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bookViews>
    <workbookView xWindow="5220" yWindow="90" windowWidth="9555" windowHeight="11610" firstSheet="1" activeTab="3"/>
  </bookViews>
  <sheets>
    <sheet name="Distribution Tables 44-55" sheetId="4" r:id="rId1"/>
    <sheet name="TTD Tables 56-67" sheetId="5" r:id="rId2"/>
    <sheet name="CTD Tables 68-79" sheetId="7" r:id="rId3"/>
    <sheet name="Distribution Pivot Table" sheetId="3" r:id="rId4"/>
    <sheet name="TTA Pivot Table" sheetId="6" r:id="rId5"/>
    <sheet name="CTA Pivot Table" sheetId="8" r:id="rId6"/>
    <sheet name="3 TTD Data" sheetId="1" r:id="rId7"/>
  </sheets>
  <externalReferences>
    <externalReference r:id="rId8"/>
    <externalReference r:id="rId9"/>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Order1" hidden="1">255</definedName>
    <definedName name="APPHEAD">#REF!</definedName>
    <definedName name="APPHEAD2">#REF!</definedName>
    <definedName name="CHART">'[1]Surveys In'!$A$1:$U$38</definedName>
    <definedName name="CHHEAD">#REF!</definedName>
    <definedName name="CHHEAD2">#REF!</definedName>
    <definedName name="MEMO">'[1]Surveys In'!$A$1:$U$41</definedName>
    <definedName name="N">'[1]Surveys In'!$I$38</definedName>
    <definedName name="NEWYEAR">#REF!</definedName>
    <definedName name="PAGE_17">#REF!</definedName>
    <definedName name="PAGE_17_2">#REF!</definedName>
    <definedName name="PAGE1">#REF!</definedName>
    <definedName name="PAGE1_2">#REF!</definedName>
    <definedName name="PAGE10">#REF!</definedName>
    <definedName name="PAGE10_2">#REF!</definedName>
    <definedName name="PAGE11">#REF!</definedName>
    <definedName name="PAGE11_2">#REF!</definedName>
    <definedName name="PAGE12">#REF!</definedName>
    <definedName name="PAGE12_2">#REF!</definedName>
    <definedName name="PAGE13">#REF!</definedName>
    <definedName name="PAGE13_2">#REF!</definedName>
    <definedName name="PAGE14">#REF!</definedName>
    <definedName name="PAGE14_2">#REF!</definedName>
    <definedName name="PAGE15">#REF!</definedName>
    <definedName name="PAGE15_2">#REF!</definedName>
    <definedName name="PAGE16">#REF!</definedName>
    <definedName name="PAGE16_2">#REF!</definedName>
    <definedName name="PAGE17">#REF!</definedName>
    <definedName name="PAGE17_2">#REF!</definedName>
    <definedName name="PAGE18">#REF!</definedName>
    <definedName name="PAGE18_2">#REF!</definedName>
    <definedName name="PAGE19">#REF!</definedName>
    <definedName name="PAGE19_2">#REF!</definedName>
    <definedName name="PAGE2">'[2]1 Degree data'!#REF!</definedName>
    <definedName name="PAGE2_2">#REF!</definedName>
    <definedName name="PAGE20">#REF!</definedName>
    <definedName name="PAGE20_2">#REF!</definedName>
    <definedName name="PAGE3">'[2]1 Degree data'!#REF!</definedName>
    <definedName name="PAGE3_2">#REF!</definedName>
    <definedName name="PAGE4">'[2]1 Degree data'!#REF!</definedName>
    <definedName name="PAGE4_2">#REF!</definedName>
    <definedName name="PAGE5">'[2]1 Degree data'!#REF!</definedName>
    <definedName name="PAGE5_2">#REF!</definedName>
    <definedName name="PAGE6">#REF!</definedName>
    <definedName name="PAGE6_2">#REF!</definedName>
    <definedName name="PAGE7">#REF!</definedName>
    <definedName name="PAGE7_2">#REF!</definedName>
    <definedName name="PAGE8">#REF!</definedName>
    <definedName name="PAGE8_2">#REF!</definedName>
    <definedName name="PAGE9">#REF!</definedName>
    <definedName name="PAGE9_2">#REF!</definedName>
    <definedName name="PART1">'[2]1 Degree data'!#REF!</definedName>
    <definedName name="PART1_2">#REF!</definedName>
    <definedName name="PART2">#REF!</definedName>
    <definedName name="PART2_2">#REF!</definedName>
    <definedName name="PART3">#REF!</definedName>
    <definedName name="PART3_2">#REF!</definedName>
    <definedName name="PART4A">#REF!</definedName>
    <definedName name="PART4A_2">#REF!</definedName>
    <definedName name="PART4B">#REF!</definedName>
    <definedName name="PART4B_2">#REF!</definedName>
    <definedName name="PART5">#REF!</definedName>
    <definedName name="PART5_2">#REF!</definedName>
    <definedName name="PART6A">#REF!</definedName>
    <definedName name="PART6A_2">#REF!</definedName>
    <definedName name="PART6B">#REF!</definedName>
    <definedName name="PART6B_2">#REF!</definedName>
    <definedName name="PART6C">#REF!</definedName>
    <definedName name="PART6C_2">#REF!</definedName>
    <definedName name="PART7B">#REF!</definedName>
    <definedName name="PART7B_2">#REF!</definedName>
    <definedName name="PART7C">#REF!</definedName>
    <definedName name="PART7C_2">#REF!</definedName>
    <definedName name="PART8">#REF!</definedName>
    <definedName name="PART8_2">#REF!</definedName>
    <definedName name="_xlnm.Print_Area" localSheetId="5">'CTA Pivot Table'!$C$6:$R$229</definedName>
    <definedName name="_xlnm.Print_Area" localSheetId="2">'CTD Tables 68-79'!$A$1:$O$373</definedName>
    <definedName name="_xlnm.Print_Area" localSheetId="3">'Distribution Pivot Table'!$T$6:$AE$133</definedName>
    <definedName name="_xlnm.Print_Area" localSheetId="0">'Distribution Tables 44-55'!$A$1:$Q$394</definedName>
    <definedName name="_xlnm.Print_Area" localSheetId="4">'TTA Pivot Table'!$C$6:$R$229</definedName>
    <definedName name="_xlnm.Print_Area" localSheetId="1">'TTD Tables 56-67'!$A$1:$O$384</definedName>
    <definedName name="_xlnm.Print_Area">#REF!</definedName>
    <definedName name="Print_Area_2">#REF!</definedName>
    <definedName name="Print_Area_3">#REF!</definedName>
    <definedName name="_xlnm.Print_Titles" localSheetId="5">'CTA Pivot Table'!$A:$B,'CTA Pivot Table'!$2:$5</definedName>
    <definedName name="_xlnm.Print_Titles" localSheetId="3">'Distribution Pivot Table'!$A:$B,'Distribution Pivot Table'!$1:$5</definedName>
    <definedName name="_xlnm.Print_Titles" localSheetId="4">'TTA Pivot Table'!$A:$B,'TTA Pivot Table'!$2:$5</definedName>
    <definedName name="R_">'[1]Surveys In'!$D$38</definedName>
    <definedName name="RATIONALE">#REF!</definedName>
    <definedName name="RATIONALE_2">#REF!</definedName>
    <definedName name="RATIONALE2">#REF!</definedName>
    <definedName name="RATIONALE2_2">#REF!</definedName>
    <definedName name="RNG_DATA_A">'[1]Surveys In'!$AA$10:$AC$10</definedName>
    <definedName name="RNG_LABEL_Y">'[1]Surveys In'!$V$9</definedName>
    <definedName name="SALHEAD">#REF!</definedName>
    <definedName name="SALHEAD_2">#REF!</definedName>
  </definedNames>
  <calcPr calcId="125725"/>
  <pivotCaches>
    <pivotCache cacheId="0" r:id="rId10"/>
  </pivotCaches>
</workbook>
</file>

<file path=xl/calcChain.xml><?xml version="1.0" encoding="utf-8"?>
<calcChain xmlns="http://schemas.openxmlformats.org/spreadsheetml/2006/main">
  <c r="AF196" i="3"/>
  <c r="AF195"/>
  <c r="AF194"/>
  <c r="AA196"/>
  <c r="AA195"/>
  <c r="AA194"/>
  <c r="AE196"/>
  <c r="AE195"/>
  <c r="AE194"/>
  <c r="Z194"/>
  <c r="Z196"/>
  <c r="Z195"/>
  <c r="N193"/>
  <c r="AE126"/>
  <c r="AD126"/>
  <c r="AC126"/>
  <c r="AB126"/>
  <c r="AA126"/>
  <c r="Z126"/>
  <c r="Y126"/>
  <c r="X126"/>
  <c r="W126"/>
  <c r="V126"/>
  <c r="U126"/>
  <c r="T126"/>
  <c r="AE125"/>
  <c r="AD125"/>
  <c r="AC125"/>
  <c r="AB125"/>
  <c r="AA125"/>
  <c r="Z125"/>
  <c r="Y125"/>
  <c r="X125"/>
  <c r="W125"/>
  <c r="V125"/>
  <c r="U125"/>
  <c r="T125"/>
  <c r="AE124"/>
  <c r="AD124"/>
  <c r="AC124"/>
  <c r="AB124"/>
  <c r="AA124"/>
  <c r="Z124"/>
  <c r="Y124"/>
  <c r="X124"/>
  <c r="W124"/>
  <c r="V124"/>
  <c r="U124"/>
  <c r="T124"/>
  <c r="AE123"/>
  <c r="AD123"/>
  <c r="AC123"/>
  <c r="AB123"/>
  <c r="AA123"/>
  <c r="Z123"/>
  <c r="Y123"/>
  <c r="X123"/>
  <c r="W123"/>
  <c r="V123"/>
  <c r="U123"/>
  <c r="T123"/>
  <c r="AE122"/>
  <c r="AD122"/>
  <c r="AC122"/>
  <c r="AB122"/>
  <c r="AA122"/>
  <c r="Z122"/>
  <c r="Y122"/>
  <c r="X122"/>
  <c r="W122"/>
  <c r="V122"/>
  <c r="U122"/>
  <c r="T122"/>
  <c r="AE121"/>
  <c r="AD121"/>
  <c r="AC121"/>
  <c r="AB121"/>
  <c r="AA121"/>
  <c r="Z121"/>
  <c r="Y121"/>
  <c r="X121"/>
  <c r="W121"/>
  <c r="V121"/>
  <c r="U121"/>
  <c r="T121"/>
  <c r="AE120"/>
  <c r="AD120"/>
  <c r="AC120"/>
  <c r="AB120"/>
  <c r="AA120"/>
  <c r="Z120"/>
  <c r="Y120"/>
  <c r="X120"/>
  <c r="W120"/>
  <c r="V120"/>
  <c r="U120"/>
  <c r="T120"/>
  <c r="AE119"/>
  <c r="AD119"/>
  <c r="AC119"/>
  <c r="AB119"/>
  <c r="AA119"/>
  <c r="Z119"/>
  <c r="Y119"/>
  <c r="X119"/>
  <c r="W119"/>
  <c r="V119"/>
  <c r="U119"/>
  <c r="T119"/>
  <c r="AE118"/>
  <c r="AD118"/>
  <c r="AC118"/>
  <c r="AB118"/>
  <c r="AA118"/>
  <c r="Z118"/>
  <c r="Y118"/>
  <c r="X118"/>
  <c r="W118"/>
  <c r="V118"/>
  <c r="U118"/>
  <c r="T118"/>
  <c r="AE117"/>
  <c r="AD117"/>
  <c r="AC117"/>
  <c r="AB117"/>
  <c r="AA117"/>
  <c r="Z117"/>
  <c r="Y117"/>
  <c r="X117"/>
  <c r="W117"/>
  <c r="V117"/>
  <c r="U117"/>
  <c r="T117"/>
  <c r="T115"/>
  <c r="T114"/>
  <c r="T113"/>
  <c r="T112"/>
  <c r="T111"/>
  <c r="T110"/>
  <c r="T109"/>
  <c r="T108"/>
  <c r="T107"/>
  <c r="T106"/>
  <c r="AE116"/>
  <c r="AD116"/>
  <c r="AC116"/>
  <c r="AB116"/>
  <c r="AA116"/>
  <c r="Z116"/>
  <c r="Y116"/>
  <c r="X116"/>
  <c r="W116"/>
  <c r="V116"/>
  <c r="U116"/>
  <c r="T116"/>
  <c r="T17"/>
  <c r="U17"/>
  <c r="V17"/>
  <c r="W17"/>
  <c r="X17"/>
  <c r="Y17"/>
  <c r="Z17"/>
  <c r="AA17"/>
  <c r="AB17"/>
  <c r="AC17"/>
  <c r="AD17"/>
  <c r="AE17"/>
  <c r="T18"/>
  <c r="U18"/>
  <c r="V18"/>
  <c r="W18"/>
  <c r="X18"/>
  <c r="Y18"/>
  <c r="Z18"/>
  <c r="AA18"/>
  <c r="AB18"/>
  <c r="AC18"/>
  <c r="AD18"/>
  <c r="AE18"/>
  <c r="T19"/>
  <c r="U19"/>
  <c r="V19"/>
  <c r="W19"/>
  <c r="X19"/>
  <c r="Y19"/>
  <c r="Z19"/>
  <c r="AA19"/>
  <c r="AB19"/>
  <c r="AC19"/>
  <c r="AD19"/>
  <c r="AE19"/>
  <c r="T20"/>
  <c r="U20"/>
  <c r="V20"/>
  <c r="W20"/>
  <c r="X20"/>
  <c r="Y20"/>
  <c r="Z20"/>
  <c r="AA20"/>
  <c r="AB20"/>
  <c r="AC20"/>
  <c r="AD20"/>
  <c r="AE20"/>
  <c r="T21"/>
  <c r="U21"/>
  <c r="V21"/>
  <c r="W21"/>
  <c r="X21"/>
  <c r="Y21"/>
  <c r="Z21"/>
  <c r="AA21"/>
  <c r="AB21"/>
  <c r="AC21"/>
  <c r="AD21"/>
  <c r="AE21"/>
  <c r="T22"/>
  <c r="U22"/>
  <c r="V22"/>
  <c r="W22"/>
  <c r="X22"/>
  <c r="Y22"/>
  <c r="Z22"/>
  <c r="AA22"/>
  <c r="AB22"/>
  <c r="AC22"/>
  <c r="AD22"/>
  <c r="AE22"/>
  <c r="T23"/>
  <c r="U23"/>
  <c r="V23"/>
  <c r="W23"/>
  <c r="X23"/>
  <c r="Y23"/>
  <c r="Z23"/>
  <c r="AA23"/>
  <c r="AB23"/>
  <c r="AC23"/>
  <c r="AD23"/>
  <c r="AE23"/>
  <c r="T24"/>
  <c r="U24"/>
  <c r="V24"/>
  <c r="W24"/>
  <c r="X24"/>
  <c r="Y24"/>
  <c r="Z24"/>
  <c r="AA24"/>
  <c r="AB24"/>
  <c r="AC24"/>
  <c r="AD24"/>
  <c r="AE24"/>
  <c r="T25"/>
  <c r="U25"/>
  <c r="V25"/>
  <c r="W25"/>
  <c r="X25"/>
  <c r="Y25"/>
  <c r="Z25"/>
  <c r="AA25"/>
  <c r="AB25"/>
  <c r="AC25"/>
  <c r="AD25"/>
  <c r="AE25"/>
  <c r="T26"/>
  <c r="U26"/>
  <c r="V26"/>
  <c r="W26"/>
  <c r="X26"/>
  <c r="Y26"/>
  <c r="Z26"/>
  <c r="AA26"/>
  <c r="AB26"/>
  <c r="AC26"/>
  <c r="AD26"/>
  <c r="AE26"/>
  <c r="T27"/>
  <c r="U27"/>
  <c r="V27"/>
  <c r="W27"/>
  <c r="X27"/>
  <c r="Y27"/>
  <c r="Z27"/>
  <c r="AA27"/>
  <c r="AB27"/>
  <c r="AC27"/>
  <c r="AD27"/>
  <c r="AE27"/>
  <c r="CQ240" i="1"/>
  <c r="CS240" s="1"/>
  <c r="CU240"/>
  <c r="CW240" s="1"/>
  <c r="DC240"/>
  <c r="DE240" s="1"/>
  <c r="CQ241"/>
  <c r="CU241"/>
  <c r="DC241"/>
  <c r="DE241" s="1"/>
  <c r="CP237"/>
  <c r="CP238"/>
  <c r="CP240"/>
  <c r="CP241"/>
  <c r="CN238"/>
  <c r="CN240"/>
  <c r="CN241"/>
  <c r="CL238"/>
  <c r="CL240"/>
  <c r="CL241"/>
  <c r="CE238"/>
  <c r="CE240"/>
  <c r="CH240" s="1"/>
  <c r="CE241"/>
  <c r="CE242"/>
  <c r="BX237"/>
  <c r="BX238"/>
  <c r="BX240"/>
  <c r="BX241"/>
  <c r="BR238"/>
  <c r="CD238" s="1"/>
  <c r="BR240"/>
  <c r="CD240" s="1"/>
  <c r="BR241"/>
  <c r="CD241" s="1"/>
  <c r="BV238"/>
  <c r="BV240"/>
  <c r="BV241"/>
  <c r="BP238"/>
  <c r="CB238" s="1"/>
  <c r="BP240"/>
  <c r="CB240" s="1"/>
  <c r="BP241"/>
  <c r="CB241" s="1"/>
  <c r="BT238"/>
  <c r="BT240"/>
  <c r="BT241"/>
  <c r="BN238"/>
  <c r="BZ238" s="1"/>
  <c r="BN240"/>
  <c r="BZ240" s="1"/>
  <c r="BN241"/>
  <c r="BZ241" s="1"/>
  <c r="CI241" s="1"/>
  <c r="CF241" s="1"/>
  <c r="BA236"/>
  <c r="BA237"/>
  <c r="BA238"/>
  <c r="BA240"/>
  <c r="BC240" s="1"/>
  <c r="BA241"/>
  <c r="AT236"/>
  <c r="AT237"/>
  <c r="AT238"/>
  <c r="AT240"/>
  <c r="AT241"/>
  <c r="AN238"/>
  <c r="AZ238" s="1"/>
  <c r="AN240"/>
  <c r="AZ240" s="1"/>
  <c r="AR237"/>
  <c r="AR238"/>
  <c r="AR240"/>
  <c r="AL237"/>
  <c r="AX237" s="1"/>
  <c r="AL238"/>
  <c r="AX238" s="1"/>
  <c r="AL240"/>
  <c r="AX240" s="1"/>
  <c r="AL241"/>
  <c r="AP238"/>
  <c r="AP240"/>
  <c r="AJ238"/>
  <c r="AV238" s="1"/>
  <c r="AJ240"/>
  <c r="AV240" s="1"/>
  <c r="AC237"/>
  <c r="BG237" s="1"/>
  <c r="AC238"/>
  <c r="AC240"/>
  <c r="AF240" s="1"/>
  <c r="V238"/>
  <c r="V240"/>
  <c r="V241"/>
  <c r="V242"/>
  <c r="P238"/>
  <c r="AB238" s="1"/>
  <c r="P240"/>
  <c r="DD240" s="1"/>
  <c r="DF240" s="1"/>
  <c r="P241"/>
  <c r="T237"/>
  <c r="T238"/>
  <c r="T240"/>
  <c r="T241"/>
  <c r="N240"/>
  <c r="CV240" s="1"/>
  <c r="N241"/>
  <c r="X240"/>
  <c r="X241"/>
  <c r="X242"/>
  <c r="X243"/>
  <c r="X244"/>
  <c r="R240"/>
  <c r="L240"/>
  <c r="CR240" s="1"/>
  <c r="CT240" s="1"/>
  <c r="CQ242"/>
  <c r="CU242"/>
  <c r="DC242"/>
  <c r="DE242" s="1"/>
  <c r="CQ243"/>
  <c r="CU243"/>
  <c r="DC243"/>
  <c r="DE243" s="1"/>
  <c r="CQ244"/>
  <c r="CU244"/>
  <c r="DC244"/>
  <c r="DE244" s="1"/>
  <c r="CQ245"/>
  <c r="CU245"/>
  <c r="DC245"/>
  <c r="DE245" s="1"/>
  <c r="CQ246"/>
  <c r="CU246"/>
  <c r="DC246"/>
  <c r="DE246" s="1"/>
  <c r="CQ247"/>
  <c r="CU247"/>
  <c r="DC247"/>
  <c r="DE247" s="1"/>
  <c r="CQ248"/>
  <c r="CU248"/>
  <c r="DC248"/>
  <c r="DE248" s="1"/>
  <c r="CQ249"/>
  <c r="CU249"/>
  <c r="DC249"/>
  <c r="DE249" s="1"/>
  <c r="CQ250"/>
  <c r="CU250"/>
  <c r="DC250"/>
  <c r="DE250" s="1"/>
  <c r="CQ251"/>
  <c r="CU251"/>
  <c r="DC251"/>
  <c r="DE251" s="1"/>
  <c r="CQ252"/>
  <c r="CU252"/>
  <c r="DC252"/>
  <c r="DE252" s="1"/>
  <c r="CQ253"/>
  <c r="CU253"/>
  <c r="DC253"/>
  <c r="DE253" s="1"/>
  <c r="CQ254"/>
  <c r="CU254"/>
  <c r="DC254"/>
  <c r="DE254" s="1"/>
  <c r="CQ255"/>
  <c r="CU255"/>
  <c r="DC255"/>
  <c r="DE255" s="1"/>
  <c r="CQ256"/>
  <c r="CU256"/>
  <c r="DC256"/>
  <c r="DE256" s="1"/>
  <c r="CQ257"/>
  <c r="CU257"/>
  <c r="DC257"/>
  <c r="DE257" s="1"/>
  <c r="CQ258"/>
  <c r="CU258"/>
  <c r="DC258"/>
  <c r="DE258" s="1"/>
  <c r="CQ259"/>
  <c r="CU259"/>
  <c r="DC259"/>
  <c r="DE259" s="1"/>
  <c r="CQ260"/>
  <c r="CU260"/>
  <c r="DC260"/>
  <c r="DE260" s="1"/>
  <c r="CQ261"/>
  <c r="CU261"/>
  <c r="DC261"/>
  <c r="DE261" s="1"/>
  <c r="CQ262"/>
  <c r="CU262"/>
  <c r="DC262"/>
  <c r="DE262" s="1"/>
  <c r="CQ263"/>
  <c r="CU263"/>
  <c r="DC263"/>
  <c r="DE263" s="1"/>
  <c r="CQ264"/>
  <c r="CU264"/>
  <c r="DC264"/>
  <c r="DE264" s="1"/>
  <c r="CQ265"/>
  <c r="CU265"/>
  <c r="DC265"/>
  <c r="DE265" s="1"/>
  <c r="CP242"/>
  <c r="CP243"/>
  <c r="CP244"/>
  <c r="CP245"/>
  <c r="CP246"/>
  <c r="CP247"/>
  <c r="CP248"/>
  <c r="CP249"/>
  <c r="CP250"/>
  <c r="CP251"/>
  <c r="CP252"/>
  <c r="CP253"/>
  <c r="CP254"/>
  <c r="CP255"/>
  <c r="CP256"/>
  <c r="CP257"/>
  <c r="CP258"/>
  <c r="CP259"/>
  <c r="CP260"/>
  <c r="CP261"/>
  <c r="CP262"/>
  <c r="CP263"/>
  <c r="CP264"/>
  <c r="CP265"/>
  <c r="CN242"/>
  <c r="CN243"/>
  <c r="CN244"/>
  <c r="CN245"/>
  <c r="CN246"/>
  <c r="CN247"/>
  <c r="CN248"/>
  <c r="CN249"/>
  <c r="CN250"/>
  <c r="CN251"/>
  <c r="CN252"/>
  <c r="CN253"/>
  <c r="CN254"/>
  <c r="CN255"/>
  <c r="CN256"/>
  <c r="CN257"/>
  <c r="CN258"/>
  <c r="CN259"/>
  <c r="CN260"/>
  <c r="CN261"/>
  <c r="CN262"/>
  <c r="CN263"/>
  <c r="CN264"/>
  <c r="CL242"/>
  <c r="CL243"/>
  <c r="CL244"/>
  <c r="CL245"/>
  <c r="CL246"/>
  <c r="CL247"/>
  <c r="CL248"/>
  <c r="CL249"/>
  <c r="CL250"/>
  <c r="CL251"/>
  <c r="CL252"/>
  <c r="CL253"/>
  <c r="CL254"/>
  <c r="CL255"/>
  <c r="CL256"/>
  <c r="CL257"/>
  <c r="CL258"/>
  <c r="CL259"/>
  <c r="CL260"/>
  <c r="CL261"/>
  <c r="CL262"/>
  <c r="CL263"/>
  <c r="CL264"/>
  <c r="CL265"/>
  <c r="CE243"/>
  <c r="CE244"/>
  <c r="CE245"/>
  <c r="CE246"/>
  <c r="CE247"/>
  <c r="CE248"/>
  <c r="CE249"/>
  <c r="CE250"/>
  <c r="CE251"/>
  <c r="CE252"/>
  <c r="CE253"/>
  <c r="CE254"/>
  <c r="CE255"/>
  <c r="CE256"/>
  <c r="CE257"/>
  <c r="CE258"/>
  <c r="CE259"/>
  <c r="CE260"/>
  <c r="CE261"/>
  <c r="CE262"/>
  <c r="CE263"/>
  <c r="CE264"/>
  <c r="CE265"/>
  <c r="CE266"/>
  <c r="BX242"/>
  <c r="BX243"/>
  <c r="BX244"/>
  <c r="BX245"/>
  <c r="BX246"/>
  <c r="BX247"/>
  <c r="BX248"/>
  <c r="BX249"/>
  <c r="BX250"/>
  <c r="BX251"/>
  <c r="BX252"/>
  <c r="BX253"/>
  <c r="BX254"/>
  <c r="BX255"/>
  <c r="BX256"/>
  <c r="BX257"/>
  <c r="BX258"/>
  <c r="BX259"/>
  <c r="BX260"/>
  <c r="BX261"/>
  <c r="BX262"/>
  <c r="BX263"/>
  <c r="BX264"/>
  <c r="BX265"/>
  <c r="BX266"/>
  <c r="BX267"/>
  <c r="BX268"/>
  <c r="BR242"/>
  <c r="CD242" s="1"/>
  <c r="BR243"/>
  <c r="CD243" s="1"/>
  <c r="BR244"/>
  <c r="CD244" s="1"/>
  <c r="BR245"/>
  <c r="CD245" s="1"/>
  <c r="BR246"/>
  <c r="CD246" s="1"/>
  <c r="BR247"/>
  <c r="CD247" s="1"/>
  <c r="BR248"/>
  <c r="CD248" s="1"/>
  <c r="BR249"/>
  <c r="CD249" s="1"/>
  <c r="BR250"/>
  <c r="CD250" s="1"/>
  <c r="BR251"/>
  <c r="CD251" s="1"/>
  <c r="BR252"/>
  <c r="CD252" s="1"/>
  <c r="BR253"/>
  <c r="CD253" s="1"/>
  <c r="BR254"/>
  <c r="CD254" s="1"/>
  <c r="BR255"/>
  <c r="CD255" s="1"/>
  <c r="BR256"/>
  <c r="CD256" s="1"/>
  <c r="BR257"/>
  <c r="CD257" s="1"/>
  <c r="BR258"/>
  <c r="CD258" s="1"/>
  <c r="BR259"/>
  <c r="CD259" s="1"/>
  <c r="BR260"/>
  <c r="CD260" s="1"/>
  <c r="BR261"/>
  <c r="CD261" s="1"/>
  <c r="BR262"/>
  <c r="CD262" s="1"/>
  <c r="BR263"/>
  <c r="CD263" s="1"/>
  <c r="BR264"/>
  <c r="CD264" s="1"/>
  <c r="BR265"/>
  <c r="CD265" s="1"/>
  <c r="BR266"/>
  <c r="CD266" s="1"/>
  <c r="BR267"/>
  <c r="CD267" s="1"/>
  <c r="BR268"/>
  <c r="BV242"/>
  <c r="BV243"/>
  <c r="BV244"/>
  <c r="BV245"/>
  <c r="BV246"/>
  <c r="BV247"/>
  <c r="BV248"/>
  <c r="BV249"/>
  <c r="BV250"/>
  <c r="BV251"/>
  <c r="BV252"/>
  <c r="BV253"/>
  <c r="BV254"/>
  <c r="BV255"/>
  <c r="BV256"/>
  <c r="BV257"/>
  <c r="BV258"/>
  <c r="BV259"/>
  <c r="BV260"/>
  <c r="BV261"/>
  <c r="BV262"/>
  <c r="BV263"/>
  <c r="BV264"/>
  <c r="BV265"/>
  <c r="BV266"/>
  <c r="BV267"/>
  <c r="BV268"/>
  <c r="BP242"/>
  <c r="CB242" s="1"/>
  <c r="BP243"/>
  <c r="CB243" s="1"/>
  <c r="BP244"/>
  <c r="CB244" s="1"/>
  <c r="BP245"/>
  <c r="CB245" s="1"/>
  <c r="BP246"/>
  <c r="CB246" s="1"/>
  <c r="BP247"/>
  <c r="CB247" s="1"/>
  <c r="BP248"/>
  <c r="CB248" s="1"/>
  <c r="BP249"/>
  <c r="CB249" s="1"/>
  <c r="BP250"/>
  <c r="CB250" s="1"/>
  <c r="BP251"/>
  <c r="CB251" s="1"/>
  <c r="BP252"/>
  <c r="CB252" s="1"/>
  <c r="BP253"/>
  <c r="CB253" s="1"/>
  <c r="BP254"/>
  <c r="CB254" s="1"/>
  <c r="BP255"/>
  <c r="CB255" s="1"/>
  <c r="BP256"/>
  <c r="CB256" s="1"/>
  <c r="BP257"/>
  <c r="CB257" s="1"/>
  <c r="BP258"/>
  <c r="CB258" s="1"/>
  <c r="BP259"/>
  <c r="CB259" s="1"/>
  <c r="BP260"/>
  <c r="CB260" s="1"/>
  <c r="BP261"/>
  <c r="CB261" s="1"/>
  <c r="BP262"/>
  <c r="CB262" s="1"/>
  <c r="BP263"/>
  <c r="CB263" s="1"/>
  <c r="BP264"/>
  <c r="CB264" s="1"/>
  <c r="BP265"/>
  <c r="CB265" s="1"/>
  <c r="BP266"/>
  <c r="CB266" s="1"/>
  <c r="BP267"/>
  <c r="BT242"/>
  <c r="BT243"/>
  <c r="BT244"/>
  <c r="BT245"/>
  <c r="BT246"/>
  <c r="BT247"/>
  <c r="BT248"/>
  <c r="BT249"/>
  <c r="BT250"/>
  <c r="BT251"/>
  <c r="BT252"/>
  <c r="BT253"/>
  <c r="BT254"/>
  <c r="BT255"/>
  <c r="BT256"/>
  <c r="BT257"/>
  <c r="BT258"/>
  <c r="BT259"/>
  <c r="BT260"/>
  <c r="BT261"/>
  <c r="BT262"/>
  <c r="BT263"/>
  <c r="BT264"/>
  <c r="BT265"/>
  <c r="BT266"/>
  <c r="BT267"/>
  <c r="BN242"/>
  <c r="BZ242" s="1"/>
  <c r="CI242" s="1"/>
  <c r="CF242" s="1"/>
  <c r="BN243"/>
  <c r="BZ243" s="1"/>
  <c r="BN244"/>
  <c r="BZ244" s="1"/>
  <c r="BN245"/>
  <c r="BZ245" s="1"/>
  <c r="BN246"/>
  <c r="BZ246" s="1"/>
  <c r="BN247"/>
  <c r="BZ247" s="1"/>
  <c r="BN248"/>
  <c r="BZ248" s="1"/>
  <c r="BN249"/>
  <c r="BZ249" s="1"/>
  <c r="BN250"/>
  <c r="BZ250" s="1"/>
  <c r="BN251"/>
  <c r="BZ251" s="1"/>
  <c r="BN252"/>
  <c r="BZ252" s="1"/>
  <c r="BN253"/>
  <c r="BZ253" s="1"/>
  <c r="BN254"/>
  <c r="BZ254" s="1"/>
  <c r="BN255"/>
  <c r="BZ255" s="1"/>
  <c r="BN256"/>
  <c r="BZ256" s="1"/>
  <c r="BN257"/>
  <c r="BZ257" s="1"/>
  <c r="BN258"/>
  <c r="BZ258" s="1"/>
  <c r="BN259"/>
  <c r="BZ259" s="1"/>
  <c r="BN260"/>
  <c r="BZ260" s="1"/>
  <c r="BN261"/>
  <c r="BZ261" s="1"/>
  <c r="BN262"/>
  <c r="BZ262" s="1"/>
  <c r="BN263"/>
  <c r="BZ263" s="1"/>
  <c r="CI263" s="1"/>
  <c r="CF263" s="1"/>
  <c r="BN264"/>
  <c r="BZ264" s="1"/>
  <c r="BN265"/>
  <c r="BZ265" s="1"/>
  <c r="CI265" s="1"/>
  <c r="CF265" s="1"/>
  <c r="BA242"/>
  <c r="BA243"/>
  <c r="BA244"/>
  <c r="BA245"/>
  <c r="BA246"/>
  <c r="BA247"/>
  <c r="BA248"/>
  <c r="BA249"/>
  <c r="BA250"/>
  <c r="BA251"/>
  <c r="BA252"/>
  <c r="BA253"/>
  <c r="BA254"/>
  <c r="BA255"/>
  <c r="BA256"/>
  <c r="BA257"/>
  <c r="BA258"/>
  <c r="BA259"/>
  <c r="BA260"/>
  <c r="BA261"/>
  <c r="BA262"/>
  <c r="BA263"/>
  <c r="BA264"/>
  <c r="BA265"/>
  <c r="BA266"/>
  <c r="BA267"/>
  <c r="AT242"/>
  <c r="AT243"/>
  <c r="AT244"/>
  <c r="AT245"/>
  <c r="AT246"/>
  <c r="AT247"/>
  <c r="AT248"/>
  <c r="AT249"/>
  <c r="AT250"/>
  <c r="AT251"/>
  <c r="AT252"/>
  <c r="AT253"/>
  <c r="AT254"/>
  <c r="AT255"/>
  <c r="AT256"/>
  <c r="AT257"/>
  <c r="AT258"/>
  <c r="AT259"/>
  <c r="AT260"/>
  <c r="AT261"/>
  <c r="AT262"/>
  <c r="AT263"/>
  <c r="AT264"/>
  <c r="AT265"/>
  <c r="AT266"/>
  <c r="AT267"/>
  <c r="AN241"/>
  <c r="AZ241" s="1"/>
  <c r="AN242"/>
  <c r="AZ242" s="1"/>
  <c r="AN243"/>
  <c r="AZ243" s="1"/>
  <c r="AN244"/>
  <c r="AZ244" s="1"/>
  <c r="AN245"/>
  <c r="AZ245" s="1"/>
  <c r="AN246"/>
  <c r="AZ246" s="1"/>
  <c r="AN247"/>
  <c r="AZ247" s="1"/>
  <c r="AN248"/>
  <c r="AZ248" s="1"/>
  <c r="AN249"/>
  <c r="AZ249" s="1"/>
  <c r="AN250"/>
  <c r="AZ250" s="1"/>
  <c r="AN251"/>
  <c r="AZ251" s="1"/>
  <c r="AN252"/>
  <c r="AZ252" s="1"/>
  <c r="AN253"/>
  <c r="AZ253" s="1"/>
  <c r="AN254"/>
  <c r="AZ254" s="1"/>
  <c r="AN255"/>
  <c r="AZ255" s="1"/>
  <c r="AN256"/>
  <c r="AZ256" s="1"/>
  <c r="AN257"/>
  <c r="AZ257" s="1"/>
  <c r="AN258"/>
  <c r="AZ258" s="1"/>
  <c r="AN259"/>
  <c r="AZ259" s="1"/>
  <c r="AN260"/>
  <c r="AZ260" s="1"/>
  <c r="AN261"/>
  <c r="AZ261" s="1"/>
  <c r="AN262"/>
  <c r="AZ262" s="1"/>
  <c r="AN263"/>
  <c r="AZ263" s="1"/>
  <c r="AN264"/>
  <c r="AZ264" s="1"/>
  <c r="AN265"/>
  <c r="AZ265" s="1"/>
  <c r="AN266"/>
  <c r="AZ266" s="1"/>
  <c r="AN267"/>
  <c r="AZ267" s="1"/>
  <c r="AR241"/>
  <c r="AR242"/>
  <c r="AR243"/>
  <c r="AR244"/>
  <c r="AR245"/>
  <c r="AR246"/>
  <c r="AR247"/>
  <c r="AR248"/>
  <c r="AR249"/>
  <c r="AR250"/>
  <c r="AR251"/>
  <c r="AR252"/>
  <c r="AR253"/>
  <c r="AR254"/>
  <c r="AR255"/>
  <c r="AR256"/>
  <c r="AR257"/>
  <c r="AR258"/>
  <c r="AR259"/>
  <c r="AR260"/>
  <c r="AR261"/>
  <c r="AR262"/>
  <c r="AR263"/>
  <c r="AR264"/>
  <c r="AR265"/>
  <c r="AR266"/>
  <c r="AR267"/>
  <c r="AR268"/>
  <c r="AR269"/>
  <c r="AX241"/>
  <c r="AL242"/>
  <c r="AX242" s="1"/>
  <c r="AL243"/>
  <c r="AX243" s="1"/>
  <c r="AL244"/>
  <c r="AX244" s="1"/>
  <c r="AL245"/>
  <c r="AX245" s="1"/>
  <c r="AL246"/>
  <c r="AX246" s="1"/>
  <c r="AL247"/>
  <c r="AX247" s="1"/>
  <c r="AL248"/>
  <c r="AX248" s="1"/>
  <c r="AL249"/>
  <c r="AX249" s="1"/>
  <c r="AL250"/>
  <c r="AX250" s="1"/>
  <c r="AL251"/>
  <c r="AX251" s="1"/>
  <c r="AL252"/>
  <c r="AX252" s="1"/>
  <c r="AL253"/>
  <c r="AX253" s="1"/>
  <c r="AL254"/>
  <c r="AX254" s="1"/>
  <c r="AL255"/>
  <c r="AX255" s="1"/>
  <c r="AL256"/>
  <c r="AX256" s="1"/>
  <c r="AL257"/>
  <c r="AX257" s="1"/>
  <c r="AL258"/>
  <c r="AX258" s="1"/>
  <c r="AL259"/>
  <c r="AX259" s="1"/>
  <c r="AL260"/>
  <c r="AX260" s="1"/>
  <c r="AL261"/>
  <c r="AX261" s="1"/>
  <c r="AL262"/>
  <c r="AX262" s="1"/>
  <c r="AL263"/>
  <c r="AX263" s="1"/>
  <c r="AL264"/>
  <c r="AX264" s="1"/>
  <c r="AL265"/>
  <c r="AX265" s="1"/>
  <c r="AL266"/>
  <c r="AX266" s="1"/>
  <c r="AL267"/>
  <c r="AX267" s="1"/>
  <c r="AL268"/>
  <c r="AL269"/>
  <c r="AP241"/>
  <c r="AP242"/>
  <c r="BC242" s="1"/>
  <c r="AP243"/>
  <c r="BC243" s="1"/>
  <c r="BD243" s="1"/>
  <c r="AP244"/>
  <c r="AP245"/>
  <c r="AP246"/>
  <c r="BC246" s="1"/>
  <c r="AP247"/>
  <c r="BC247" s="1"/>
  <c r="BD247" s="1"/>
  <c r="AP248"/>
  <c r="AP249"/>
  <c r="AP250"/>
  <c r="BC250" s="1"/>
  <c r="AP251"/>
  <c r="BC251" s="1"/>
  <c r="BD251" s="1"/>
  <c r="AP252"/>
  <c r="AP253"/>
  <c r="AP254"/>
  <c r="BC254" s="1"/>
  <c r="AP255"/>
  <c r="BC255" s="1"/>
  <c r="BD255" s="1"/>
  <c r="AP256"/>
  <c r="AP257"/>
  <c r="AP258"/>
  <c r="BC258" s="1"/>
  <c r="AP259"/>
  <c r="BC259" s="1"/>
  <c r="BD259" s="1"/>
  <c r="AP260"/>
  <c r="AP261"/>
  <c r="AP262"/>
  <c r="BC262" s="1"/>
  <c r="AP263"/>
  <c r="BC263" s="1"/>
  <c r="BD263" s="1"/>
  <c r="AP264"/>
  <c r="AP265"/>
  <c r="AC241"/>
  <c r="BG241" s="1"/>
  <c r="AC242"/>
  <c r="BG242" s="1"/>
  <c r="AC243"/>
  <c r="AC244"/>
  <c r="BG244" s="1"/>
  <c r="AC245"/>
  <c r="AC246"/>
  <c r="BG246" s="1"/>
  <c r="AC247"/>
  <c r="AC248"/>
  <c r="BG248" s="1"/>
  <c r="AC249"/>
  <c r="AC250"/>
  <c r="BG250" s="1"/>
  <c r="AC251"/>
  <c r="AC252"/>
  <c r="BG252" s="1"/>
  <c r="AC253"/>
  <c r="AC254"/>
  <c r="BG254" s="1"/>
  <c r="AC255"/>
  <c r="AC256"/>
  <c r="BG256" s="1"/>
  <c r="AC257"/>
  <c r="AC258"/>
  <c r="BG258" s="1"/>
  <c r="AC259"/>
  <c r="AC260"/>
  <c r="BG260" s="1"/>
  <c r="AC261"/>
  <c r="AC262"/>
  <c r="BG262" s="1"/>
  <c r="AC263"/>
  <c r="AC264"/>
  <c r="BG264" s="1"/>
  <c r="AC265"/>
  <c r="AC266"/>
  <c r="BG266" s="1"/>
  <c r="AJ241"/>
  <c r="AV241" s="1"/>
  <c r="BE241" s="1"/>
  <c r="BB241" s="1"/>
  <c r="BF241" s="1"/>
  <c r="AJ242"/>
  <c r="AV242" s="1"/>
  <c r="BE242" s="1"/>
  <c r="BB242" s="1"/>
  <c r="AJ243"/>
  <c r="AV243" s="1"/>
  <c r="AJ244"/>
  <c r="AV244" s="1"/>
  <c r="BE244" s="1"/>
  <c r="BB244" s="1"/>
  <c r="AJ245"/>
  <c r="AV245" s="1"/>
  <c r="AJ246"/>
  <c r="AV246" s="1"/>
  <c r="BE246" s="1"/>
  <c r="BB246" s="1"/>
  <c r="AJ247"/>
  <c r="AV247" s="1"/>
  <c r="AJ248"/>
  <c r="AV248" s="1"/>
  <c r="BE248" s="1"/>
  <c r="BB248" s="1"/>
  <c r="AJ249"/>
  <c r="AV249" s="1"/>
  <c r="AJ250"/>
  <c r="AV250" s="1"/>
  <c r="BE250" s="1"/>
  <c r="BB250" s="1"/>
  <c r="AJ251"/>
  <c r="AV251" s="1"/>
  <c r="AJ252"/>
  <c r="AV252" s="1"/>
  <c r="BE252" s="1"/>
  <c r="BB252" s="1"/>
  <c r="AJ253"/>
  <c r="AV253" s="1"/>
  <c r="AJ254"/>
  <c r="AV254" s="1"/>
  <c r="BE254" s="1"/>
  <c r="BB254" s="1"/>
  <c r="AJ255"/>
  <c r="AV255" s="1"/>
  <c r="AJ256"/>
  <c r="AV256" s="1"/>
  <c r="BE256" s="1"/>
  <c r="BB256" s="1"/>
  <c r="AJ257"/>
  <c r="AV257" s="1"/>
  <c r="AJ258"/>
  <c r="AV258" s="1"/>
  <c r="BE258" s="1"/>
  <c r="BB258" s="1"/>
  <c r="AJ259"/>
  <c r="AV259" s="1"/>
  <c r="AJ260"/>
  <c r="AV260" s="1"/>
  <c r="BE260" s="1"/>
  <c r="BB260" s="1"/>
  <c r="AJ261"/>
  <c r="AV261" s="1"/>
  <c r="AJ262"/>
  <c r="AV262" s="1"/>
  <c r="BE262" s="1"/>
  <c r="BB262" s="1"/>
  <c r="AJ263"/>
  <c r="AV263" s="1"/>
  <c r="AJ264"/>
  <c r="AV264" s="1"/>
  <c r="BE264" s="1"/>
  <c r="BB264" s="1"/>
  <c r="AJ265"/>
  <c r="AV265" s="1"/>
  <c r="AJ266"/>
  <c r="AV266" s="1"/>
  <c r="BE266" s="1"/>
  <c r="BB266" s="1"/>
  <c r="V243"/>
  <c r="V244"/>
  <c r="V245"/>
  <c r="V246"/>
  <c r="V247"/>
  <c r="V248"/>
  <c r="V249"/>
  <c r="V250"/>
  <c r="V251"/>
  <c r="V252"/>
  <c r="V253"/>
  <c r="V254"/>
  <c r="V255"/>
  <c r="V256"/>
  <c r="V257"/>
  <c r="V258"/>
  <c r="V259"/>
  <c r="V260"/>
  <c r="V261"/>
  <c r="V262"/>
  <c r="V263"/>
  <c r="V264"/>
  <c r="V265"/>
  <c r="P242"/>
  <c r="DD242" s="1"/>
  <c r="DF242" s="1"/>
  <c r="P243"/>
  <c r="DD243" s="1"/>
  <c r="DF243" s="1"/>
  <c r="P244"/>
  <c r="DD244" s="1"/>
  <c r="DF244" s="1"/>
  <c r="P245"/>
  <c r="DD245" s="1"/>
  <c r="DF245" s="1"/>
  <c r="P246"/>
  <c r="DD246" s="1"/>
  <c r="DF246" s="1"/>
  <c r="P247"/>
  <c r="DD247" s="1"/>
  <c r="DF247" s="1"/>
  <c r="P248"/>
  <c r="DD248" s="1"/>
  <c r="DF248" s="1"/>
  <c r="P249"/>
  <c r="DD249" s="1"/>
  <c r="DF249" s="1"/>
  <c r="P250"/>
  <c r="DD250" s="1"/>
  <c r="DF250" s="1"/>
  <c r="P251"/>
  <c r="DD251" s="1"/>
  <c r="DF251" s="1"/>
  <c r="P252"/>
  <c r="DD252" s="1"/>
  <c r="DF252" s="1"/>
  <c r="P253"/>
  <c r="DD253" s="1"/>
  <c r="DF253" s="1"/>
  <c r="P254"/>
  <c r="DD254" s="1"/>
  <c r="DF254" s="1"/>
  <c r="P255"/>
  <c r="DD255" s="1"/>
  <c r="DF255" s="1"/>
  <c r="P256"/>
  <c r="DD256" s="1"/>
  <c r="DF256" s="1"/>
  <c r="P257"/>
  <c r="DD257" s="1"/>
  <c r="DF257" s="1"/>
  <c r="P258"/>
  <c r="DD258" s="1"/>
  <c r="DF258" s="1"/>
  <c r="P259"/>
  <c r="DD259" s="1"/>
  <c r="DF259" s="1"/>
  <c r="P260"/>
  <c r="DD260" s="1"/>
  <c r="DF260" s="1"/>
  <c r="P261"/>
  <c r="DD261" s="1"/>
  <c r="DF261" s="1"/>
  <c r="P262"/>
  <c r="DD262" s="1"/>
  <c r="DF262" s="1"/>
  <c r="P263"/>
  <c r="DD263" s="1"/>
  <c r="DF263" s="1"/>
  <c r="P264"/>
  <c r="DD264" s="1"/>
  <c r="DF264" s="1"/>
  <c r="P265"/>
  <c r="DD265" s="1"/>
  <c r="DF265" s="1"/>
  <c r="P266"/>
  <c r="AB266" s="1"/>
  <c r="T242"/>
  <c r="CW242" s="1"/>
  <c r="T243"/>
  <c r="CW243" s="1"/>
  <c r="T244"/>
  <c r="CW244" s="1"/>
  <c r="T245"/>
  <c r="CW245" s="1"/>
  <c r="T246"/>
  <c r="CW246" s="1"/>
  <c r="T247"/>
  <c r="CW247" s="1"/>
  <c r="T248"/>
  <c r="CW248" s="1"/>
  <c r="T249"/>
  <c r="CW249" s="1"/>
  <c r="T250"/>
  <c r="CW250" s="1"/>
  <c r="T251"/>
  <c r="CW251" s="1"/>
  <c r="T252"/>
  <c r="CW252" s="1"/>
  <c r="T253"/>
  <c r="CW253" s="1"/>
  <c r="T254"/>
  <c r="CW254" s="1"/>
  <c r="T255"/>
  <c r="CW255" s="1"/>
  <c r="T256"/>
  <c r="CW256" s="1"/>
  <c r="T257"/>
  <c r="CW257" s="1"/>
  <c r="T258"/>
  <c r="CW258" s="1"/>
  <c r="T259"/>
  <c r="CW259" s="1"/>
  <c r="T260"/>
  <c r="CW260" s="1"/>
  <c r="T261"/>
  <c r="CW261" s="1"/>
  <c r="T262"/>
  <c r="CW262" s="1"/>
  <c r="T263"/>
  <c r="CW263" s="1"/>
  <c r="T264"/>
  <c r="CW264" s="1"/>
  <c r="N242"/>
  <c r="CV242" s="1"/>
  <c r="N243"/>
  <c r="CV243" s="1"/>
  <c r="N244"/>
  <c r="CV244" s="1"/>
  <c r="N245"/>
  <c r="CV245" s="1"/>
  <c r="N246"/>
  <c r="CV246" s="1"/>
  <c r="N247"/>
  <c r="CV247" s="1"/>
  <c r="N248"/>
  <c r="CV248" s="1"/>
  <c r="N249"/>
  <c r="CV249" s="1"/>
  <c r="N250"/>
  <c r="CV250" s="1"/>
  <c r="N251"/>
  <c r="CV251" s="1"/>
  <c r="N252"/>
  <c r="CV252" s="1"/>
  <c r="N253"/>
  <c r="CV253" s="1"/>
  <c r="N254"/>
  <c r="CV254" s="1"/>
  <c r="N255"/>
  <c r="CV255" s="1"/>
  <c r="N256"/>
  <c r="CV256" s="1"/>
  <c r="N257"/>
  <c r="CV257" s="1"/>
  <c r="N258"/>
  <c r="CV258" s="1"/>
  <c r="N259"/>
  <c r="CV259" s="1"/>
  <c r="N260"/>
  <c r="CV260" s="1"/>
  <c r="N261"/>
  <c r="CV261" s="1"/>
  <c r="N262"/>
  <c r="CV262" s="1"/>
  <c r="N263"/>
  <c r="CV263" s="1"/>
  <c r="N264"/>
  <c r="CV264" s="1"/>
  <c r="N265"/>
  <c r="CV265" s="1"/>
  <c r="N266"/>
  <c r="R241"/>
  <c r="CS241" s="1"/>
  <c r="R242"/>
  <c r="CS242" s="1"/>
  <c r="R243"/>
  <c r="CS243" s="1"/>
  <c r="R244"/>
  <c r="CS244" s="1"/>
  <c r="R245"/>
  <c r="CS245" s="1"/>
  <c r="R246"/>
  <c r="CS246" s="1"/>
  <c r="R247"/>
  <c r="CS247" s="1"/>
  <c r="R248"/>
  <c r="CS248" s="1"/>
  <c r="R249"/>
  <c r="CS249" s="1"/>
  <c r="R250"/>
  <c r="CS250" s="1"/>
  <c r="R251"/>
  <c r="CS251" s="1"/>
  <c r="R252"/>
  <c r="CS252" s="1"/>
  <c r="R253"/>
  <c r="CS253" s="1"/>
  <c r="R254"/>
  <c r="CS254" s="1"/>
  <c r="R255"/>
  <c r="CS255" s="1"/>
  <c r="R256"/>
  <c r="CS256" s="1"/>
  <c r="R257"/>
  <c r="CS257" s="1"/>
  <c r="R258"/>
  <c r="CS258" s="1"/>
  <c r="R259"/>
  <c r="CS259" s="1"/>
  <c r="R260"/>
  <c r="CS260" s="1"/>
  <c r="R261"/>
  <c r="CS261" s="1"/>
  <c r="R262"/>
  <c r="CS262" s="1"/>
  <c r="R263"/>
  <c r="CS263" s="1"/>
  <c r="R264"/>
  <c r="CS264" s="1"/>
  <c r="L241"/>
  <c r="I241" s="1"/>
  <c r="L242"/>
  <c r="L243"/>
  <c r="I243" s="1"/>
  <c r="L244"/>
  <c r="I244" s="1"/>
  <c r="L245"/>
  <c r="I245" s="1"/>
  <c r="L246"/>
  <c r="I246" s="1"/>
  <c r="L247"/>
  <c r="I247" s="1"/>
  <c r="L248"/>
  <c r="I248" s="1"/>
  <c r="L249"/>
  <c r="L250"/>
  <c r="I250" s="1"/>
  <c r="L251"/>
  <c r="I251" s="1"/>
  <c r="L252"/>
  <c r="I252" s="1"/>
  <c r="L253"/>
  <c r="L254"/>
  <c r="I254" s="1"/>
  <c r="L255"/>
  <c r="I255" s="1"/>
  <c r="L256"/>
  <c r="I256" s="1"/>
  <c r="L257"/>
  <c r="I257" s="1"/>
  <c r="L258"/>
  <c r="I258" s="1"/>
  <c r="L259"/>
  <c r="L260"/>
  <c r="I260" s="1"/>
  <c r="L261"/>
  <c r="I261" s="1"/>
  <c r="L262"/>
  <c r="I262" s="1"/>
  <c r="L263"/>
  <c r="L264"/>
  <c r="I264" s="1"/>
  <c r="L265"/>
  <c r="CR265" s="1"/>
  <c r="CT265" s="1"/>
  <c r="G240"/>
  <c r="H240"/>
  <c r="G241"/>
  <c r="H241"/>
  <c r="G242"/>
  <c r="H242"/>
  <c r="I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B18" i="5"/>
  <c r="S9" i="4"/>
  <c r="R9"/>
  <c r="CY240" i="1" l="1"/>
  <c r="DA240" s="1"/>
  <c r="CV241"/>
  <c r="CG238"/>
  <c r="CH238" s="1"/>
  <c r="CG242"/>
  <c r="CY241"/>
  <c r="DD241"/>
  <c r="DF241" s="1"/>
  <c r="CI238"/>
  <c r="CF238" s="1"/>
  <c r="I240"/>
  <c r="CW241"/>
  <c r="DA241" s="1"/>
  <c r="Z241"/>
  <c r="BD240"/>
  <c r="BC238"/>
  <c r="BD238" s="1"/>
  <c r="CI240"/>
  <c r="CF240" s="1"/>
  <c r="CG240"/>
  <c r="CX241"/>
  <c r="CX240"/>
  <c r="CZ240"/>
  <c r="DB240" s="1"/>
  <c r="BE240"/>
  <c r="BB240" s="1"/>
  <c r="BF240" s="1"/>
  <c r="BE238"/>
  <c r="BB238" s="1"/>
  <c r="BF238" s="1"/>
  <c r="AB242"/>
  <c r="AB240"/>
  <c r="Z242"/>
  <c r="Z240"/>
  <c r="AG240" s="1"/>
  <c r="AD240" s="1"/>
  <c r="AB241"/>
  <c r="AE240"/>
  <c r="BC241"/>
  <c r="BD241" s="1"/>
  <c r="BG240"/>
  <c r="BG238"/>
  <c r="CH242"/>
  <c r="CG241"/>
  <c r="CH241" s="1"/>
  <c r="CR241"/>
  <c r="CT241" s="1"/>
  <c r="CJ242"/>
  <c r="CJ241"/>
  <c r="CJ240"/>
  <c r="CJ238"/>
  <c r="CY264"/>
  <c r="CY262"/>
  <c r="CY260"/>
  <c r="CY258"/>
  <c r="CY256"/>
  <c r="CY254"/>
  <c r="CY252"/>
  <c r="CY250"/>
  <c r="CY248"/>
  <c r="CY246"/>
  <c r="CY244"/>
  <c r="CY242"/>
  <c r="Z258"/>
  <c r="Z250"/>
  <c r="DA264"/>
  <c r="DA262"/>
  <c r="DA260"/>
  <c r="DA258"/>
  <c r="DA256"/>
  <c r="DA254"/>
  <c r="DA252"/>
  <c r="DA250"/>
  <c r="DA248"/>
  <c r="DA246"/>
  <c r="DA244"/>
  <c r="DA242"/>
  <c r="Z262"/>
  <c r="Z254"/>
  <c r="Z246"/>
  <c r="CY265"/>
  <c r="CY263"/>
  <c r="DA263" s="1"/>
  <c r="CY261"/>
  <c r="DA261" s="1"/>
  <c r="CY259"/>
  <c r="DA259" s="1"/>
  <c r="CY257"/>
  <c r="DA257" s="1"/>
  <c r="CY255"/>
  <c r="DA255" s="1"/>
  <c r="CY253"/>
  <c r="DA253" s="1"/>
  <c r="CY251"/>
  <c r="DA251" s="1"/>
  <c r="CY249"/>
  <c r="CY247"/>
  <c r="DA247" s="1"/>
  <c r="CY245"/>
  <c r="DA245" s="1"/>
  <c r="CY243"/>
  <c r="DA243" s="1"/>
  <c r="DA249"/>
  <c r="BC264"/>
  <c r="BC261"/>
  <c r="BD261" s="1"/>
  <c r="BC256"/>
  <c r="BC253"/>
  <c r="BD253" s="1"/>
  <c r="BC248"/>
  <c r="BC245"/>
  <c r="BD245" s="1"/>
  <c r="Z264"/>
  <c r="Z260"/>
  <c r="Z256"/>
  <c r="Z252"/>
  <c r="Z248"/>
  <c r="Z244"/>
  <c r="BC265"/>
  <c r="BD265" s="1"/>
  <c r="BC260"/>
  <c r="BC257"/>
  <c r="BD257" s="1"/>
  <c r="BC252"/>
  <c r="BC249"/>
  <c r="BD249" s="1"/>
  <c r="BC244"/>
  <c r="BE265"/>
  <c r="BB265" s="1"/>
  <c r="BE261"/>
  <c r="BB261" s="1"/>
  <c r="BE257"/>
  <c r="BB257" s="1"/>
  <c r="BE253"/>
  <c r="BB253" s="1"/>
  <c r="BE249"/>
  <c r="BB249" s="1"/>
  <c r="BE245"/>
  <c r="BB245" s="1"/>
  <c r="BE243"/>
  <c r="BB243" s="1"/>
  <c r="X263"/>
  <c r="CR263"/>
  <c r="CT263" s="1"/>
  <c r="X259"/>
  <c r="CR259"/>
  <c r="CT259" s="1"/>
  <c r="X253"/>
  <c r="CR253"/>
  <c r="CT253" s="1"/>
  <c r="X249"/>
  <c r="CR249"/>
  <c r="CT249" s="1"/>
  <c r="X264"/>
  <c r="CR264"/>
  <c r="CT264" s="1"/>
  <c r="X262"/>
  <c r="CR262"/>
  <c r="CT262" s="1"/>
  <c r="X260"/>
  <c r="CR260"/>
  <c r="CT260" s="1"/>
  <c r="X258"/>
  <c r="CR258"/>
  <c r="CT258" s="1"/>
  <c r="X256"/>
  <c r="CR256"/>
  <c r="CT256" s="1"/>
  <c r="X254"/>
  <c r="CR254"/>
  <c r="CT254" s="1"/>
  <c r="X252"/>
  <c r="CR252"/>
  <c r="CT252" s="1"/>
  <c r="X250"/>
  <c r="CR250"/>
  <c r="CT250" s="1"/>
  <c r="X248"/>
  <c r="CR248"/>
  <c r="CT248" s="1"/>
  <c r="X246"/>
  <c r="CR246"/>
  <c r="CT246" s="1"/>
  <c r="CR244"/>
  <c r="CT244" s="1"/>
  <c r="CR242"/>
  <c r="CT242" s="1"/>
  <c r="CX264"/>
  <c r="CZ264"/>
  <c r="DB264" s="1"/>
  <c r="CX262"/>
  <c r="CZ262"/>
  <c r="DB262" s="1"/>
  <c r="CX260"/>
  <c r="CZ260"/>
  <c r="DB260" s="1"/>
  <c r="CX258"/>
  <c r="CZ258"/>
  <c r="DB258" s="1"/>
  <c r="CX256"/>
  <c r="CZ256"/>
  <c r="DB256" s="1"/>
  <c r="CX254"/>
  <c r="CZ254"/>
  <c r="DB254" s="1"/>
  <c r="CX252"/>
  <c r="CZ252"/>
  <c r="DB252" s="1"/>
  <c r="CX250"/>
  <c r="CZ250"/>
  <c r="DB250" s="1"/>
  <c r="CX248"/>
  <c r="CZ248"/>
  <c r="DB248" s="1"/>
  <c r="CX246"/>
  <c r="CZ246"/>
  <c r="DB246" s="1"/>
  <c r="CX244"/>
  <c r="CZ244"/>
  <c r="DB244" s="1"/>
  <c r="CX242"/>
  <c r="CZ242"/>
  <c r="DB242" s="1"/>
  <c r="CG265"/>
  <c r="CH265" s="1"/>
  <c r="CG263"/>
  <c r="CH263" s="1"/>
  <c r="I265"/>
  <c r="I263"/>
  <c r="I259"/>
  <c r="I253"/>
  <c r="I249"/>
  <c r="Z265"/>
  <c r="Z263"/>
  <c r="Z261"/>
  <c r="Z259"/>
  <c r="Z257"/>
  <c r="Z255"/>
  <c r="Z253"/>
  <c r="Z251"/>
  <c r="Z249"/>
  <c r="Z247"/>
  <c r="Z245"/>
  <c r="Z243"/>
  <c r="BG265"/>
  <c r="BD262"/>
  <c r="BG261"/>
  <c r="BD258"/>
  <c r="BG257"/>
  <c r="BD254"/>
  <c r="BG253"/>
  <c r="BD250"/>
  <c r="BG249"/>
  <c r="BD246"/>
  <c r="BG245"/>
  <c r="BD242"/>
  <c r="CG266"/>
  <c r="CH266" s="1"/>
  <c r="CG264"/>
  <c r="CH264" s="1"/>
  <c r="CG262"/>
  <c r="CH262" s="1"/>
  <c r="CG260"/>
  <c r="CH260" s="1"/>
  <c r="CG258"/>
  <c r="CH258" s="1"/>
  <c r="CG256"/>
  <c r="CH256" s="1"/>
  <c r="CG254"/>
  <c r="CH254" s="1"/>
  <c r="CG252"/>
  <c r="CH252" s="1"/>
  <c r="CG250"/>
  <c r="CH250" s="1"/>
  <c r="CG248"/>
  <c r="CH248" s="1"/>
  <c r="CG246"/>
  <c r="CH246" s="1"/>
  <c r="CG244"/>
  <c r="CH244" s="1"/>
  <c r="X261"/>
  <c r="CR261"/>
  <c r="CT261" s="1"/>
  <c r="X257"/>
  <c r="CR257"/>
  <c r="CT257" s="1"/>
  <c r="X255"/>
  <c r="CR255"/>
  <c r="CT255" s="1"/>
  <c r="X251"/>
  <c r="CR251"/>
  <c r="CT251" s="1"/>
  <c r="X247"/>
  <c r="CR247"/>
  <c r="CT247" s="1"/>
  <c r="X245"/>
  <c r="CR245"/>
  <c r="CT245" s="1"/>
  <c r="CR243"/>
  <c r="CT243" s="1"/>
  <c r="CX265"/>
  <c r="CZ265"/>
  <c r="DB265" s="1"/>
  <c r="CX263"/>
  <c r="CZ263"/>
  <c r="DB263" s="1"/>
  <c r="CX261"/>
  <c r="CZ261"/>
  <c r="DB261" s="1"/>
  <c r="CX259"/>
  <c r="CZ259"/>
  <c r="DB259" s="1"/>
  <c r="CX257"/>
  <c r="CZ257"/>
  <c r="DB257" s="1"/>
  <c r="CX255"/>
  <c r="CZ255"/>
  <c r="DB255" s="1"/>
  <c r="CX253"/>
  <c r="CZ253"/>
  <c r="DB253" s="1"/>
  <c r="CX251"/>
  <c r="CZ251"/>
  <c r="DB251" s="1"/>
  <c r="CX249"/>
  <c r="CZ249"/>
  <c r="DB249" s="1"/>
  <c r="CX247"/>
  <c r="CZ247"/>
  <c r="DB247" s="1"/>
  <c r="CX245"/>
  <c r="CZ245"/>
  <c r="DB245" s="1"/>
  <c r="CX243"/>
  <c r="CZ243"/>
  <c r="DB243" s="1"/>
  <c r="AB265"/>
  <c r="AE264"/>
  <c r="AF264" s="1"/>
  <c r="AB264"/>
  <c r="AG264" s="1"/>
  <c r="AD264" s="1"/>
  <c r="AH264" s="1"/>
  <c r="AE263"/>
  <c r="AF263" s="1"/>
  <c r="AB263"/>
  <c r="AE262"/>
  <c r="AF262" s="1"/>
  <c r="AB262"/>
  <c r="AG262" s="1"/>
  <c r="AD262" s="1"/>
  <c r="AH262" s="1"/>
  <c r="AE261"/>
  <c r="AF261" s="1"/>
  <c r="AB261"/>
  <c r="AE260"/>
  <c r="AF260" s="1"/>
  <c r="AB260"/>
  <c r="AG260" s="1"/>
  <c r="AD260" s="1"/>
  <c r="AH260" s="1"/>
  <c r="AE259"/>
  <c r="AF259" s="1"/>
  <c r="AB259"/>
  <c r="AE258"/>
  <c r="AF258" s="1"/>
  <c r="AB258"/>
  <c r="AG258" s="1"/>
  <c r="AD258" s="1"/>
  <c r="AH258" s="1"/>
  <c r="AE257"/>
  <c r="AF257" s="1"/>
  <c r="AB257"/>
  <c r="AE256"/>
  <c r="AF256" s="1"/>
  <c r="AB256"/>
  <c r="AG256" s="1"/>
  <c r="AD256" s="1"/>
  <c r="AH256" s="1"/>
  <c r="AE255"/>
  <c r="AF255" s="1"/>
  <c r="AB255"/>
  <c r="AE254"/>
  <c r="AF254" s="1"/>
  <c r="AB254"/>
  <c r="AG254" s="1"/>
  <c r="AD254" s="1"/>
  <c r="AH254" s="1"/>
  <c r="AE253"/>
  <c r="AF253" s="1"/>
  <c r="AB253"/>
  <c r="AE252"/>
  <c r="AF252" s="1"/>
  <c r="AB252"/>
  <c r="AG252" s="1"/>
  <c r="AD252" s="1"/>
  <c r="AH252" s="1"/>
  <c r="AE251"/>
  <c r="AF251" s="1"/>
  <c r="AB251"/>
  <c r="AE250"/>
  <c r="AF250" s="1"/>
  <c r="AB250"/>
  <c r="AG250" s="1"/>
  <c r="AD250" s="1"/>
  <c r="AH250" s="1"/>
  <c r="AE249"/>
  <c r="AF249" s="1"/>
  <c r="AB249"/>
  <c r="AE248"/>
  <c r="AF248" s="1"/>
  <c r="AB248"/>
  <c r="AG248" s="1"/>
  <c r="AD248" s="1"/>
  <c r="AH248" s="1"/>
  <c r="AE247"/>
  <c r="AF247" s="1"/>
  <c r="AB247"/>
  <c r="AE246"/>
  <c r="AF246" s="1"/>
  <c r="AB246"/>
  <c r="AG246" s="1"/>
  <c r="AD246" s="1"/>
  <c r="AH246" s="1"/>
  <c r="AE245"/>
  <c r="AF245" s="1"/>
  <c r="AB245"/>
  <c r="AE244"/>
  <c r="AF244" s="1"/>
  <c r="AB244"/>
  <c r="AG244" s="1"/>
  <c r="AD244" s="1"/>
  <c r="AH244" s="1"/>
  <c r="AE243"/>
  <c r="AF243" s="1"/>
  <c r="AB243"/>
  <c r="AE242"/>
  <c r="AF242" s="1"/>
  <c r="AG242"/>
  <c r="AD242" s="1"/>
  <c r="AH242" s="1"/>
  <c r="AE241"/>
  <c r="AF241" s="1"/>
  <c r="BD264"/>
  <c r="BG263"/>
  <c r="BE263"/>
  <c r="BB263" s="1"/>
  <c r="BF263" s="1"/>
  <c r="BD260"/>
  <c r="BG259"/>
  <c r="BE259"/>
  <c r="BB259" s="1"/>
  <c r="BF259" s="1"/>
  <c r="BD256"/>
  <c r="BG255"/>
  <c r="BE255"/>
  <c r="BB255" s="1"/>
  <c r="BF255" s="1"/>
  <c r="BD252"/>
  <c r="BG251"/>
  <c r="BE251"/>
  <c r="BB251" s="1"/>
  <c r="BF251" s="1"/>
  <c r="BD248"/>
  <c r="BG247"/>
  <c r="BE247"/>
  <c r="BB247" s="1"/>
  <c r="BF247" s="1"/>
  <c r="BD244"/>
  <c r="BG243"/>
  <c r="CI261"/>
  <c r="CF261" s="1"/>
  <c r="CI259"/>
  <c r="CF259" s="1"/>
  <c r="CI257"/>
  <c r="CF257" s="1"/>
  <c r="CI255"/>
  <c r="CF255" s="1"/>
  <c r="CI253"/>
  <c r="CF253" s="1"/>
  <c r="CI251"/>
  <c r="CF251" s="1"/>
  <c r="CI249"/>
  <c r="CF249" s="1"/>
  <c r="CI247"/>
  <c r="CF247" s="1"/>
  <c r="CI245"/>
  <c r="CF245" s="1"/>
  <c r="CI243"/>
  <c r="CF243" s="1"/>
  <c r="CI264"/>
  <c r="CF264" s="1"/>
  <c r="CI262"/>
  <c r="CI260"/>
  <c r="CF260" s="1"/>
  <c r="CI258"/>
  <c r="CI256"/>
  <c r="CF256" s="1"/>
  <c r="CI254"/>
  <c r="CI252"/>
  <c r="CF252" s="1"/>
  <c r="CI250"/>
  <c r="CI248"/>
  <c r="CF248" s="1"/>
  <c r="CI246"/>
  <c r="CI244"/>
  <c r="CF244" s="1"/>
  <c r="CG261"/>
  <c r="CH261" s="1"/>
  <c r="CG259"/>
  <c r="CH259" s="1"/>
  <c r="CG257"/>
  <c r="CH257" s="1"/>
  <c r="CG255"/>
  <c r="CH255" s="1"/>
  <c r="CG253"/>
  <c r="CH253" s="1"/>
  <c r="CG251"/>
  <c r="CH251" s="1"/>
  <c r="CG249"/>
  <c r="CH249" s="1"/>
  <c r="CG247"/>
  <c r="CH247" s="1"/>
  <c r="CG245"/>
  <c r="CH245" s="1"/>
  <c r="CG243"/>
  <c r="CH243" s="1"/>
  <c r="CF262"/>
  <c r="CJ262"/>
  <c r="CF258"/>
  <c r="CJ258"/>
  <c r="CF254"/>
  <c r="CJ254"/>
  <c r="CF250"/>
  <c r="CJ250"/>
  <c r="CF246"/>
  <c r="CJ246"/>
  <c r="CJ265"/>
  <c r="CJ263"/>
  <c r="CJ251"/>
  <c r="BF264"/>
  <c r="BH264"/>
  <c r="BF260"/>
  <c r="BH260"/>
  <c r="BF256"/>
  <c r="BH256"/>
  <c r="BF252"/>
  <c r="BH252"/>
  <c r="BF248"/>
  <c r="BH248"/>
  <c r="BF244"/>
  <c r="BH244"/>
  <c r="BF243"/>
  <c r="BF266"/>
  <c r="BF265"/>
  <c r="BF262"/>
  <c r="BH262"/>
  <c r="BF261"/>
  <c r="BF258"/>
  <c r="BH258"/>
  <c r="BF257"/>
  <c r="BF254"/>
  <c r="BH254"/>
  <c r="BF253"/>
  <c r="BF250"/>
  <c r="BH250"/>
  <c r="BF249"/>
  <c r="BF246"/>
  <c r="BH246"/>
  <c r="BF245"/>
  <c r="BF242"/>
  <c r="BH242"/>
  <c r="CD39"/>
  <c r="CB39"/>
  <c r="BZ39"/>
  <c r="AZ39"/>
  <c r="AX39"/>
  <c r="AV39"/>
  <c r="AB39"/>
  <c r="Z39"/>
  <c r="X39"/>
  <c r="CU365"/>
  <c r="CQ365"/>
  <c r="CP365"/>
  <c r="CN365"/>
  <c r="CL365"/>
  <c r="CE365"/>
  <c r="BX365"/>
  <c r="BR365"/>
  <c r="CD365" s="1"/>
  <c r="BV365"/>
  <c r="BP365"/>
  <c r="CB365" s="1"/>
  <c r="BT365"/>
  <c r="BN365"/>
  <c r="BZ365" s="1"/>
  <c r="BA365"/>
  <c r="DC365" s="1"/>
  <c r="AT365"/>
  <c r="AN365"/>
  <c r="AZ365" s="1"/>
  <c r="AR365"/>
  <c r="AL365"/>
  <c r="AX365" s="1"/>
  <c r="AP365"/>
  <c r="AJ365"/>
  <c r="AV365" s="1"/>
  <c r="AC365"/>
  <c r="V365"/>
  <c r="P365"/>
  <c r="AB365" s="1"/>
  <c r="T365"/>
  <c r="N365"/>
  <c r="Z365" s="1"/>
  <c r="R365"/>
  <c r="L365"/>
  <c r="X365" s="1"/>
  <c r="I365"/>
  <c r="H365"/>
  <c r="G365"/>
  <c r="CU364"/>
  <c r="CQ364"/>
  <c r="CP364"/>
  <c r="CN364"/>
  <c r="CL364"/>
  <c r="CE364"/>
  <c r="BX364"/>
  <c r="BR364"/>
  <c r="CD364" s="1"/>
  <c r="BV364"/>
  <c r="BP364"/>
  <c r="CB364" s="1"/>
  <c r="BT364"/>
  <c r="BN364"/>
  <c r="BZ364" s="1"/>
  <c r="BA364"/>
  <c r="AT364"/>
  <c r="AN364"/>
  <c r="AZ364" s="1"/>
  <c r="AR364"/>
  <c r="AL364"/>
  <c r="AX364" s="1"/>
  <c r="AP364"/>
  <c r="AJ364"/>
  <c r="AV364" s="1"/>
  <c r="AC364"/>
  <c r="V364"/>
  <c r="P364"/>
  <c r="AB364" s="1"/>
  <c r="T364"/>
  <c r="N364"/>
  <c r="Z364" s="1"/>
  <c r="R364"/>
  <c r="L364"/>
  <c r="X364" s="1"/>
  <c r="I364"/>
  <c r="H364"/>
  <c r="G364"/>
  <c r="CU363"/>
  <c r="CQ363"/>
  <c r="CP363"/>
  <c r="CN363"/>
  <c r="CL363"/>
  <c r="CE363"/>
  <c r="BX363"/>
  <c r="BR363"/>
  <c r="CD363" s="1"/>
  <c r="BV363"/>
  <c r="BP363"/>
  <c r="CB363" s="1"/>
  <c r="BT363"/>
  <c r="BN363"/>
  <c r="BZ363" s="1"/>
  <c r="BA363"/>
  <c r="DC363" s="1"/>
  <c r="AT363"/>
  <c r="AN363"/>
  <c r="AZ363" s="1"/>
  <c r="AR363"/>
  <c r="AL363"/>
  <c r="AX363" s="1"/>
  <c r="AP363"/>
  <c r="AJ363"/>
  <c r="AV363" s="1"/>
  <c r="AC363"/>
  <c r="V363"/>
  <c r="P363"/>
  <c r="AB363" s="1"/>
  <c r="T363"/>
  <c r="N363"/>
  <c r="Z363" s="1"/>
  <c r="R363"/>
  <c r="L363"/>
  <c r="X363" s="1"/>
  <c r="I363"/>
  <c r="H363"/>
  <c r="G363"/>
  <c r="CU362"/>
  <c r="CQ362"/>
  <c r="CP362"/>
  <c r="CN362"/>
  <c r="CL362"/>
  <c r="CE362"/>
  <c r="CG362" s="1"/>
  <c r="BX362"/>
  <c r="BR362"/>
  <c r="CD362" s="1"/>
  <c r="BV362"/>
  <c r="BP362"/>
  <c r="CB362" s="1"/>
  <c r="BT362"/>
  <c r="BN362"/>
  <c r="BZ362" s="1"/>
  <c r="BA362"/>
  <c r="AT362"/>
  <c r="AN362"/>
  <c r="AZ362" s="1"/>
  <c r="AR362"/>
  <c r="AL362"/>
  <c r="AX362" s="1"/>
  <c r="AP362"/>
  <c r="AJ362"/>
  <c r="AV362" s="1"/>
  <c r="AC362"/>
  <c r="V362"/>
  <c r="P362"/>
  <c r="AB362" s="1"/>
  <c r="T362"/>
  <c r="N362"/>
  <c r="Z362" s="1"/>
  <c r="R362"/>
  <c r="L362"/>
  <c r="X362" s="1"/>
  <c r="I362"/>
  <c r="H362"/>
  <c r="G362"/>
  <c r="CU361"/>
  <c r="CQ361"/>
  <c r="CP361"/>
  <c r="CN361"/>
  <c r="CL361"/>
  <c r="CE361"/>
  <c r="BX361"/>
  <c r="BR361"/>
  <c r="CD361" s="1"/>
  <c r="BV361"/>
  <c r="BP361"/>
  <c r="CB361" s="1"/>
  <c r="BT361"/>
  <c r="BN361"/>
  <c r="BZ361" s="1"/>
  <c r="BA361"/>
  <c r="DC361" s="1"/>
  <c r="AT361"/>
  <c r="AN361"/>
  <c r="AZ361" s="1"/>
  <c r="AR361"/>
  <c r="AL361"/>
  <c r="AX361" s="1"/>
  <c r="AP361"/>
  <c r="AJ361"/>
  <c r="AV361" s="1"/>
  <c r="AC361"/>
  <c r="V361"/>
  <c r="P361"/>
  <c r="AB361" s="1"/>
  <c r="T361"/>
  <c r="N361"/>
  <c r="Z361" s="1"/>
  <c r="R361"/>
  <c r="L361"/>
  <c r="X361" s="1"/>
  <c r="I361"/>
  <c r="H361"/>
  <c r="G361"/>
  <c r="CU360"/>
  <c r="CQ360"/>
  <c r="CP360"/>
  <c r="CN360"/>
  <c r="CL360"/>
  <c r="CE360"/>
  <c r="BX360"/>
  <c r="BR360"/>
  <c r="CD360" s="1"/>
  <c r="BV360"/>
  <c r="BP360"/>
  <c r="CB360" s="1"/>
  <c r="BT360"/>
  <c r="BN360"/>
  <c r="BZ360" s="1"/>
  <c r="BA360"/>
  <c r="AT360"/>
  <c r="AN360"/>
  <c r="AZ360" s="1"/>
  <c r="AR360"/>
  <c r="AL360"/>
  <c r="AX360" s="1"/>
  <c r="AP360"/>
  <c r="AJ360"/>
  <c r="AV360" s="1"/>
  <c r="AC360"/>
  <c r="V360"/>
  <c r="P360"/>
  <c r="AB360" s="1"/>
  <c r="T360"/>
  <c r="N360"/>
  <c r="Z360" s="1"/>
  <c r="R360"/>
  <c r="L360"/>
  <c r="X360" s="1"/>
  <c r="I360"/>
  <c r="H360"/>
  <c r="G360"/>
  <c r="CU359"/>
  <c r="CQ359"/>
  <c r="CP359"/>
  <c r="CN359"/>
  <c r="CL359"/>
  <c r="CE359"/>
  <c r="BX359"/>
  <c r="BR359"/>
  <c r="CD359" s="1"/>
  <c r="BV359"/>
  <c r="BP359"/>
  <c r="CB359" s="1"/>
  <c r="BT359"/>
  <c r="BN359"/>
  <c r="BZ359" s="1"/>
  <c r="BA359"/>
  <c r="DC359" s="1"/>
  <c r="AT359"/>
  <c r="AN359"/>
  <c r="AZ359" s="1"/>
  <c r="AR359"/>
  <c r="AL359"/>
  <c r="AX359" s="1"/>
  <c r="AP359"/>
  <c r="AJ359"/>
  <c r="AV359" s="1"/>
  <c r="AC359"/>
  <c r="V359"/>
  <c r="P359"/>
  <c r="AB359" s="1"/>
  <c r="T359"/>
  <c r="N359"/>
  <c r="Z359" s="1"/>
  <c r="R359"/>
  <c r="L359"/>
  <c r="X359" s="1"/>
  <c r="I359"/>
  <c r="H359"/>
  <c r="G359"/>
  <c r="CU358"/>
  <c r="CQ358"/>
  <c r="CP358"/>
  <c r="CN358"/>
  <c r="CL358"/>
  <c r="CE358"/>
  <c r="BX358"/>
  <c r="BR358"/>
  <c r="CD358" s="1"/>
  <c r="BV358"/>
  <c r="BP358"/>
  <c r="CB358" s="1"/>
  <c r="BT358"/>
  <c r="BN358"/>
  <c r="BZ358" s="1"/>
  <c r="BA358"/>
  <c r="BD358" s="1"/>
  <c r="AT358"/>
  <c r="AN358"/>
  <c r="AZ358" s="1"/>
  <c r="AR358"/>
  <c r="AL358"/>
  <c r="AX358" s="1"/>
  <c r="AP358"/>
  <c r="AJ358"/>
  <c r="AV358" s="1"/>
  <c r="AC358"/>
  <c r="AE358" s="1"/>
  <c r="V358"/>
  <c r="P358"/>
  <c r="AB358" s="1"/>
  <c r="T358"/>
  <c r="N358"/>
  <c r="Z358" s="1"/>
  <c r="R358"/>
  <c r="L358"/>
  <c r="X358" s="1"/>
  <c r="I358"/>
  <c r="H358"/>
  <c r="G358"/>
  <c r="CU357"/>
  <c r="CQ357"/>
  <c r="CP357"/>
  <c r="CN357"/>
  <c r="CL357"/>
  <c r="CE357"/>
  <c r="BX357"/>
  <c r="BR357"/>
  <c r="CD357" s="1"/>
  <c r="BV357"/>
  <c r="BP357"/>
  <c r="CB357" s="1"/>
  <c r="BT357"/>
  <c r="BN357"/>
  <c r="BZ357" s="1"/>
  <c r="BA357"/>
  <c r="DC357" s="1"/>
  <c r="AT357"/>
  <c r="AN357"/>
  <c r="AZ357" s="1"/>
  <c r="AR357"/>
  <c r="AL357"/>
  <c r="AX357" s="1"/>
  <c r="AP357"/>
  <c r="AJ357"/>
  <c r="AV357" s="1"/>
  <c r="AC357"/>
  <c r="V357"/>
  <c r="P357"/>
  <c r="AB357" s="1"/>
  <c r="T357"/>
  <c r="N357"/>
  <c r="Z357" s="1"/>
  <c r="R357"/>
  <c r="L357"/>
  <c r="X357" s="1"/>
  <c r="I357"/>
  <c r="H357"/>
  <c r="G357"/>
  <c r="CU356"/>
  <c r="CQ356"/>
  <c r="CP356"/>
  <c r="CN356"/>
  <c r="CL356"/>
  <c r="CE356"/>
  <c r="BX356"/>
  <c r="BR356"/>
  <c r="CD356" s="1"/>
  <c r="BV356"/>
  <c r="BP356"/>
  <c r="CB356" s="1"/>
  <c r="BT356"/>
  <c r="BN356"/>
  <c r="BZ356" s="1"/>
  <c r="BA356"/>
  <c r="AT356"/>
  <c r="AN356"/>
  <c r="AZ356" s="1"/>
  <c r="AR356"/>
  <c r="AL356"/>
  <c r="AX356" s="1"/>
  <c r="AP356"/>
  <c r="AJ356"/>
  <c r="AV356" s="1"/>
  <c r="AC356"/>
  <c r="V356"/>
  <c r="P356"/>
  <c r="AB356" s="1"/>
  <c r="T356"/>
  <c r="N356"/>
  <c r="Z356" s="1"/>
  <c r="R356"/>
  <c r="L356"/>
  <c r="X356" s="1"/>
  <c r="I356"/>
  <c r="H356"/>
  <c r="G356"/>
  <c r="CU355"/>
  <c r="CQ355"/>
  <c r="CP355"/>
  <c r="CN355"/>
  <c r="CL355"/>
  <c r="CE355"/>
  <c r="BX355"/>
  <c r="BR355"/>
  <c r="CD355" s="1"/>
  <c r="BV355"/>
  <c r="BP355"/>
  <c r="CB355" s="1"/>
  <c r="BT355"/>
  <c r="BN355"/>
  <c r="BZ355" s="1"/>
  <c r="BA355"/>
  <c r="DC355" s="1"/>
  <c r="AT355"/>
  <c r="AN355"/>
  <c r="AZ355" s="1"/>
  <c r="AR355"/>
  <c r="AL355"/>
  <c r="AX355" s="1"/>
  <c r="AP355"/>
  <c r="AJ355"/>
  <c r="AV355" s="1"/>
  <c r="AC355"/>
  <c r="V355"/>
  <c r="P355"/>
  <c r="AB355" s="1"/>
  <c r="T355"/>
  <c r="N355"/>
  <c r="Z355" s="1"/>
  <c r="R355"/>
  <c r="L355"/>
  <c r="X355" s="1"/>
  <c r="I355"/>
  <c r="H355"/>
  <c r="G355"/>
  <c r="CU354"/>
  <c r="CQ354"/>
  <c r="CP354"/>
  <c r="CN354"/>
  <c r="CL354"/>
  <c r="CE354"/>
  <c r="BX354"/>
  <c r="BR354"/>
  <c r="CD354" s="1"/>
  <c r="BV354"/>
  <c r="BP354"/>
  <c r="CB354" s="1"/>
  <c r="BT354"/>
  <c r="BN354"/>
  <c r="BZ354" s="1"/>
  <c r="BA354"/>
  <c r="AT354"/>
  <c r="AN354"/>
  <c r="AZ354" s="1"/>
  <c r="AR354"/>
  <c r="AL354"/>
  <c r="AX354" s="1"/>
  <c r="AP354"/>
  <c r="AJ354"/>
  <c r="AV354" s="1"/>
  <c r="AC354"/>
  <c r="V354"/>
  <c r="P354"/>
  <c r="AB354" s="1"/>
  <c r="T354"/>
  <c r="N354"/>
  <c r="Z354" s="1"/>
  <c r="R354"/>
  <c r="L354"/>
  <c r="X354" s="1"/>
  <c r="I354"/>
  <c r="H354"/>
  <c r="G354"/>
  <c r="CU353"/>
  <c r="CQ353"/>
  <c r="CP353"/>
  <c r="CN353"/>
  <c r="CL353"/>
  <c r="CE353"/>
  <c r="BX353"/>
  <c r="BR353"/>
  <c r="CD353" s="1"/>
  <c r="BV353"/>
  <c r="BP353"/>
  <c r="CB353" s="1"/>
  <c r="BT353"/>
  <c r="BN353"/>
  <c r="BZ353" s="1"/>
  <c r="BA353"/>
  <c r="DC353" s="1"/>
  <c r="AT353"/>
  <c r="AN353"/>
  <c r="AZ353" s="1"/>
  <c r="AR353"/>
  <c r="AL353"/>
  <c r="AX353" s="1"/>
  <c r="AP353"/>
  <c r="AJ353"/>
  <c r="AV353" s="1"/>
  <c r="AC353"/>
  <c r="V353"/>
  <c r="P353"/>
  <c r="AB353" s="1"/>
  <c r="T353"/>
  <c r="N353"/>
  <c r="Z353" s="1"/>
  <c r="R353"/>
  <c r="L353"/>
  <c r="X353" s="1"/>
  <c r="I353"/>
  <c r="H353"/>
  <c r="G353"/>
  <c r="CU352"/>
  <c r="CQ352"/>
  <c r="CP352"/>
  <c r="CN352"/>
  <c r="CL352"/>
  <c r="CE352"/>
  <c r="BX352"/>
  <c r="BR352"/>
  <c r="CD352" s="1"/>
  <c r="BV352"/>
  <c r="BP352"/>
  <c r="CB352" s="1"/>
  <c r="BT352"/>
  <c r="BN352"/>
  <c r="BZ352" s="1"/>
  <c r="BA352"/>
  <c r="AT352"/>
  <c r="AN352"/>
  <c r="AZ352" s="1"/>
  <c r="AR352"/>
  <c r="AL352"/>
  <c r="AX352" s="1"/>
  <c r="AP352"/>
  <c r="AJ352"/>
  <c r="AV352" s="1"/>
  <c r="AC352"/>
  <c r="V352"/>
  <c r="P352"/>
  <c r="AB352" s="1"/>
  <c r="T352"/>
  <c r="N352"/>
  <c r="Z352" s="1"/>
  <c r="R352"/>
  <c r="L352"/>
  <c r="X352" s="1"/>
  <c r="I352"/>
  <c r="H352"/>
  <c r="G352"/>
  <c r="CU351"/>
  <c r="CQ351"/>
  <c r="CP351"/>
  <c r="CN351"/>
  <c r="CL351"/>
  <c r="CE351"/>
  <c r="BX351"/>
  <c r="BR351"/>
  <c r="CD351" s="1"/>
  <c r="BV351"/>
  <c r="BP351"/>
  <c r="CB351" s="1"/>
  <c r="BT351"/>
  <c r="BN351"/>
  <c r="BZ351" s="1"/>
  <c r="BA351"/>
  <c r="DC351" s="1"/>
  <c r="AT351"/>
  <c r="AN351"/>
  <c r="AZ351" s="1"/>
  <c r="AR351"/>
  <c r="AL351"/>
  <c r="AX351" s="1"/>
  <c r="AP351"/>
  <c r="AJ351"/>
  <c r="AV351" s="1"/>
  <c r="AC351"/>
  <c r="V351"/>
  <c r="P351"/>
  <c r="AB351" s="1"/>
  <c r="T351"/>
  <c r="N351"/>
  <c r="Z351" s="1"/>
  <c r="R351"/>
  <c r="L351"/>
  <c r="X351" s="1"/>
  <c r="I351"/>
  <c r="H351"/>
  <c r="G351"/>
  <c r="CU350"/>
  <c r="CQ350"/>
  <c r="CP350"/>
  <c r="CN350"/>
  <c r="CL350"/>
  <c r="CE350"/>
  <c r="BX350"/>
  <c r="BR350"/>
  <c r="CD350" s="1"/>
  <c r="BV350"/>
  <c r="BP350"/>
  <c r="CB350" s="1"/>
  <c r="BT350"/>
  <c r="BN350"/>
  <c r="BZ350" s="1"/>
  <c r="BA350"/>
  <c r="AT350"/>
  <c r="AN350"/>
  <c r="AZ350" s="1"/>
  <c r="AR350"/>
  <c r="AL350"/>
  <c r="AX350" s="1"/>
  <c r="AP350"/>
  <c r="AJ350"/>
  <c r="AV350" s="1"/>
  <c r="AC350"/>
  <c r="V350"/>
  <c r="P350"/>
  <c r="AB350" s="1"/>
  <c r="T350"/>
  <c r="N350"/>
  <c r="Z350" s="1"/>
  <c r="R350"/>
  <c r="L350"/>
  <c r="X350" s="1"/>
  <c r="I350"/>
  <c r="H350"/>
  <c r="G350"/>
  <c r="CU349"/>
  <c r="CQ349"/>
  <c r="CP349"/>
  <c r="CN349"/>
  <c r="CL349"/>
  <c r="CE349"/>
  <c r="BX349"/>
  <c r="BR349"/>
  <c r="CD349" s="1"/>
  <c r="BV349"/>
  <c r="BP349"/>
  <c r="CB349" s="1"/>
  <c r="BT349"/>
  <c r="BN349"/>
  <c r="BZ349" s="1"/>
  <c r="BA349"/>
  <c r="DC349" s="1"/>
  <c r="AT349"/>
  <c r="AN349"/>
  <c r="AZ349" s="1"/>
  <c r="AR349"/>
  <c r="AL349"/>
  <c r="AX349" s="1"/>
  <c r="AP349"/>
  <c r="AJ349"/>
  <c r="AV349" s="1"/>
  <c r="AC349"/>
  <c r="V349"/>
  <c r="P349"/>
  <c r="AB349" s="1"/>
  <c r="T349"/>
  <c r="N349"/>
  <c r="Z349" s="1"/>
  <c r="R349"/>
  <c r="L349"/>
  <c r="X349" s="1"/>
  <c r="I349"/>
  <c r="H349"/>
  <c r="G349"/>
  <c r="CU348"/>
  <c r="CQ348"/>
  <c r="CP348"/>
  <c r="CN348"/>
  <c r="CL348"/>
  <c r="CE348"/>
  <c r="BX348"/>
  <c r="BR348"/>
  <c r="CD348" s="1"/>
  <c r="BV348"/>
  <c r="BP348"/>
  <c r="CB348" s="1"/>
  <c r="BT348"/>
  <c r="BN348"/>
  <c r="BZ348" s="1"/>
  <c r="BA348"/>
  <c r="AT348"/>
  <c r="AN348"/>
  <c r="AZ348" s="1"/>
  <c r="AR348"/>
  <c r="AL348"/>
  <c r="AX348" s="1"/>
  <c r="AP348"/>
  <c r="AJ348"/>
  <c r="AV348" s="1"/>
  <c r="AC348"/>
  <c r="V348"/>
  <c r="P348"/>
  <c r="AB348" s="1"/>
  <c r="T348"/>
  <c r="N348"/>
  <c r="Z348" s="1"/>
  <c r="R348"/>
  <c r="L348"/>
  <c r="X348" s="1"/>
  <c r="I348"/>
  <c r="H348"/>
  <c r="G348"/>
  <c r="CU347"/>
  <c r="CQ347"/>
  <c r="CP347"/>
  <c r="CN347"/>
  <c r="CL347"/>
  <c r="CE347"/>
  <c r="BX347"/>
  <c r="BR347"/>
  <c r="CD347" s="1"/>
  <c r="BV347"/>
  <c r="BP347"/>
  <c r="CB347" s="1"/>
  <c r="BT347"/>
  <c r="BN347"/>
  <c r="BZ347" s="1"/>
  <c r="BA347"/>
  <c r="DC347" s="1"/>
  <c r="AT347"/>
  <c r="AN347"/>
  <c r="AZ347" s="1"/>
  <c r="AR347"/>
  <c r="AL347"/>
  <c r="AX347" s="1"/>
  <c r="AP347"/>
  <c r="AJ347"/>
  <c r="AV347" s="1"/>
  <c r="AC347"/>
  <c r="V347"/>
  <c r="P347"/>
  <c r="AB347" s="1"/>
  <c r="T347"/>
  <c r="N347"/>
  <c r="Z347" s="1"/>
  <c r="R347"/>
  <c r="L347"/>
  <c r="X347" s="1"/>
  <c r="I347"/>
  <c r="H347"/>
  <c r="G347"/>
  <c r="CU346"/>
  <c r="CQ346"/>
  <c r="CP346"/>
  <c r="CN346"/>
  <c r="CL346"/>
  <c r="CE346"/>
  <c r="BX346"/>
  <c r="BR346"/>
  <c r="CD346" s="1"/>
  <c r="BV346"/>
  <c r="BP346"/>
  <c r="CB346" s="1"/>
  <c r="BT346"/>
  <c r="BN346"/>
  <c r="BZ346" s="1"/>
  <c r="BA346"/>
  <c r="AT346"/>
  <c r="AN346"/>
  <c r="AZ346" s="1"/>
  <c r="AR346"/>
  <c r="AL346"/>
  <c r="AX346" s="1"/>
  <c r="AP346"/>
  <c r="AJ346"/>
  <c r="AV346" s="1"/>
  <c r="AC346"/>
  <c r="V346"/>
  <c r="P346"/>
  <c r="AB346" s="1"/>
  <c r="T346"/>
  <c r="N346"/>
  <c r="Z346" s="1"/>
  <c r="R346"/>
  <c r="L346"/>
  <c r="X346" s="1"/>
  <c r="I346"/>
  <c r="H346"/>
  <c r="G346"/>
  <c r="CU345"/>
  <c r="CQ345"/>
  <c r="CP345"/>
  <c r="CN345"/>
  <c r="CL345"/>
  <c r="CE345"/>
  <c r="BX345"/>
  <c r="BR345"/>
  <c r="CD345" s="1"/>
  <c r="BV345"/>
  <c r="BP345"/>
  <c r="CB345" s="1"/>
  <c r="BT345"/>
  <c r="BN345"/>
  <c r="BZ345" s="1"/>
  <c r="BA345"/>
  <c r="DC345" s="1"/>
  <c r="AT345"/>
  <c r="AN345"/>
  <c r="AZ345" s="1"/>
  <c r="AR345"/>
  <c r="AL345"/>
  <c r="AX345" s="1"/>
  <c r="AP345"/>
  <c r="AJ345"/>
  <c r="AV345" s="1"/>
  <c r="AC345"/>
  <c r="V345"/>
  <c r="P345"/>
  <c r="AB345" s="1"/>
  <c r="T345"/>
  <c r="N345"/>
  <c r="Z345" s="1"/>
  <c r="R345"/>
  <c r="L345"/>
  <c r="X345" s="1"/>
  <c r="I345"/>
  <c r="H345"/>
  <c r="G345"/>
  <c r="CU344"/>
  <c r="CQ344"/>
  <c r="CP344"/>
  <c r="CN344"/>
  <c r="CL344"/>
  <c r="CE344"/>
  <c r="BX344"/>
  <c r="BR344"/>
  <c r="CD344" s="1"/>
  <c r="BV344"/>
  <c r="BP344"/>
  <c r="CB344" s="1"/>
  <c r="BT344"/>
  <c r="BN344"/>
  <c r="BZ344" s="1"/>
  <c r="BA344"/>
  <c r="AT344"/>
  <c r="AN344"/>
  <c r="AZ344" s="1"/>
  <c r="AR344"/>
  <c r="AL344"/>
  <c r="AX344" s="1"/>
  <c r="AP344"/>
  <c r="AJ344"/>
  <c r="AV344" s="1"/>
  <c r="AC344"/>
  <c r="V344"/>
  <c r="P344"/>
  <c r="AB344" s="1"/>
  <c r="T344"/>
  <c r="N344"/>
  <c r="Z344" s="1"/>
  <c r="R344"/>
  <c r="L344"/>
  <c r="X344" s="1"/>
  <c r="I344"/>
  <c r="H344"/>
  <c r="G344"/>
  <c r="CU343"/>
  <c r="CQ343"/>
  <c r="CP343"/>
  <c r="CN343"/>
  <c r="CL343"/>
  <c r="CE343"/>
  <c r="BX343"/>
  <c r="BR343"/>
  <c r="CD343" s="1"/>
  <c r="BV343"/>
  <c r="BP343"/>
  <c r="CB343" s="1"/>
  <c r="BT343"/>
  <c r="BN343"/>
  <c r="BZ343" s="1"/>
  <c r="BA343"/>
  <c r="DC343" s="1"/>
  <c r="AT343"/>
  <c r="AN343"/>
  <c r="AZ343" s="1"/>
  <c r="AR343"/>
  <c r="AL343"/>
  <c r="AX343" s="1"/>
  <c r="AP343"/>
  <c r="AJ343"/>
  <c r="AV343" s="1"/>
  <c r="AC343"/>
  <c r="V343"/>
  <c r="P343"/>
  <c r="AB343" s="1"/>
  <c r="T343"/>
  <c r="N343"/>
  <c r="Z343" s="1"/>
  <c r="R343"/>
  <c r="L343"/>
  <c r="X343" s="1"/>
  <c r="I343"/>
  <c r="H343"/>
  <c r="G343"/>
  <c r="CU342"/>
  <c r="CQ342"/>
  <c r="CP342"/>
  <c r="CN342"/>
  <c r="CL342"/>
  <c r="CE342"/>
  <c r="BX342"/>
  <c r="BR342"/>
  <c r="CD342" s="1"/>
  <c r="BV342"/>
  <c r="BP342"/>
  <c r="CB342" s="1"/>
  <c r="BT342"/>
  <c r="BN342"/>
  <c r="BZ342" s="1"/>
  <c r="BA342"/>
  <c r="AT342"/>
  <c r="AN342"/>
  <c r="AZ342" s="1"/>
  <c r="AR342"/>
  <c r="AL342"/>
  <c r="AX342" s="1"/>
  <c r="AP342"/>
  <c r="AJ342"/>
  <c r="AV342" s="1"/>
  <c r="AC342"/>
  <c r="V342"/>
  <c r="P342"/>
  <c r="AB342" s="1"/>
  <c r="T342"/>
  <c r="N342"/>
  <c r="Z342" s="1"/>
  <c r="R342"/>
  <c r="L342"/>
  <c r="X342" s="1"/>
  <c r="I342"/>
  <c r="H342"/>
  <c r="G342"/>
  <c r="CU341"/>
  <c r="CQ341"/>
  <c r="CP341"/>
  <c r="CN341"/>
  <c r="CL341"/>
  <c r="CE341"/>
  <c r="BX341"/>
  <c r="BR341"/>
  <c r="CD341" s="1"/>
  <c r="BV341"/>
  <c r="BP341"/>
  <c r="CB341" s="1"/>
  <c r="BT341"/>
  <c r="BN341"/>
  <c r="BZ341" s="1"/>
  <c r="BA341"/>
  <c r="DC341" s="1"/>
  <c r="AT341"/>
  <c r="AN341"/>
  <c r="AZ341" s="1"/>
  <c r="AR341"/>
  <c r="AL341"/>
  <c r="AX341" s="1"/>
  <c r="AP341"/>
  <c r="AJ341"/>
  <c r="AV341" s="1"/>
  <c r="AC341"/>
  <c r="V341"/>
  <c r="P341"/>
  <c r="AB341" s="1"/>
  <c r="T341"/>
  <c r="N341"/>
  <c r="Z341" s="1"/>
  <c r="R341"/>
  <c r="L341"/>
  <c r="X341" s="1"/>
  <c r="I341"/>
  <c r="H341"/>
  <c r="G341"/>
  <c r="CU340"/>
  <c r="CQ340"/>
  <c r="CP340"/>
  <c r="CN340"/>
  <c r="CL340"/>
  <c r="CE340"/>
  <c r="BX340"/>
  <c r="BR340"/>
  <c r="CD340" s="1"/>
  <c r="BV340"/>
  <c r="BP340"/>
  <c r="CB340" s="1"/>
  <c r="BT340"/>
  <c r="BN340"/>
  <c r="BZ340" s="1"/>
  <c r="BA340"/>
  <c r="AT340"/>
  <c r="AN340"/>
  <c r="AZ340" s="1"/>
  <c r="AR340"/>
  <c r="AL340"/>
  <c r="AX340" s="1"/>
  <c r="AP340"/>
  <c r="AJ340"/>
  <c r="AV340" s="1"/>
  <c r="AC340"/>
  <c r="V340"/>
  <c r="P340"/>
  <c r="AB340" s="1"/>
  <c r="T340"/>
  <c r="N340"/>
  <c r="Z340" s="1"/>
  <c r="R340"/>
  <c r="L340"/>
  <c r="X340" s="1"/>
  <c r="I340"/>
  <c r="H340"/>
  <c r="G340"/>
  <c r="CU339"/>
  <c r="CQ339"/>
  <c r="CP339"/>
  <c r="CN339"/>
  <c r="CL339"/>
  <c r="CE339"/>
  <c r="BX339"/>
  <c r="BR339"/>
  <c r="CD339" s="1"/>
  <c r="BV339"/>
  <c r="BP339"/>
  <c r="CB339" s="1"/>
  <c r="BT339"/>
  <c r="BN339"/>
  <c r="BZ339" s="1"/>
  <c r="BA339"/>
  <c r="DC339" s="1"/>
  <c r="AT339"/>
  <c r="AN339"/>
  <c r="AZ339" s="1"/>
  <c r="AR339"/>
  <c r="AL339"/>
  <c r="AX339" s="1"/>
  <c r="AP339"/>
  <c r="AJ339"/>
  <c r="AV339" s="1"/>
  <c r="AC339"/>
  <c r="V339"/>
  <c r="P339"/>
  <c r="AB339" s="1"/>
  <c r="T339"/>
  <c r="N339"/>
  <c r="Z339" s="1"/>
  <c r="R339"/>
  <c r="L339"/>
  <c r="X339" s="1"/>
  <c r="I339"/>
  <c r="H339"/>
  <c r="G339"/>
  <c r="CU299"/>
  <c r="CQ299"/>
  <c r="CP299"/>
  <c r="CN299"/>
  <c r="CL299"/>
  <c r="CE299"/>
  <c r="BX299"/>
  <c r="BR299"/>
  <c r="CD299" s="1"/>
  <c r="BV299"/>
  <c r="BP299"/>
  <c r="CB299" s="1"/>
  <c r="BT299"/>
  <c r="BN299"/>
  <c r="BZ299" s="1"/>
  <c r="BA299"/>
  <c r="DC299" s="1"/>
  <c r="AT299"/>
  <c r="AN299"/>
  <c r="AZ299" s="1"/>
  <c r="AR299"/>
  <c r="AL299"/>
  <c r="AX299" s="1"/>
  <c r="AP299"/>
  <c r="AJ299"/>
  <c r="AV299" s="1"/>
  <c r="AC299"/>
  <c r="V299"/>
  <c r="P299"/>
  <c r="AB299" s="1"/>
  <c r="T299"/>
  <c r="N299"/>
  <c r="Z299" s="1"/>
  <c r="R299"/>
  <c r="L299"/>
  <c r="X299" s="1"/>
  <c r="I299"/>
  <c r="H299"/>
  <c r="G299"/>
  <c r="CU338"/>
  <c r="CQ338"/>
  <c r="CP338"/>
  <c r="CN338"/>
  <c r="CL338"/>
  <c r="CE338"/>
  <c r="BX338"/>
  <c r="BR338"/>
  <c r="CD338" s="1"/>
  <c r="BV338"/>
  <c r="BP338"/>
  <c r="CB338" s="1"/>
  <c r="BT338"/>
  <c r="BN338"/>
  <c r="BZ338" s="1"/>
  <c r="BA338"/>
  <c r="AT338"/>
  <c r="AN338"/>
  <c r="AZ338" s="1"/>
  <c r="AR338"/>
  <c r="AL338"/>
  <c r="AX338" s="1"/>
  <c r="AP338"/>
  <c r="AJ338"/>
  <c r="AV338" s="1"/>
  <c r="AC338"/>
  <c r="V338"/>
  <c r="P338"/>
  <c r="AB338" s="1"/>
  <c r="T338"/>
  <c r="N338"/>
  <c r="Z338" s="1"/>
  <c r="R338"/>
  <c r="L338"/>
  <c r="X338" s="1"/>
  <c r="I338"/>
  <c r="H338"/>
  <c r="G338"/>
  <c r="CU337"/>
  <c r="CQ337"/>
  <c r="CP337"/>
  <c r="CN337"/>
  <c r="CL337"/>
  <c r="CE337"/>
  <c r="BX337"/>
  <c r="BR337"/>
  <c r="CD337" s="1"/>
  <c r="BV337"/>
  <c r="BP337"/>
  <c r="CB337" s="1"/>
  <c r="BT337"/>
  <c r="BN337"/>
  <c r="BZ337" s="1"/>
  <c r="BA337"/>
  <c r="DC337" s="1"/>
  <c r="AT337"/>
  <c r="AN337"/>
  <c r="AZ337" s="1"/>
  <c r="AR337"/>
  <c r="AL337"/>
  <c r="AX337" s="1"/>
  <c r="AP337"/>
  <c r="AJ337"/>
  <c r="AV337" s="1"/>
  <c r="AC337"/>
  <c r="V337"/>
  <c r="P337"/>
  <c r="AB337" s="1"/>
  <c r="T337"/>
  <c r="N337"/>
  <c r="Z337" s="1"/>
  <c r="R337"/>
  <c r="L337"/>
  <c r="X337" s="1"/>
  <c r="I337"/>
  <c r="H337"/>
  <c r="G337"/>
  <c r="CU336"/>
  <c r="CQ336"/>
  <c r="CP336"/>
  <c r="CN336"/>
  <c r="CL336"/>
  <c r="CE336"/>
  <c r="BX336"/>
  <c r="BR336"/>
  <c r="CD336" s="1"/>
  <c r="BV336"/>
  <c r="BP336"/>
  <c r="CB336" s="1"/>
  <c r="BT336"/>
  <c r="BN336"/>
  <c r="BZ336" s="1"/>
  <c r="BA336"/>
  <c r="AT336"/>
  <c r="AN336"/>
  <c r="AZ336" s="1"/>
  <c r="AR336"/>
  <c r="AL336"/>
  <c r="AX336" s="1"/>
  <c r="AP336"/>
  <c r="AJ336"/>
  <c r="AV336" s="1"/>
  <c r="AC336"/>
  <c r="V336"/>
  <c r="P336"/>
  <c r="AB336" s="1"/>
  <c r="T336"/>
  <c r="N336"/>
  <c r="Z336" s="1"/>
  <c r="R336"/>
  <c r="L336"/>
  <c r="X336" s="1"/>
  <c r="I336"/>
  <c r="H336"/>
  <c r="G336"/>
  <c r="CU335"/>
  <c r="CQ335"/>
  <c r="CP335"/>
  <c r="CN335"/>
  <c r="CL335"/>
  <c r="CE335"/>
  <c r="BX335"/>
  <c r="BR335"/>
  <c r="CD335" s="1"/>
  <c r="BV335"/>
  <c r="BP335"/>
  <c r="CB335" s="1"/>
  <c r="BT335"/>
  <c r="BN335"/>
  <c r="BZ335" s="1"/>
  <c r="BA335"/>
  <c r="DC335" s="1"/>
  <c r="AT335"/>
  <c r="AN335"/>
  <c r="AZ335" s="1"/>
  <c r="AR335"/>
  <c r="AL335"/>
  <c r="AX335" s="1"/>
  <c r="AP335"/>
  <c r="AJ335"/>
  <c r="AV335" s="1"/>
  <c r="AC335"/>
  <c r="V335"/>
  <c r="P335"/>
  <c r="AB335" s="1"/>
  <c r="T335"/>
  <c r="N335"/>
  <c r="Z335" s="1"/>
  <c r="R335"/>
  <c r="L335"/>
  <c r="X335" s="1"/>
  <c r="I335"/>
  <c r="H335"/>
  <c r="G335"/>
  <c r="CU334"/>
  <c r="CQ334"/>
  <c r="CP334"/>
  <c r="CN334"/>
  <c r="CL334"/>
  <c r="CE334"/>
  <c r="BX334"/>
  <c r="BR334"/>
  <c r="CD334" s="1"/>
  <c r="BV334"/>
  <c r="BP334"/>
  <c r="CB334" s="1"/>
  <c r="BT334"/>
  <c r="BN334"/>
  <c r="BZ334" s="1"/>
  <c r="BA334"/>
  <c r="AT334"/>
  <c r="AN334"/>
  <c r="AZ334" s="1"/>
  <c r="AR334"/>
  <c r="AL334"/>
  <c r="AX334" s="1"/>
  <c r="AP334"/>
  <c r="AJ334"/>
  <c r="AV334" s="1"/>
  <c r="AC334"/>
  <c r="V334"/>
  <c r="P334"/>
  <c r="AB334" s="1"/>
  <c r="T334"/>
  <c r="N334"/>
  <c r="Z334" s="1"/>
  <c r="R334"/>
  <c r="L334"/>
  <c r="X334" s="1"/>
  <c r="I334"/>
  <c r="H334"/>
  <c r="G334"/>
  <c r="CU333"/>
  <c r="CQ333"/>
  <c r="CP333"/>
  <c r="CN333"/>
  <c r="CL333"/>
  <c r="CE333"/>
  <c r="BX333"/>
  <c r="BR333"/>
  <c r="CD333" s="1"/>
  <c r="BV333"/>
  <c r="BP333"/>
  <c r="CB333" s="1"/>
  <c r="BT333"/>
  <c r="BN333"/>
  <c r="BZ333" s="1"/>
  <c r="BA333"/>
  <c r="DC333" s="1"/>
  <c r="AT333"/>
  <c r="AN333"/>
  <c r="AZ333" s="1"/>
  <c r="AR333"/>
  <c r="AL333"/>
  <c r="AX333" s="1"/>
  <c r="AP333"/>
  <c r="AJ333"/>
  <c r="AV333" s="1"/>
  <c r="AC333"/>
  <c r="V333"/>
  <c r="P333"/>
  <c r="AB333" s="1"/>
  <c r="T333"/>
  <c r="N333"/>
  <c r="Z333" s="1"/>
  <c r="R333"/>
  <c r="L333"/>
  <c r="X333" s="1"/>
  <c r="I333"/>
  <c r="H333"/>
  <c r="G333"/>
  <c r="CU332"/>
  <c r="CQ332"/>
  <c r="CP332"/>
  <c r="CN332"/>
  <c r="CL332"/>
  <c r="CE332"/>
  <c r="BX332"/>
  <c r="BR332"/>
  <c r="CD332" s="1"/>
  <c r="BV332"/>
  <c r="BP332"/>
  <c r="CB332" s="1"/>
  <c r="BT332"/>
  <c r="BN332"/>
  <c r="BZ332" s="1"/>
  <c r="BA332"/>
  <c r="AT332"/>
  <c r="AN332"/>
  <c r="AZ332" s="1"/>
  <c r="AR332"/>
  <c r="AL332"/>
  <c r="AX332" s="1"/>
  <c r="AP332"/>
  <c r="AJ332"/>
  <c r="AV332" s="1"/>
  <c r="AC332"/>
  <c r="V332"/>
  <c r="P332"/>
  <c r="AB332" s="1"/>
  <c r="T332"/>
  <c r="N332"/>
  <c r="Z332" s="1"/>
  <c r="R332"/>
  <c r="L332"/>
  <c r="X332" s="1"/>
  <c r="I332"/>
  <c r="H332"/>
  <c r="G332"/>
  <c r="CU331"/>
  <c r="CQ331"/>
  <c r="CP331"/>
  <c r="CN331"/>
  <c r="CL331"/>
  <c r="CE331"/>
  <c r="BX331"/>
  <c r="BR331"/>
  <c r="CD331" s="1"/>
  <c r="BV331"/>
  <c r="BP331"/>
  <c r="CB331" s="1"/>
  <c r="BT331"/>
  <c r="BN331"/>
  <c r="BZ331" s="1"/>
  <c r="BA331"/>
  <c r="DC331" s="1"/>
  <c r="AT331"/>
  <c r="AN331"/>
  <c r="AZ331" s="1"/>
  <c r="AR331"/>
  <c r="AL331"/>
  <c r="AX331" s="1"/>
  <c r="AP331"/>
  <c r="AJ331"/>
  <c r="AV331" s="1"/>
  <c r="AC331"/>
  <c r="V331"/>
  <c r="P331"/>
  <c r="AB331" s="1"/>
  <c r="T331"/>
  <c r="N331"/>
  <c r="Z331" s="1"/>
  <c r="R331"/>
  <c r="L331"/>
  <c r="X331" s="1"/>
  <c r="I331"/>
  <c r="H331"/>
  <c r="G331"/>
  <c r="CU330"/>
  <c r="CQ330"/>
  <c r="CP330"/>
  <c r="CN330"/>
  <c r="CL330"/>
  <c r="CE330"/>
  <c r="BX330"/>
  <c r="BR330"/>
  <c r="CD330" s="1"/>
  <c r="BV330"/>
  <c r="BP330"/>
  <c r="CB330" s="1"/>
  <c r="BT330"/>
  <c r="BN330"/>
  <c r="BZ330" s="1"/>
  <c r="BA330"/>
  <c r="AT330"/>
  <c r="AN330"/>
  <c r="AZ330" s="1"/>
  <c r="AR330"/>
  <c r="AL330"/>
  <c r="AX330" s="1"/>
  <c r="AP330"/>
  <c r="AJ330"/>
  <c r="AV330" s="1"/>
  <c r="AC330"/>
  <c r="V330"/>
  <c r="P330"/>
  <c r="AB330" s="1"/>
  <c r="T330"/>
  <c r="N330"/>
  <c r="Z330" s="1"/>
  <c r="R330"/>
  <c r="L330"/>
  <c r="X330" s="1"/>
  <c r="I330"/>
  <c r="H330"/>
  <c r="G330"/>
  <c r="CU329"/>
  <c r="CQ329"/>
  <c r="CP329"/>
  <c r="CN329"/>
  <c r="CL329"/>
  <c r="CE329"/>
  <c r="BX329"/>
  <c r="BR329"/>
  <c r="CD329" s="1"/>
  <c r="BV329"/>
  <c r="BP329"/>
  <c r="CB329" s="1"/>
  <c r="BT329"/>
  <c r="BN329"/>
  <c r="BZ329" s="1"/>
  <c r="BA329"/>
  <c r="DC329" s="1"/>
  <c r="AT329"/>
  <c r="AN329"/>
  <c r="AZ329" s="1"/>
  <c r="AR329"/>
  <c r="AL329"/>
  <c r="AX329" s="1"/>
  <c r="AP329"/>
  <c r="AJ329"/>
  <c r="AV329" s="1"/>
  <c r="AC329"/>
  <c r="V329"/>
  <c r="P329"/>
  <c r="AB329" s="1"/>
  <c r="T329"/>
  <c r="N329"/>
  <c r="Z329" s="1"/>
  <c r="R329"/>
  <c r="L329"/>
  <c r="X329" s="1"/>
  <c r="I329"/>
  <c r="H329"/>
  <c r="G329"/>
  <c r="CU328"/>
  <c r="CQ328"/>
  <c r="CP328"/>
  <c r="CN328"/>
  <c r="CL328"/>
  <c r="CE328"/>
  <c r="BX328"/>
  <c r="BR328"/>
  <c r="CD328" s="1"/>
  <c r="BV328"/>
  <c r="BP328"/>
  <c r="CB328" s="1"/>
  <c r="BT328"/>
  <c r="BN328"/>
  <c r="BZ328" s="1"/>
  <c r="BA328"/>
  <c r="AT328"/>
  <c r="AN328"/>
  <c r="AZ328" s="1"/>
  <c r="AR328"/>
  <c r="AL328"/>
  <c r="AX328" s="1"/>
  <c r="AP328"/>
  <c r="AJ328"/>
  <c r="AV328" s="1"/>
  <c r="AC328"/>
  <c r="V328"/>
  <c r="P328"/>
  <c r="AB328" s="1"/>
  <c r="T328"/>
  <c r="N328"/>
  <c r="Z328" s="1"/>
  <c r="R328"/>
  <c r="L328"/>
  <c r="X328" s="1"/>
  <c r="I328"/>
  <c r="H328"/>
  <c r="G328"/>
  <c r="CU298"/>
  <c r="CQ298"/>
  <c r="CP298"/>
  <c r="CN298"/>
  <c r="CL298"/>
  <c r="CE298"/>
  <c r="BX298"/>
  <c r="BR298"/>
  <c r="CD298" s="1"/>
  <c r="BV298"/>
  <c r="BP298"/>
  <c r="CB298" s="1"/>
  <c r="BT298"/>
  <c r="BN298"/>
  <c r="BZ298" s="1"/>
  <c r="BA298"/>
  <c r="DC298" s="1"/>
  <c r="AT298"/>
  <c r="AN298"/>
  <c r="AZ298" s="1"/>
  <c r="AR298"/>
  <c r="AL298"/>
  <c r="AX298" s="1"/>
  <c r="AP298"/>
  <c r="AJ298"/>
  <c r="AV298" s="1"/>
  <c r="AC298"/>
  <c r="V298"/>
  <c r="P298"/>
  <c r="AB298" s="1"/>
  <c r="T298"/>
  <c r="N298"/>
  <c r="Z298" s="1"/>
  <c r="R298"/>
  <c r="L298"/>
  <c r="X298" s="1"/>
  <c r="I298"/>
  <c r="H298"/>
  <c r="G298"/>
  <c r="CU327"/>
  <c r="CQ327"/>
  <c r="CP327"/>
  <c r="CN327"/>
  <c r="CL327"/>
  <c r="CE327"/>
  <c r="BX327"/>
  <c r="BR327"/>
  <c r="CD327" s="1"/>
  <c r="BV327"/>
  <c r="BP327"/>
  <c r="CB327" s="1"/>
  <c r="BT327"/>
  <c r="BN327"/>
  <c r="BZ327" s="1"/>
  <c r="BA327"/>
  <c r="AT327"/>
  <c r="AN327"/>
  <c r="AZ327" s="1"/>
  <c r="AR327"/>
  <c r="AL327"/>
  <c r="AX327" s="1"/>
  <c r="AP327"/>
  <c r="AJ327"/>
  <c r="AV327" s="1"/>
  <c r="AC327"/>
  <c r="V327"/>
  <c r="P327"/>
  <c r="AB327" s="1"/>
  <c r="T327"/>
  <c r="N327"/>
  <c r="Z327" s="1"/>
  <c r="R327"/>
  <c r="L327"/>
  <c r="X327" s="1"/>
  <c r="I327"/>
  <c r="H327"/>
  <c r="G327"/>
  <c r="CU326"/>
  <c r="CQ326"/>
  <c r="CP326"/>
  <c r="CN326"/>
  <c r="CL326"/>
  <c r="CE326"/>
  <c r="BX326"/>
  <c r="BR326"/>
  <c r="CD326" s="1"/>
  <c r="BV326"/>
  <c r="BP326"/>
  <c r="CB326" s="1"/>
  <c r="BT326"/>
  <c r="BN326"/>
  <c r="BZ326" s="1"/>
  <c r="BA326"/>
  <c r="DC326" s="1"/>
  <c r="AT326"/>
  <c r="AN326"/>
  <c r="AZ326" s="1"/>
  <c r="AR326"/>
  <c r="AL326"/>
  <c r="AX326" s="1"/>
  <c r="AP326"/>
  <c r="AJ326"/>
  <c r="AV326" s="1"/>
  <c r="AC326"/>
  <c r="V326"/>
  <c r="P326"/>
  <c r="AB326" s="1"/>
  <c r="T326"/>
  <c r="N326"/>
  <c r="Z326" s="1"/>
  <c r="R326"/>
  <c r="L326"/>
  <c r="X326" s="1"/>
  <c r="I326"/>
  <c r="H326"/>
  <c r="G326"/>
  <c r="CU325"/>
  <c r="CQ325"/>
  <c r="CP325"/>
  <c r="CN325"/>
  <c r="CL325"/>
  <c r="CE325"/>
  <c r="BX325"/>
  <c r="BR325"/>
  <c r="CD325" s="1"/>
  <c r="BV325"/>
  <c r="BP325"/>
  <c r="CB325" s="1"/>
  <c r="BT325"/>
  <c r="BN325"/>
  <c r="BZ325" s="1"/>
  <c r="BA325"/>
  <c r="AT325"/>
  <c r="AN325"/>
  <c r="AZ325" s="1"/>
  <c r="AR325"/>
  <c r="AL325"/>
  <c r="AX325" s="1"/>
  <c r="AP325"/>
  <c r="AJ325"/>
  <c r="AV325" s="1"/>
  <c r="AC325"/>
  <c r="V325"/>
  <c r="P325"/>
  <c r="AB325" s="1"/>
  <c r="T325"/>
  <c r="N325"/>
  <c r="Z325" s="1"/>
  <c r="R325"/>
  <c r="L325"/>
  <c r="X325" s="1"/>
  <c r="I325"/>
  <c r="H325"/>
  <c r="G325"/>
  <c r="CU324"/>
  <c r="CQ324"/>
  <c r="CP324"/>
  <c r="CN324"/>
  <c r="CL324"/>
  <c r="CE324"/>
  <c r="BX324"/>
  <c r="BR324"/>
  <c r="CD324" s="1"/>
  <c r="BV324"/>
  <c r="BP324"/>
  <c r="CB324" s="1"/>
  <c r="BT324"/>
  <c r="BN324"/>
  <c r="BZ324" s="1"/>
  <c r="BA324"/>
  <c r="DC324" s="1"/>
  <c r="AT324"/>
  <c r="AN324"/>
  <c r="AZ324" s="1"/>
  <c r="AR324"/>
  <c r="AL324"/>
  <c r="AX324" s="1"/>
  <c r="AP324"/>
  <c r="AJ324"/>
  <c r="AV324" s="1"/>
  <c r="AC324"/>
  <c r="V324"/>
  <c r="P324"/>
  <c r="AB324" s="1"/>
  <c r="T324"/>
  <c r="N324"/>
  <c r="Z324" s="1"/>
  <c r="R324"/>
  <c r="L324"/>
  <c r="X324" s="1"/>
  <c r="I324"/>
  <c r="H324"/>
  <c r="G324"/>
  <c r="CU323"/>
  <c r="CQ323"/>
  <c r="CP323"/>
  <c r="CN323"/>
  <c r="CL323"/>
  <c r="CE323"/>
  <c r="BX323"/>
  <c r="BR323"/>
  <c r="CD323" s="1"/>
  <c r="BV323"/>
  <c r="BP323"/>
  <c r="CB323" s="1"/>
  <c r="BT323"/>
  <c r="BN323"/>
  <c r="BZ323" s="1"/>
  <c r="BA323"/>
  <c r="AT323"/>
  <c r="AN323"/>
  <c r="AZ323" s="1"/>
  <c r="AR323"/>
  <c r="AL323"/>
  <c r="AX323" s="1"/>
  <c r="AP323"/>
  <c r="AJ323"/>
  <c r="AV323" s="1"/>
  <c r="AC323"/>
  <c r="V323"/>
  <c r="P323"/>
  <c r="AB323" s="1"/>
  <c r="T323"/>
  <c r="N323"/>
  <c r="Z323" s="1"/>
  <c r="R323"/>
  <c r="L323"/>
  <c r="X323" s="1"/>
  <c r="I323"/>
  <c r="H323"/>
  <c r="G323"/>
  <c r="CU322"/>
  <c r="CQ322"/>
  <c r="CP322"/>
  <c r="CN322"/>
  <c r="CL322"/>
  <c r="CE322"/>
  <c r="BX322"/>
  <c r="BR322"/>
  <c r="CD322" s="1"/>
  <c r="BV322"/>
  <c r="BP322"/>
  <c r="CB322" s="1"/>
  <c r="BT322"/>
  <c r="BN322"/>
  <c r="BZ322" s="1"/>
  <c r="BA322"/>
  <c r="DC322" s="1"/>
  <c r="AT322"/>
  <c r="AN322"/>
  <c r="AZ322" s="1"/>
  <c r="AR322"/>
  <c r="AL322"/>
  <c r="AX322" s="1"/>
  <c r="AP322"/>
  <c r="AJ322"/>
  <c r="AV322" s="1"/>
  <c r="AC322"/>
  <c r="V322"/>
  <c r="P322"/>
  <c r="AB322" s="1"/>
  <c r="T322"/>
  <c r="N322"/>
  <c r="Z322" s="1"/>
  <c r="R322"/>
  <c r="L322"/>
  <c r="X322" s="1"/>
  <c r="I322"/>
  <c r="H322"/>
  <c r="G322"/>
  <c r="CU300"/>
  <c r="CQ300"/>
  <c r="CP300"/>
  <c r="CN300"/>
  <c r="CL300"/>
  <c r="CE300"/>
  <c r="BX300"/>
  <c r="BR300"/>
  <c r="CD300" s="1"/>
  <c r="BV300"/>
  <c r="BP300"/>
  <c r="CB300" s="1"/>
  <c r="BT300"/>
  <c r="BN300"/>
  <c r="BZ300" s="1"/>
  <c r="BA300"/>
  <c r="AT300"/>
  <c r="AN300"/>
  <c r="AZ300" s="1"/>
  <c r="AR300"/>
  <c r="AL300"/>
  <c r="AX300" s="1"/>
  <c r="AP300"/>
  <c r="AJ300"/>
  <c r="AV300" s="1"/>
  <c r="AC300"/>
  <c r="V300"/>
  <c r="P300"/>
  <c r="AB300" s="1"/>
  <c r="T300"/>
  <c r="N300"/>
  <c r="Z300" s="1"/>
  <c r="R300"/>
  <c r="L300"/>
  <c r="X300" s="1"/>
  <c r="I300"/>
  <c r="H300"/>
  <c r="G300"/>
  <c r="CU321"/>
  <c r="CQ321"/>
  <c r="CP321"/>
  <c r="CN321"/>
  <c r="CL321"/>
  <c r="CE321"/>
  <c r="BX321"/>
  <c r="BR321"/>
  <c r="CD321" s="1"/>
  <c r="BV321"/>
  <c r="BP321"/>
  <c r="CB321" s="1"/>
  <c r="BT321"/>
  <c r="BN321"/>
  <c r="BZ321" s="1"/>
  <c r="BA321"/>
  <c r="DC321" s="1"/>
  <c r="AT321"/>
  <c r="AN321"/>
  <c r="AZ321" s="1"/>
  <c r="AR321"/>
  <c r="AL321"/>
  <c r="AX321" s="1"/>
  <c r="AP321"/>
  <c r="AJ321"/>
  <c r="AV321" s="1"/>
  <c r="AC321"/>
  <c r="V321"/>
  <c r="P321"/>
  <c r="AB321" s="1"/>
  <c r="T321"/>
  <c r="N321"/>
  <c r="Z321" s="1"/>
  <c r="R321"/>
  <c r="L321"/>
  <c r="X321" s="1"/>
  <c r="I321"/>
  <c r="H321"/>
  <c r="G321"/>
  <c r="CU320"/>
  <c r="CQ320"/>
  <c r="CP320"/>
  <c r="CN320"/>
  <c r="CL320"/>
  <c r="CE320"/>
  <c r="BX320"/>
  <c r="BR320"/>
  <c r="CD320" s="1"/>
  <c r="BV320"/>
  <c r="BP320"/>
  <c r="CB320" s="1"/>
  <c r="BT320"/>
  <c r="BN320"/>
  <c r="BZ320" s="1"/>
  <c r="BA320"/>
  <c r="AT320"/>
  <c r="AN320"/>
  <c r="AZ320" s="1"/>
  <c r="AR320"/>
  <c r="AL320"/>
  <c r="AX320" s="1"/>
  <c r="AP320"/>
  <c r="AJ320"/>
  <c r="AV320" s="1"/>
  <c r="AC320"/>
  <c r="V320"/>
  <c r="P320"/>
  <c r="AB320" s="1"/>
  <c r="T320"/>
  <c r="N320"/>
  <c r="Z320" s="1"/>
  <c r="R320"/>
  <c r="L320"/>
  <c r="X320" s="1"/>
  <c r="I320"/>
  <c r="H320"/>
  <c r="G320"/>
  <c r="CU319"/>
  <c r="CQ319"/>
  <c r="CP319"/>
  <c r="CN319"/>
  <c r="CL319"/>
  <c r="CE319"/>
  <c r="BX319"/>
  <c r="BR319"/>
  <c r="CD319" s="1"/>
  <c r="BV319"/>
  <c r="BP319"/>
  <c r="CB319" s="1"/>
  <c r="BT319"/>
  <c r="BN319"/>
  <c r="BZ319" s="1"/>
  <c r="BA319"/>
  <c r="DC319" s="1"/>
  <c r="AT319"/>
  <c r="AN319"/>
  <c r="AZ319" s="1"/>
  <c r="AR319"/>
  <c r="AL319"/>
  <c r="AX319" s="1"/>
  <c r="AP319"/>
  <c r="AJ319"/>
  <c r="AV319" s="1"/>
  <c r="AC319"/>
  <c r="V319"/>
  <c r="P319"/>
  <c r="AB319" s="1"/>
  <c r="T319"/>
  <c r="N319"/>
  <c r="Z319" s="1"/>
  <c r="R319"/>
  <c r="L319"/>
  <c r="X319" s="1"/>
  <c r="I319"/>
  <c r="H319"/>
  <c r="G319"/>
  <c r="CU318"/>
  <c r="CQ318"/>
  <c r="CP318"/>
  <c r="CN318"/>
  <c r="CL318"/>
  <c r="CE318"/>
  <c r="BX318"/>
  <c r="BR318"/>
  <c r="CD318" s="1"/>
  <c r="BV318"/>
  <c r="BP318"/>
  <c r="CB318" s="1"/>
  <c r="BT318"/>
  <c r="BN318"/>
  <c r="BZ318" s="1"/>
  <c r="BA318"/>
  <c r="AT318"/>
  <c r="AN318"/>
  <c r="AZ318" s="1"/>
  <c r="AR318"/>
  <c r="AL318"/>
  <c r="AX318" s="1"/>
  <c r="AP318"/>
  <c r="AJ318"/>
  <c r="AV318" s="1"/>
  <c r="AC318"/>
  <c r="V318"/>
  <c r="P318"/>
  <c r="AB318" s="1"/>
  <c r="T318"/>
  <c r="N318"/>
  <c r="Z318" s="1"/>
  <c r="R318"/>
  <c r="L318"/>
  <c r="X318" s="1"/>
  <c r="I318"/>
  <c r="H318"/>
  <c r="G318"/>
  <c r="CU317"/>
  <c r="CQ317"/>
  <c r="CP317"/>
  <c r="CN317"/>
  <c r="CL317"/>
  <c r="CE317"/>
  <c r="BX317"/>
  <c r="BR317"/>
  <c r="CD317" s="1"/>
  <c r="BV317"/>
  <c r="BP317"/>
  <c r="CB317" s="1"/>
  <c r="BT317"/>
  <c r="BN317"/>
  <c r="BZ317" s="1"/>
  <c r="BA317"/>
  <c r="DC317" s="1"/>
  <c r="AT317"/>
  <c r="AN317"/>
  <c r="AZ317" s="1"/>
  <c r="AR317"/>
  <c r="AL317"/>
  <c r="AX317" s="1"/>
  <c r="AP317"/>
  <c r="AJ317"/>
  <c r="AV317" s="1"/>
  <c r="AC317"/>
  <c r="V317"/>
  <c r="P317"/>
  <c r="AB317" s="1"/>
  <c r="T317"/>
  <c r="N317"/>
  <c r="Z317" s="1"/>
  <c r="R317"/>
  <c r="L317"/>
  <c r="X317" s="1"/>
  <c r="I317"/>
  <c r="H317"/>
  <c r="G317"/>
  <c r="CU316"/>
  <c r="CQ316"/>
  <c r="CP316"/>
  <c r="CN316"/>
  <c r="CL316"/>
  <c r="CE316"/>
  <c r="BX316"/>
  <c r="BR316"/>
  <c r="CD316" s="1"/>
  <c r="BV316"/>
  <c r="BP316"/>
  <c r="CB316" s="1"/>
  <c r="BT316"/>
  <c r="BN316"/>
  <c r="BZ316" s="1"/>
  <c r="BA316"/>
  <c r="AT316"/>
  <c r="AN316"/>
  <c r="AZ316" s="1"/>
  <c r="AR316"/>
  <c r="AL316"/>
  <c r="AX316" s="1"/>
  <c r="AP316"/>
  <c r="AJ316"/>
  <c r="AV316" s="1"/>
  <c r="AC316"/>
  <c r="V316"/>
  <c r="P316"/>
  <c r="AB316" s="1"/>
  <c r="T316"/>
  <c r="N316"/>
  <c r="Z316" s="1"/>
  <c r="R316"/>
  <c r="L316"/>
  <c r="X316" s="1"/>
  <c r="I316"/>
  <c r="H316"/>
  <c r="G316"/>
  <c r="CU315"/>
  <c r="CQ315"/>
  <c r="CP315"/>
  <c r="CN315"/>
  <c r="CL315"/>
  <c r="CE315"/>
  <c r="BX315"/>
  <c r="BR315"/>
  <c r="CD315" s="1"/>
  <c r="BV315"/>
  <c r="BP315"/>
  <c r="CB315" s="1"/>
  <c r="BT315"/>
  <c r="BN315"/>
  <c r="BZ315" s="1"/>
  <c r="BA315"/>
  <c r="DC315" s="1"/>
  <c r="AT315"/>
  <c r="AN315"/>
  <c r="AZ315" s="1"/>
  <c r="AR315"/>
  <c r="AL315"/>
  <c r="AX315" s="1"/>
  <c r="AP315"/>
  <c r="AJ315"/>
  <c r="AV315" s="1"/>
  <c r="AC315"/>
  <c r="V315"/>
  <c r="P315"/>
  <c r="AB315" s="1"/>
  <c r="T315"/>
  <c r="N315"/>
  <c r="Z315" s="1"/>
  <c r="R315"/>
  <c r="L315"/>
  <c r="X315" s="1"/>
  <c r="I315"/>
  <c r="H315"/>
  <c r="G315"/>
  <c r="CU312"/>
  <c r="CQ312"/>
  <c r="CP312"/>
  <c r="CN312"/>
  <c r="CL312"/>
  <c r="CE312"/>
  <c r="BX312"/>
  <c r="BR312"/>
  <c r="CD312" s="1"/>
  <c r="BV312"/>
  <c r="BP312"/>
  <c r="CB312" s="1"/>
  <c r="BT312"/>
  <c r="BN312"/>
  <c r="BZ312" s="1"/>
  <c r="BA312"/>
  <c r="AT312"/>
  <c r="AN312"/>
  <c r="AZ312" s="1"/>
  <c r="AR312"/>
  <c r="AL312"/>
  <c r="AX312" s="1"/>
  <c r="AP312"/>
  <c r="AJ312"/>
  <c r="AV312" s="1"/>
  <c r="AC312"/>
  <c r="V312"/>
  <c r="P312"/>
  <c r="AB312" s="1"/>
  <c r="T312"/>
  <c r="N312"/>
  <c r="Z312" s="1"/>
  <c r="R312"/>
  <c r="L312"/>
  <c r="X312" s="1"/>
  <c r="I312"/>
  <c r="H312"/>
  <c r="G312"/>
  <c r="CU314"/>
  <c r="CQ314"/>
  <c r="CP314"/>
  <c r="CN314"/>
  <c r="CL314"/>
  <c r="CE314"/>
  <c r="BX314"/>
  <c r="BR314"/>
  <c r="CD314" s="1"/>
  <c r="BV314"/>
  <c r="BP314"/>
  <c r="CB314" s="1"/>
  <c r="BT314"/>
  <c r="BN314"/>
  <c r="BZ314" s="1"/>
  <c r="BA314"/>
  <c r="DC314" s="1"/>
  <c r="AT314"/>
  <c r="AN314"/>
  <c r="AZ314" s="1"/>
  <c r="AR314"/>
  <c r="AL314"/>
  <c r="AX314" s="1"/>
  <c r="AP314"/>
  <c r="AJ314"/>
  <c r="AV314" s="1"/>
  <c r="AC314"/>
  <c r="V314"/>
  <c r="P314"/>
  <c r="AB314" s="1"/>
  <c r="T314"/>
  <c r="N314"/>
  <c r="Z314" s="1"/>
  <c r="R314"/>
  <c r="L314"/>
  <c r="X314" s="1"/>
  <c r="I314"/>
  <c r="H314"/>
  <c r="G314"/>
  <c r="CU313"/>
  <c r="CQ313"/>
  <c r="CP313"/>
  <c r="CN313"/>
  <c r="CL313"/>
  <c r="CE313"/>
  <c r="BX313"/>
  <c r="BR313"/>
  <c r="CD313" s="1"/>
  <c r="BV313"/>
  <c r="BP313"/>
  <c r="CB313" s="1"/>
  <c r="BT313"/>
  <c r="BN313"/>
  <c r="BZ313" s="1"/>
  <c r="BA313"/>
  <c r="AT313"/>
  <c r="AN313"/>
  <c r="AZ313" s="1"/>
  <c r="AR313"/>
  <c r="AL313"/>
  <c r="AX313" s="1"/>
  <c r="AP313"/>
  <c r="AJ313"/>
  <c r="AV313" s="1"/>
  <c r="AC313"/>
  <c r="V313"/>
  <c r="P313"/>
  <c r="AB313" s="1"/>
  <c r="T313"/>
  <c r="N313"/>
  <c r="Z313" s="1"/>
  <c r="R313"/>
  <c r="L313"/>
  <c r="X313" s="1"/>
  <c r="I313"/>
  <c r="H313"/>
  <c r="G313"/>
  <c r="CU311"/>
  <c r="CQ311"/>
  <c r="CP311"/>
  <c r="CN311"/>
  <c r="CL311"/>
  <c r="CE311"/>
  <c r="BX311"/>
  <c r="BR311"/>
  <c r="CD311" s="1"/>
  <c r="BV311"/>
  <c r="BP311"/>
  <c r="CB311" s="1"/>
  <c r="BT311"/>
  <c r="BN311"/>
  <c r="BZ311" s="1"/>
  <c r="BA311"/>
  <c r="DC311" s="1"/>
  <c r="AT311"/>
  <c r="AN311"/>
  <c r="AZ311" s="1"/>
  <c r="AR311"/>
  <c r="AL311"/>
  <c r="AX311" s="1"/>
  <c r="AP311"/>
  <c r="AJ311"/>
  <c r="AV311" s="1"/>
  <c r="AC311"/>
  <c r="V311"/>
  <c r="P311"/>
  <c r="AB311" s="1"/>
  <c r="T311"/>
  <c r="N311"/>
  <c r="Z311" s="1"/>
  <c r="R311"/>
  <c r="L311"/>
  <c r="X311" s="1"/>
  <c r="I311"/>
  <c r="H311"/>
  <c r="G311"/>
  <c r="CU310"/>
  <c r="CQ310"/>
  <c r="CP310"/>
  <c r="CN310"/>
  <c r="CL310"/>
  <c r="CE310"/>
  <c r="BX310"/>
  <c r="BR310"/>
  <c r="CD310" s="1"/>
  <c r="BV310"/>
  <c r="BP310"/>
  <c r="CB310" s="1"/>
  <c r="BT310"/>
  <c r="BN310"/>
  <c r="BZ310" s="1"/>
  <c r="BA310"/>
  <c r="AT310"/>
  <c r="AN310"/>
  <c r="AZ310" s="1"/>
  <c r="AR310"/>
  <c r="AL310"/>
  <c r="AX310" s="1"/>
  <c r="AP310"/>
  <c r="AJ310"/>
  <c r="AV310" s="1"/>
  <c r="AC310"/>
  <c r="V310"/>
  <c r="P310"/>
  <c r="AB310" s="1"/>
  <c r="T310"/>
  <c r="N310"/>
  <c r="Z310" s="1"/>
  <c r="R310"/>
  <c r="L310"/>
  <c r="X310" s="1"/>
  <c r="I310"/>
  <c r="H310"/>
  <c r="G310"/>
  <c r="CU309"/>
  <c r="CQ309"/>
  <c r="CP309"/>
  <c r="CN309"/>
  <c r="CL309"/>
  <c r="CE309"/>
  <c r="BX309"/>
  <c r="BR309"/>
  <c r="CD309" s="1"/>
  <c r="BV309"/>
  <c r="BP309"/>
  <c r="CB309" s="1"/>
  <c r="BT309"/>
  <c r="BN309"/>
  <c r="BZ309" s="1"/>
  <c r="BA309"/>
  <c r="DC309" s="1"/>
  <c r="AT309"/>
  <c r="AN309"/>
  <c r="AZ309" s="1"/>
  <c r="AR309"/>
  <c r="AL309"/>
  <c r="AX309" s="1"/>
  <c r="AP309"/>
  <c r="AJ309"/>
  <c r="AV309" s="1"/>
  <c r="AC309"/>
  <c r="V309"/>
  <c r="P309"/>
  <c r="AB309" s="1"/>
  <c r="T309"/>
  <c r="N309"/>
  <c r="Z309" s="1"/>
  <c r="R309"/>
  <c r="L309"/>
  <c r="X309" s="1"/>
  <c r="I309"/>
  <c r="H309"/>
  <c r="G309"/>
  <c r="CU308"/>
  <c r="CQ308"/>
  <c r="CP308"/>
  <c r="CN308"/>
  <c r="CL308"/>
  <c r="CE308"/>
  <c r="BX308"/>
  <c r="BR308"/>
  <c r="CD308" s="1"/>
  <c r="BV308"/>
  <c r="BP308"/>
  <c r="CB308" s="1"/>
  <c r="BT308"/>
  <c r="BN308"/>
  <c r="BZ308" s="1"/>
  <c r="BA308"/>
  <c r="AT308"/>
  <c r="AN308"/>
  <c r="AZ308" s="1"/>
  <c r="AR308"/>
  <c r="AL308"/>
  <c r="AX308" s="1"/>
  <c r="AP308"/>
  <c r="AJ308"/>
  <c r="AV308" s="1"/>
  <c r="AC308"/>
  <c r="V308"/>
  <c r="P308"/>
  <c r="AB308" s="1"/>
  <c r="T308"/>
  <c r="N308"/>
  <c r="Z308" s="1"/>
  <c r="R308"/>
  <c r="L308"/>
  <c r="X308" s="1"/>
  <c r="I308"/>
  <c r="H308"/>
  <c r="G308"/>
  <c r="CU307"/>
  <c r="CQ307"/>
  <c r="CP307"/>
  <c r="CN307"/>
  <c r="CL307"/>
  <c r="CE307"/>
  <c r="BX307"/>
  <c r="BR307"/>
  <c r="CD307" s="1"/>
  <c r="BV307"/>
  <c r="BP307"/>
  <c r="CB307" s="1"/>
  <c r="BT307"/>
  <c r="BN307"/>
  <c r="BZ307" s="1"/>
  <c r="BA307"/>
  <c r="DC307" s="1"/>
  <c r="AT307"/>
  <c r="AN307"/>
  <c r="AZ307" s="1"/>
  <c r="AR307"/>
  <c r="AL307"/>
  <c r="AX307" s="1"/>
  <c r="AP307"/>
  <c r="AJ307"/>
  <c r="AV307" s="1"/>
  <c r="AC307"/>
  <c r="V307"/>
  <c r="P307"/>
  <c r="AB307" s="1"/>
  <c r="T307"/>
  <c r="N307"/>
  <c r="Z307" s="1"/>
  <c r="R307"/>
  <c r="L307"/>
  <c r="X307" s="1"/>
  <c r="I307"/>
  <c r="H307"/>
  <c r="G307"/>
  <c r="CU306"/>
  <c r="CQ306"/>
  <c r="CP306"/>
  <c r="CN306"/>
  <c r="CL306"/>
  <c r="CE306"/>
  <c r="BX306"/>
  <c r="BR306"/>
  <c r="CD306" s="1"/>
  <c r="BV306"/>
  <c r="BP306"/>
  <c r="CB306" s="1"/>
  <c r="BT306"/>
  <c r="BN306"/>
  <c r="BZ306" s="1"/>
  <c r="BA306"/>
  <c r="AT306"/>
  <c r="AN306"/>
  <c r="AZ306" s="1"/>
  <c r="AR306"/>
  <c r="AL306"/>
  <c r="AX306" s="1"/>
  <c r="AP306"/>
  <c r="AJ306"/>
  <c r="AV306" s="1"/>
  <c r="AC306"/>
  <c r="V306"/>
  <c r="P306"/>
  <c r="AB306" s="1"/>
  <c r="T306"/>
  <c r="N306"/>
  <c r="Z306" s="1"/>
  <c r="R306"/>
  <c r="L306"/>
  <c r="X306" s="1"/>
  <c r="I306"/>
  <c r="H306"/>
  <c r="G306"/>
  <c r="CU305"/>
  <c r="CQ305"/>
  <c r="CP305"/>
  <c r="CN305"/>
  <c r="CL305"/>
  <c r="CE305"/>
  <c r="BX305"/>
  <c r="BR305"/>
  <c r="CD305" s="1"/>
  <c r="BV305"/>
  <c r="BP305"/>
  <c r="CB305" s="1"/>
  <c r="BT305"/>
  <c r="BN305"/>
  <c r="BZ305" s="1"/>
  <c r="BA305"/>
  <c r="DC305" s="1"/>
  <c r="AT305"/>
  <c r="AN305"/>
  <c r="AZ305" s="1"/>
  <c r="AR305"/>
  <c r="AL305"/>
  <c r="AX305" s="1"/>
  <c r="AP305"/>
  <c r="AJ305"/>
  <c r="AV305" s="1"/>
  <c r="AC305"/>
  <c r="V305"/>
  <c r="P305"/>
  <c r="AB305" s="1"/>
  <c r="T305"/>
  <c r="N305"/>
  <c r="Z305" s="1"/>
  <c r="R305"/>
  <c r="L305"/>
  <c r="X305" s="1"/>
  <c r="I305"/>
  <c r="H305"/>
  <c r="G305"/>
  <c r="CU304"/>
  <c r="CQ304"/>
  <c r="CP304"/>
  <c r="CN304"/>
  <c r="CL304"/>
  <c r="CE304"/>
  <c r="BX304"/>
  <c r="BR304"/>
  <c r="CD304" s="1"/>
  <c r="BV304"/>
  <c r="BP304"/>
  <c r="CB304" s="1"/>
  <c r="BT304"/>
  <c r="BN304"/>
  <c r="BZ304" s="1"/>
  <c r="BA304"/>
  <c r="AT304"/>
  <c r="AN304"/>
  <c r="AZ304" s="1"/>
  <c r="AR304"/>
  <c r="AL304"/>
  <c r="AX304" s="1"/>
  <c r="AP304"/>
  <c r="AJ304"/>
  <c r="AV304" s="1"/>
  <c r="AC304"/>
  <c r="V304"/>
  <c r="P304"/>
  <c r="AB304" s="1"/>
  <c r="T304"/>
  <c r="N304"/>
  <c r="Z304" s="1"/>
  <c r="R304"/>
  <c r="L304"/>
  <c r="X304" s="1"/>
  <c r="I304"/>
  <c r="H304"/>
  <c r="G304"/>
  <c r="CU303"/>
  <c r="CQ303"/>
  <c r="CP303"/>
  <c r="CN303"/>
  <c r="CL303"/>
  <c r="CE303"/>
  <c r="BX303"/>
  <c r="BR303"/>
  <c r="CD303" s="1"/>
  <c r="BV303"/>
  <c r="BP303"/>
  <c r="CB303" s="1"/>
  <c r="BT303"/>
  <c r="BN303"/>
  <c r="BZ303" s="1"/>
  <c r="BA303"/>
  <c r="DC303" s="1"/>
  <c r="AT303"/>
  <c r="AN303"/>
  <c r="AZ303" s="1"/>
  <c r="AR303"/>
  <c r="AL303"/>
  <c r="AX303" s="1"/>
  <c r="AP303"/>
  <c r="AJ303"/>
  <c r="AV303" s="1"/>
  <c r="AC303"/>
  <c r="V303"/>
  <c r="P303"/>
  <c r="AB303" s="1"/>
  <c r="T303"/>
  <c r="N303"/>
  <c r="Z303" s="1"/>
  <c r="R303"/>
  <c r="L303"/>
  <c r="X303" s="1"/>
  <c r="I303"/>
  <c r="H303"/>
  <c r="G303"/>
  <c r="CU302"/>
  <c r="CQ302"/>
  <c r="CP302"/>
  <c r="CN302"/>
  <c r="CL302"/>
  <c r="CE302"/>
  <c r="BX302"/>
  <c r="BR302"/>
  <c r="CD302" s="1"/>
  <c r="BV302"/>
  <c r="BP302"/>
  <c r="CB302" s="1"/>
  <c r="BT302"/>
  <c r="BN302"/>
  <c r="BZ302" s="1"/>
  <c r="BA302"/>
  <c r="AT302"/>
  <c r="AN302"/>
  <c r="AZ302" s="1"/>
  <c r="AR302"/>
  <c r="AL302"/>
  <c r="AX302" s="1"/>
  <c r="AP302"/>
  <c r="AJ302"/>
  <c r="AV302" s="1"/>
  <c r="AC302"/>
  <c r="V302"/>
  <c r="P302"/>
  <c r="AB302" s="1"/>
  <c r="T302"/>
  <c r="N302"/>
  <c r="Z302" s="1"/>
  <c r="R302"/>
  <c r="L302"/>
  <c r="X302" s="1"/>
  <c r="I302"/>
  <c r="H302"/>
  <c r="G302"/>
  <c r="CU301"/>
  <c r="CQ301"/>
  <c r="CP301"/>
  <c r="CN301"/>
  <c r="CL301"/>
  <c r="CE301"/>
  <c r="BX301"/>
  <c r="BR301"/>
  <c r="CD301" s="1"/>
  <c r="BV301"/>
  <c r="BP301"/>
  <c r="CB301" s="1"/>
  <c r="BT301"/>
  <c r="BN301"/>
  <c r="BZ301" s="1"/>
  <c r="BA301"/>
  <c r="DC301" s="1"/>
  <c r="AT301"/>
  <c r="AN301"/>
  <c r="AZ301" s="1"/>
  <c r="AR301"/>
  <c r="AL301"/>
  <c r="AX301" s="1"/>
  <c r="AP301"/>
  <c r="AJ301"/>
  <c r="AV301" s="1"/>
  <c r="AC301"/>
  <c r="V301"/>
  <c r="P301"/>
  <c r="AB301" s="1"/>
  <c r="T301"/>
  <c r="N301"/>
  <c r="Z301" s="1"/>
  <c r="R301"/>
  <c r="L301"/>
  <c r="X301" s="1"/>
  <c r="I301"/>
  <c r="H301"/>
  <c r="G301"/>
  <c r="CU297"/>
  <c r="CQ297"/>
  <c r="CP297"/>
  <c r="CN297"/>
  <c r="CL297"/>
  <c r="CE297"/>
  <c r="BX297"/>
  <c r="BR297"/>
  <c r="CD297" s="1"/>
  <c r="BV297"/>
  <c r="BP297"/>
  <c r="CB297" s="1"/>
  <c r="BT297"/>
  <c r="BN297"/>
  <c r="BZ297" s="1"/>
  <c r="BA297"/>
  <c r="AT297"/>
  <c r="AN297"/>
  <c r="AZ297" s="1"/>
  <c r="AR297"/>
  <c r="AL297"/>
  <c r="AX297" s="1"/>
  <c r="AP297"/>
  <c r="AJ297"/>
  <c r="AV297" s="1"/>
  <c r="AC297"/>
  <c r="V297"/>
  <c r="P297"/>
  <c r="AB297" s="1"/>
  <c r="T297"/>
  <c r="N297"/>
  <c r="Z297" s="1"/>
  <c r="R297"/>
  <c r="L297"/>
  <c r="X297" s="1"/>
  <c r="I297"/>
  <c r="H297"/>
  <c r="G297"/>
  <c r="CU292"/>
  <c r="CQ292"/>
  <c r="CP292"/>
  <c r="CN292"/>
  <c r="CL292"/>
  <c r="CE292"/>
  <c r="BX292"/>
  <c r="BR292"/>
  <c r="CD292" s="1"/>
  <c r="BV292"/>
  <c r="BP292"/>
  <c r="CB292" s="1"/>
  <c r="BT292"/>
  <c r="BN292"/>
  <c r="BZ292" s="1"/>
  <c r="BA292"/>
  <c r="DC292" s="1"/>
  <c r="DE292" s="1"/>
  <c r="AT292"/>
  <c r="AN292"/>
  <c r="AZ292" s="1"/>
  <c r="AR292"/>
  <c r="AL292"/>
  <c r="AX292" s="1"/>
  <c r="AP292"/>
  <c r="AJ292"/>
  <c r="AV292" s="1"/>
  <c r="AC292"/>
  <c r="V292"/>
  <c r="P292"/>
  <c r="AB292" s="1"/>
  <c r="T292"/>
  <c r="N292"/>
  <c r="Z292" s="1"/>
  <c r="R292"/>
  <c r="L292"/>
  <c r="X292" s="1"/>
  <c r="I292"/>
  <c r="H292"/>
  <c r="G292"/>
  <c r="CU296"/>
  <c r="CQ296"/>
  <c r="CP296"/>
  <c r="CN296"/>
  <c r="CL296"/>
  <c r="CE296"/>
  <c r="BX296"/>
  <c r="BR296"/>
  <c r="CD296" s="1"/>
  <c r="BV296"/>
  <c r="BP296"/>
  <c r="CB296" s="1"/>
  <c r="BT296"/>
  <c r="BN296"/>
  <c r="BZ296" s="1"/>
  <c r="BA296"/>
  <c r="AT296"/>
  <c r="AN296"/>
  <c r="AZ296" s="1"/>
  <c r="AR296"/>
  <c r="AL296"/>
  <c r="AX296" s="1"/>
  <c r="AP296"/>
  <c r="AJ296"/>
  <c r="AV296" s="1"/>
  <c r="AC296"/>
  <c r="V296"/>
  <c r="P296"/>
  <c r="AB296" s="1"/>
  <c r="T296"/>
  <c r="N296"/>
  <c r="Z296" s="1"/>
  <c r="R296"/>
  <c r="L296"/>
  <c r="X296" s="1"/>
  <c r="I296"/>
  <c r="H296"/>
  <c r="G296"/>
  <c r="CU295"/>
  <c r="CQ295"/>
  <c r="CP295"/>
  <c r="CN295"/>
  <c r="CL295"/>
  <c r="CE295"/>
  <c r="BX295"/>
  <c r="BR295"/>
  <c r="CD295" s="1"/>
  <c r="BV295"/>
  <c r="BP295"/>
  <c r="CB295" s="1"/>
  <c r="BT295"/>
  <c r="BN295"/>
  <c r="BZ295" s="1"/>
  <c r="BA295"/>
  <c r="DC295" s="1"/>
  <c r="AT295"/>
  <c r="AN295"/>
  <c r="AZ295" s="1"/>
  <c r="AR295"/>
  <c r="AL295"/>
  <c r="AX295" s="1"/>
  <c r="AP295"/>
  <c r="AJ295"/>
  <c r="AV295" s="1"/>
  <c r="AC295"/>
  <c r="V295"/>
  <c r="P295"/>
  <c r="AB295" s="1"/>
  <c r="T295"/>
  <c r="N295"/>
  <c r="Z295" s="1"/>
  <c r="R295"/>
  <c r="L295"/>
  <c r="X295" s="1"/>
  <c r="I295"/>
  <c r="H295"/>
  <c r="G295"/>
  <c r="CU294"/>
  <c r="CQ294"/>
  <c r="CP294"/>
  <c r="CN294"/>
  <c r="CL294"/>
  <c r="CE294"/>
  <c r="BX294"/>
  <c r="BR294"/>
  <c r="CD294" s="1"/>
  <c r="BV294"/>
  <c r="BP294"/>
  <c r="CB294" s="1"/>
  <c r="BT294"/>
  <c r="BN294"/>
  <c r="BZ294" s="1"/>
  <c r="BA294"/>
  <c r="AT294"/>
  <c r="AN294"/>
  <c r="AZ294" s="1"/>
  <c r="AR294"/>
  <c r="AL294"/>
  <c r="AX294" s="1"/>
  <c r="AP294"/>
  <c r="AJ294"/>
  <c r="AV294" s="1"/>
  <c r="AC294"/>
  <c r="V294"/>
  <c r="P294"/>
  <c r="AB294" s="1"/>
  <c r="T294"/>
  <c r="N294"/>
  <c r="Z294" s="1"/>
  <c r="R294"/>
  <c r="L294"/>
  <c r="X294" s="1"/>
  <c r="I294"/>
  <c r="H294"/>
  <c r="G294"/>
  <c r="CU293"/>
  <c r="CQ293"/>
  <c r="CP293"/>
  <c r="CN293"/>
  <c r="CL293"/>
  <c r="CE293"/>
  <c r="BX293"/>
  <c r="BR293"/>
  <c r="CD293" s="1"/>
  <c r="BV293"/>
  <c r="BP293"/>
  <c r="CB293" s="1"/>
  <c r="BT293"/>
  <c r="BN293"/>
  <c r="BZ293" s="1"/>
  <c r="BA293"/>
  <c r="DC293" s="1"/>
  <c r="AT293"/>
  <c r="AN293"/>
  <c r="AZ293" s="1"/>
  <c r="AR293"/>
  <c r="AL293"/>
  <c r="AX293" s="1"/>
  <c r="AP293"/>
  <c r="AJ293"/>
  <c r="AV293" s="1"/>
  <c r="AC293"/>
  <c r="V293"/>
  <c r="P293"/>
  <c r="AB293" s="1"/>
  <c r="T293"/>
  <c r="N293"/>
  <c r="Z293" s="1"/>
  <c r="R293"/>
  <c r="L293"/>
  <c r="X293" s="1"/>
  <c r="I293"/>
  <c r="H293"/>
  <c r="G293"/>
  <c r="CU291"/>
  <c r="CQ291"/>
  <c r="CP291"/>
  <c r="CN291"/>
  <c r="CL291"/>
  <c r="CE291"/>
  <c r="BX291"/>
  <c r="BR291"/>
  <c r="CD291" s="1"/>
  <c r="BV291"/>
  <c r="BP291"/>
  <c r="CB291" s="1"/>
  <c r="BT291"/>
  <c r="BN291"/>
  <c r="BZ291" s="1"/>
  <c r="BA291"/>
  <c r="BD291" s="1"/>
  <c r="AT291"/>
  <c r="AN291"/>
  <c r="AZ291" s="1"/>
  <c r="AR291"/>
  <c r="AL291"/>
  <c r="AX291" s="1"/>
  <c r="AP291"/>
  <c r="AJ291"/>
  <c r="AV291" s="1"/>
  <c r="AC291"/>
  <c r="AE291" s="1"/>
  <c r="V291"/>
  <c r="P291"/>
  <c r="AB291" s="1"/>
  <c r="T291"/>
  <c r="N291"/>
  <c r="Z291" s="1"/>
  <c r="R291"/>
  <c r="L291"/>
  <c r="X291" s="1"/>
  <c r="I291"/>
  <c r="H291"/>
  <c r="G291"/>
  <c r="CU281"/>
  <c r="CQ281"/>
  <c r="CP281"/>
  <c r="CN281"/>
  <c r="CL281"/>
  <c r="CE281"/>
  <c r="BX281"/>
  <c r="BR281"/>
  <c r="CD281" s="1"/>
  <c r="BV281"/>
  <c r="BP281"/>
  <c r="CB281" s="1"/>
  <c r="BT281"/>
  <c r="BN281"/>
  <c r="BZ281" s="1"/>
  <c r="BA281"/>
  <c r="DC281" s="1"/>
  <c r="AT281"/>
  <c r="AN281"/>
  <c r="AZ281" s="1"/>
  <c r="AR281"/>
  <c r="AL281"/>
  <c r="AX281" s="1"/>
  <c r="AP281"/>
  <c r="AJ281"/>
  <c r="AV281" s="1"/>
  <c r="AC281"/>
  <c r="V281"/>
  <c r="P281"/>
  <c r="AB281" s="1"/>
  <c r="T281"/>
  <c r="N281"/>
  <c r="Z281" s="1"/>
  <c r="R281"/>
  <c r="L281"/>
  <c r="X281" s="1"/>
  <c r="I281"/>
  <c r="H281"/>
  <c r="G281"/>
  <c r="CU290"/>
  <c r="CQ290"/>
  <c r="CP290"/>
  <c r="CN290"/>
  <c r="CL290"/>
  <c r="CE290"/>
  <c r="BX290"/>
  <c r="BR290"/>
  <c r="CD290" s="1"/>
  <c r="BV290"/>
  <c r="BP290"/>
  <c r="CB290" s="1"/>
  <c r="BT290"/>
  <c r="BN290"/>
  <c r="BZ290" s="1"/>
  <c r="BA290"/>
  <c r="AT290"/>
  <c r="AN290"/>
  <c r="AZ290" s="1"/>
  <c r="AR290"/>
  <c r="AL290"/>
  <c r="AX290" s="1"/>
  <c r="AP290"/>
  <c r="AJ290"/>
  <c r="AV290" s="1"/>
  <c r="AC290"/>
  <c r="V290"/>
  <c r="P290"/>
  <c r="AB290" s="1"/>
  <c r="T290"/>
  <c r="N290"/>
  <c r="Z290" s="1"/>
  <c r="R290"/>
  <c r="L290"/>
  <c r="X290" s="1"/>
  <c r="I290"/>
  <c r="H290"/>
  <c r="G290"/>
  <c r="CU289"/>
  <c r="CQ289"/>
  <c r="CP289"/>
  <c r="CN289"/>
  <c r="CL289"/>
  <c r="CE289"/>
  <c r="BX289"/>
  <c r="BR289"/>
  <c r="CD289" s="1"/>
  <c r="BV289"/>
  <c r="BP289"/>
  <c r="CB289" s="1"/>
  <c r="BT289"/>
  <c r="BN289"/>
  <c r="BZ289" s="1"/>
  <c r="BA289"/>
  <c r="DC289" s="1"/>
  <c r="AT289"/>
  <c r="AN289"/>
  <c r="AZ289" s="1"/>
  <c r="AR289"/>
  <c r="AL289"/>
  <c r="AX289" s="1"/>
  <c r="AP289"/>
  <c r="AJ289"/>
  <c r="AV289" s="1"/>
  <c r="AC289"/>
  <c r="V289"/>
  <c r="P289"/>
  <c r="AB289" s="1"/>
  <c r="T289"/>
  <c r="N289"/>
  <c r="Z289" s="1"/>
  <c r="R289"/>
  <c r="L289"/>
  <c r="X289" s="1"/>
  <c r="I289"/>
  <c r="H289"/>
  <c r="G289"/>
  <c r="CU288"/>
  <c r="CQ288"/>
  <c r="CP288"/>
  <c r="CN288"/>
  <c r="CL288"/>
  <c r="CE288"/>
  <c r="BX288"/>
  <c r="BR288"/>
  <c r="CD288" s="1"/>
  <c r="BV288"/>
  <c r="BP288"/>
  <c r="CB288" s="1"/>
  <c r="BT288"/>
  <c r="BN288"/>
  <c r="BZ288" s="1"/>
  <c r="BA288"/>
  <c r="AT288"/>
  <c r="AN288"/>
  <c r="AZ288" s="1"/>
  <c r="AR288"/>
  <c r="AL288"/>
  <c r="AX288" s="1"/>
  <c r="AP288"/>
  <c r="AJ288"/>
  <c r="AV288" s="1"/>
  <c r="AC288"/>
  <c r="V288"/>
  <c r="P288"/>
  <c r="AB288" s="1"/>
  <c r="T288"/>
  <c r="N288"/>
  <c r="Z288" s="1"/>
  <c r="R288"/>
  <c r="L288"/>
  <c r="X288" s="1"/>
  <c r="I288"/>
  <c r="H288"/>
  <c r="G288"/>
  <c r="CU272"/>
  <c r="CQ272"/>
  <c r="CP272"/>
  <c r="CN272"/>
  <c r="CL272"/>
  <c r="CE272"/>
  <c r="BX272"/>
  <c r="BR272"/>
  <c r="CD272" s="1"/>
  <c r="BV272"/>
  <c r="BP272"/>
  <c r="CB272" s="1"/>
  <c r="BT272"/>
  <c r="BN272"/>
  <c r="BZ272" s="1"/>
  <c r="BA272"/>
  <c r="DC272" s="1"/>
  <c r="AT272"/>
  <c r="AN272"/>
  <c r="AZ272" s="1"/>
  <c r="AR272"/>
  <c r="AL272"/>
  <c r="AX272" s="1"/>
  <c r="AP272"/>
  <c r="AJ272"/>
  <c r="AV272" s="1"/>
  <c r="AC272"/>
  <c r="V272"/>
  <c r="P272"/>
  <c r="AB272" s="1"/>
  <c r="T272"/>
  <c r="N272"/>
  <c r="Z272" s="1"/>
  <c r="R272"/>
  <c r="L272"/>
  <c r="X272" s="1"/>
  <c r="I272"/>
  <c r="H272"/>
  <c r="G272"/>
  <c r="CU287"/>
  <c r="CQ287"/>
  <c r="CP287"/>
  <c r="CN287"/>
  <c r="CL287"/>
  <c r="CE287"/>
  <c r="BX287"/>
  <c r="BR287"/>
  <c r="CD287" s="1"/>
  <c r="BV287"/>
  <c r="BP287"/>
  <c r="CB287" s="1"/>
  <c r="BT287"/>
  <c r="BN287"/>
  <c r="BZ287" s="1"/>
  <c r="BA287"/>
  <c r="BD287" s="1"/>
  <c r="AT287"/>
  <c r="AN287"/>
  <c r="AZ287" s="1"/>
  <c r="AR287"/>
  <c r="AL287"/>
  <c r="AX287" s="1"/>
  <c r="AP287"/>
  <c r="AJ287"/>
  <c r="AV287" s="1"/>
  <c r="AC287"/>
  <c r="V287"/>
  <c r="P287"/>
  <c r="AB287" s="1"/>
  <c r="T287"/>
  <c r="N287"/>
  <c r="Z287" s="1"/>
  <c r="R287"/>
  <c r="L287"/>
  <c r="X287" s="1"/>
  <c r="I287"/>
  <c r="H287"/>
  <c r="G287"/>
  <c r="CU286"/>
  <c r="CQ286"/>
  <c r="CP286"/>
  <c r="CN286"/>
  <c r="CL286"/>
  <c r="CE286"/>
  <c r="BX286"/>
  <c r="BR286"/>
  <c r="CD286" s="1"/>
  <c r="BV286"/>
  <c r="BP286"/>
  <c r="CB286" s="1"/>
  <c r="BT286"/>
  <c r="BN286"/>
  <c r="BZ286" s="1"/>
  <c r="BA286"/>
  <c r="DC286" s="1"/>
  <c r="AT286"/>
  <c r="AN286"/>
  <c r="AZ286" s="1"/>
  <c r="AR286"/>
  <c r="AL286"/>
  <c r="AX286" s="1"/>
  <c r="AP286"/>
  <c r="AJ286"/>
  <c r="AV286" s="1"/>
  <c r="AC286"/>
  <c r="V286"/>
  <c r="P286"/>
  <c r="AB286" s="1"/>
  <c r="T286"/>
  <c r="N286"/>
  <c r="Z286" s="1"/>
  <c r="R286"/>
  <c r="L286"/>
  <c r="X286" s="1"/>
  <c r="I286"/>
  <c r="H286"/>
  <c r="G286"/>
  <c r="CU285"/>
  <c r="CQ285"/>
  <c r="CP285"/>
  <c r="CN285"/>
  <c r="CL285"/>
  <c r="CE285"/>
  <c r="BX285"/>
  <c r="BR285"/>
  <c r="CD285" s="1"/>
  <c r="BV285"/>
  <c r="BP285"/>
  <c r="CB285" s="1"/>
  <c r="BT285"/>
  <c r="BN285"/>
  <c r="BZ285" s="1"/>
  <c r="BA285"/>
  <c r="AT285"/>
  <c r="AN285"/>
  <c r="AZ285" s="1"/>
  <c r="AR285"/>
  <c r="AL285"/>
  <c r="AX285" s="1"/>
  <c r="AP285"/>
  <c r="AJ285"/>
  <c r="AV285" s="1"/>
  <c r="AC285"/>
  <c r="V285"/>
  <c r="P285"/>
  <c r="AB285" s="1"/>
  <c r="T285"/>
  <c r="N285"/>
  <c r="Z285" s="1"/>
  <c r="R285"/>
  <c r="L285"/>
  <c r="X285" s="1"/>
  <c r="I285"/>
  <c r="H285"/>
  <c r="G285"/>
  <c r="CU284"/>
  <c r="CQ284"/>
  <c r="CP284"/>
  <c r="CN284"/>
  <c r="CL284"/>
  <c r="CE284"/>
  <c r="BX284"/>
  <c r="BR284"/>
  <c r="CD284" s="1"/>
  <c r="BV284"/>
  <c r="BP284"/>
  <c r="CB284" s="1"/>
  <c r="BT284"/>
  <c r="BN284"/>
  <c r="BZ284" s="1"/>
  <c r="BA284"/>
  <c r="DC284" s="1"/>
  <c r="AT284"/>
  <c r="AN284"/>
  <c r="AZ284" s="1"/>
  <c r="AR284"/>
  <c r="AL284"/>
  <c r="AX284" s="1"/>
  <c r="AP284"/>
  <c r="AJ284"/>
  <c r="AV284" s="1"/>
  <c r="AC284"/>
  <c r="V284"/>
  <c r="P284"/>
  <c r="AB284" s="1"/>
  <c r="T284"/>
  <c r="N284"/>
  <c r="Z284" s="1"/>
  <c r="R284"/>
  <c r="L284"/>
  <c r="X284" s="1"/>
  <c r="I284"/>
  <c r="H284"/>
  <c r="G284"/>
  <c r="CU283"/>
  <c r="CQ283"/>
  <c r="CP283"/>
  <c r="CN283"/>
  <c r="CL283"/>
  <c r="CE283"/>
  <c r="BX283"/>
  <c r="BR283"/>
  <c r="CD283" s="1"/>
  <c r="BV283"/>
  <c r="BP283"/>
  <c r="CB283" s="1"/>
  <c r="BT283"/>
  <c r="BN283"/>
  <c r="BZ283" s="1"/>
  <c r="BA283"/>
  <c r="DC283" s="1"/>
  <c r="AT283"/>
  <c r="AN283"/>
  <c r="AZ283" s="1"/>
  <c r="AR283"/>
  <c r="AL283"/>
  <c r="AX283" s="1"/>
  <c r="AP283"/>
  <c r="AJ283"/>
  <c r="AV283" s="1"/>
  <c r="AC283"/>
  <c r="V283"/>
  <c r="P283"/>
  <c r="AB283" s="1"/>
  <c r="T283"/>
  <c r="N283"/>
  <c r="Z283" s="1"/>
  <c r="R283"/>
  <c r="L283"/>
  <c r="X283" s="1"/>
  <c r="I283"/>
  <c r="H283"/>
  <c r="G283"/>
  <c r="CU282"/>
  <c r="CQ282"/>
  <c r="CP282"/>
  <c r="CN282"/>
  <c r="CL282"/>
  <c r="CE282"/>
  <c r="BX282"/>
  <c r="BR282"/>
  <c r="CD282" s="1"/>
  <c r="BV282"/>
  <c r="BP282"/>
  <c r="CB282" s="1"/>
  <c r="BT282"/>
  <c r="BN282"/>
  <c r="BZ282" s="1"/>
  <c r="BA282"/>
  <c r="DC282" s="1"/>
  <c r="AT282"/>
  <c r="AN282"/>
  <c r="AZ282" s="1"/>
  <c r="AR282"/>
  <c r="AL282"/>
  <c r="AX282" s="1"/>
  <c r="AP282"/>
  <c r="AJ282"/>
  <c r="AV282" s="1"/>
  <c r="AC282"/>
  <c r="V282"/>
  <c r="P282"/>
  <c r="AB282" s="1"/>
  <c r="T282"/>
  <c r="N282"/>
  <c r="Z282" s="1"/>
  <c r="R282"/>
  <c r="L282"/>
  <c r="X282" s="1"/>
  <c r="I282"/>
  <c r="H282"/>
  <c r="G282"/>
  <c r="CU280"/>
  <c r="CQ280"/>
  <c r="CP280"/>
  <c r="CN280"/>
  <c r="CL280"/>
  <c r="CE280"/>
  <c r="BX280"/>
  <c r="BR280"/>
  <c r="CD280" s="1"/>
  <c r="BV280"/>
  <c r="BP280"/>
  <c r="CB280" s="1"/>
  <c r="BT280"/>
  <c r="BN280"/>
  <c r="BZ280" s="1"/>
  <c r="BA280"/>
  <c r="DC280" s="1"/>
  <c r="AT280"/>
  <c r="AN280"/>
  <c r="AZ280" s="1"/>
  <c r="AR280"/>
  <c r="AL280"/>
  <c r="AX280" s="1"/>
  <c r="AP280"/>
  <c r="AJ280"/>
  <c r="AV280" s="1"/>
  <c r="AC280"/>
  <c r="V280"/>
  <c r="P280"/>
  <c r="AB280" s="1"/>
  <c r="T280"/>
  <c r="N280"/>
  <c r="Z280" s="1"/>
  <c r="R280"/>
  <c r="L280"/>
  <c r="X280" s="1"/>
  <c r="I280"/>
  <c r="H280"/>
  <c r="G280"/>
  <c r="CU279"/>
  <c r="CQ279"/>
  <c r="CP279"/>
  <c r="CN279"/>
  <c r="CL279"/>
  <c r="CE279"/>
  <c r="BX279"/>
  <c r="BR279"/>
  <c r="CD279" s="1"/>
  <c r="BV279"/>
  <c r="BP279"/>
  <c r="CB279" s="1"/>
  <c r="BT279"/>
  <c r="BN279"/>
  <c r="BZ279" s="1"/>
  <c r="BA279"/>
  <c r="DC279" s="1"/>
  <c r="AT279"/>
  <c r="AN279"/>
  <c r="AZ279" s="1"/>
  <c r="AR279"/>
  <c r="AL279"/>
  <c r="AX279" s="1"/>
  <c r="AP279"/>
  <c r="AJ279"/>
  <c r="AV279" s="1"/>
  <c r="AC279"/>
  <c r="V279"/>
  <c r="P279"/>
  <c r="AB279" s="1"/>
  <c r="T279"/>
  <c r="N279"/>
  <c r="Z279" s="1"/>
  <c r="R279"/>
  <c r="L279"/>
  <c r="X279" s="1"/>
  <c r="I279"/>
  <c r="H279"/>
  <c r="G279"/>
  <c r="CU278"/>
  <c r="CQ278"/>
  <c r="CP278"/>
  <c r="CN278"/>
  <c r="CL278"/>
  <c r="CE278"/>
  <c r="BX278"/>
  <c r="BR278"/>
  <c r="CD278" s="1"/>
  <c r="BV278"/>
  <c r="BP278"/>
  <c r="CB278" s="1"/>
  <c r="BT278"/>
  <c r="BN278"/>
  <c r="BZ278" s="1"/>
  <c r="BA278"/>
  <c r="DC278" s="1"/>
  <c r="AT278"/>
  <c r="AN278"/>
  <c r="AZ278" s="1"/>
  <c r="AR278"/>
  <c r="AL278"/>
  <c r="AX278" s="1"/>
  <c r="AP278"/>
  <c r="AJ278"/>
  <c r="AV278" s="1"/>
  <c r="AC278"/>
  <c r="V278"/>
  <c r="P278"/>
  <c r="AB278" s="1"/>
  <c r="T278"/>
  <c r="N278"/>
  <c r="Z278" s="1"/>
  <c r="R278"/>
  <c r="L278"/>
  <c r="X278" s="1"/>
  <c r="I278"/>
  <c r="H278"/>
  <c r="G278"/>
  <c r="CU277"/>
  <c r="CQ277"/>
  <c r="CP277"/>
  <c r="CN277"/>
  <c r="CL277"/>
  <c r="CE277"/>
  <c r="BX277"/>
  <c r="BR277"/>
  <c r="CD277" s="1"/>
  <c r="BV277"/>
  <c r="BP277"/>
  <c r="CB277" s="1"/>
  <c r="BT277"/>
  <c r="BN277"/>
  <c r="BZ277" s="1"/>
  <c r="BA277"/>
  <c r="DC277" s="1"/>
  <c r="AT277"/>
  <c r="AN277"/>
  <c r="AZ277" s="1"/>
  <c r="AR277"/>
  <c r="AL277"/>
  <c r="AX277" s="1"/>
  <c r="AP277"/>
  <c r="AJ277"/>
  <c r="AV277" s="1"/>
  <c r="AC277"/>
  <c r="V277"/>
  <c r="P277"/>
  <c r="AB277" s="1"/>
  <c r="T277"/>
  <c r="N277"/>
  <c r="Z277" s="1"/>
  <c r="R277"/>
  <c r="L277"/>
  <c r="X277" s="1"/>
  <c r="I277"/>
  <c r="H277"/>
  <c r="G277"/>
  <c r="CU276"/>
  <c r="CQ276"/>
  <c r="CP276"/>
  <c r="CN276"/>
  <c r="CL276"/>
  <c r="CE276"/>
  <c r="BX276"/>
  <c r="BR276"/>
  <c r="CD276" s="1"/>
  <c r="BV276"/>
  <c r="BP276"/>
  <c r="CB276" s="1"/>
  <c r="BT276"/>
  <c r="BN276"/>
  <c r="BZ276" s="1"/>
  <c r="BA276"/>
  <c r="DC276" s="1"/>
  <c r="AT276"/>
  <c r="AN276"/>
  <c r="AZ276" s="1"/>
  <c r="AR276"/>
  <c r="AL276"/>
  <c r="AX276" s="1"/>
  <c r="AP276"/>
  <c r="AJ276"/>
  <c r="AV276" s="1"/>
  <c r="AC276"/>
  <c r="V276"/>
  <c r="P276"/>
  <c r="AB276" s="1"/>
  <c r="T276"/>
  <c r="N276"/>
  <c r="Z276" s="1"/>
  <c r="R276"/>
  <c r="L276"/>
  <c r="X276" s="1"/>
  <c r="I276"/>
  <c r="H276"/>
  <c r="G276"/>
  <c r="CU275"/>
  <c r="CQ275"/>
  <c r="CP275"/>
  <c r="CN275"/>
  <c r="CL275"/>
  <c r="CE275"/>
  <c r="BX275"/>
  <c r="BR275"/>
  <c r="CD275" s="1"/>
  <c r="BV275"/>
  <c r="BP275"/>
  <c r="CB275" s="1"/>
  <c r="BT275"/>
  <c r="BN275"/>
  <c r="BZ275" s="1"/>
  <c r="BA275"/>
  <c r="DC275" s="1"/>
  <c r="AT275"/>
  <c r="AN275"/>
  <c r="AZ275" s="1"/>
  <c r="AR275"/>
  <c r="AL275"/>
  <c r="AX275" s="1"/>
  <c r="AP275"/>
  <c r="AJ275"/>
  <c r="AV275" s="1"/>
  <c r="AC275"/>
  <c r="V275"/>
  <c r="P275"/>
  <c r="AB275" s="1"/>
  <c r="T275"/>
  <c r="N275"/>
  <c r="Z275" s="1"/>
  <c r="R275"/>
  <c r="L275"/>
  <c r="X275" s="1"/>
  <c r="I275"/>
  <c r="H275"/>
  <c r="G275"/>
  <c r="CU274"/>
  <c r="CQ274"/>
  <c r="CP274"/>
  <c r="CN274"/>
  <c r="CL274"/>
  <c r="CE274"/>
  <c r="BX274"/>
  <c r="BR274"/>
  <c r="CD274" s="1"/>
  <c r="BV274"/>
  <c r="BP274"/>
  <c r="CB274" s="1"/>
  <c r="BT274"/>
  <c r="BN274"/>
  <c r="BZ274" s="1"/>
  <c r="BA274"/>
  <c r="DC274" s="1"/>
  <c r="AT274"/>
  <c r="AN274"/>
  <c r="AZ274" s="1"/>
  <c r="AR274"/>
  <c r="AL274"/>
  <c r="AX274" s="1"/>
  <c r="AP274"/>
  <c r="AJ274"/>
  <c r="AV274" s="1"/>
  <c r="AC274"/>
  <c r="V274"/>
  <c r="P274"/>
  <c r="AB274" s="1"/>
  <c r="T274"/>
  <c r="N274"/>
  <c r="Z274" s="1"/>
  <c r="R274"/>
  <c r="L274"/>
  <c r="X274" s="1"/>
  <c r="I274"/>
  <c r="H274"/>
  <c r="G274"/>
  <c r="CU273"/>
  <c r="CQ273"/>
  <c r="CP273"/>
  <c r="CN273"/>
  <c r="CL273"/>
  <c r="CE273"/>
  <c r="BX273"/>
  <c r="BR273"/>
  <c r="CD273" s="1"/>
  <c r="BV273"/>
  <c r="BP273"/>
  <c r="CB273" s="1"/>
  <c r="BT273"/>
  <c r="BN273"/>
  <c r="BZ273" s="1"/>
  <c r="BA273"/>
  <c r="DC273" s="1"/>
  <c r="AT273"/>
  <c r="AN273"/>
  <c r="AZ273" s="1"/>
  <c r="AR273"/>
  <c r="AL273"/>
  <c r="AX273" s="1"/>
  <c r="AP273"/>
  <c r="AJ273"/>
  <c r="AV273" s="1"/>
  <c r="AC273"/>
  <c r="V273"/>
  <c r="P273"/>
  <c r="AB273" s="1"/>
  <c r="T273"/>
  <c r="N273"/>
  <c r="Z273" s="1"/>
  <c r="R273"/>
  <c r="L273"/>
  <c r="X273" s="1"/>
  <c r="I273"/>
  <c r="H273"/>
  <c r="G273"/>
  <c r="CU271"/>
  <c r="CQ271"/>
  <c r="CP271"/>
  <c r="CN271"/>
  <c r="CL271"/>
  <c r="CE271"/>
  <c r="BX271"/>
  <c r="BR271"/>
  <c r="CD271" s="1"/>
  <c r="BV271"/>
  <c r="BP271"/>
  <c r="CB271" s="1"/>
  <c r="BT271"/>
  <c r="BN271"/>
  <c r="BZ271" s="1"/>
  <c r="BA271"/>
  <c r="DC271" s="1"/>
  <c r="AT271"/>
  <c r="AN271"/>
  <c r="AZ271" s="1"/>
  <c r="AR271"/>
  <c r="AL271"/>
  <c r="AX271" s="1"/>
  <c r="AP271"/>
  <c r="AJ271"/>
  <c r="AV271" s="1"/>
  <c r="AC271"/>
  <c r="V271"/>
  <c r="P271"/>
  <c r="AB271" s="1"/>
  <c r="T271"/>
  <c r="N271"/>
  <c r="Z271" s="1"/>
  <c r="R271"/>
  <c r="L271"/>
  <c r="X271" s="1"/>
  <c r="I271"/>
  <c r="H271"/>
  <c r="G271"/>
  <c r="CU270"/>
  <c r="CQ270"/>
  <c r="CP270"/>
  <c r="CN270"/>
  <c r="CL270"/>
  <c r="CE270"/>
  <c r="BX270"/>
  <c r="BR270"/>
  <c r="CD270" s="1"/>
  <c r="BV270"/>
  <c r="BP270"/>
  <c r="CB270" s="1"/>
  <c r="BT270"/>
  <c r="BN270"/>
  <c r="BZ270" s="1"/>
  <c r="BA270"/>
  <c r="DC270" s="1"/>
  <c r="AT270"/>
  <c r="AN270"/>
  <c r="AZ270" s="1"/>
  <c r="AR270"/>
  <c r="AL270"/>
  <c r="AX270" s="1"/>
  <c r="AP270"/>
  <c r="AJ270"/>
  <c r="AV270" s="1"/>
  <c r="AC270"/>
  <c r="V270"/>
  <c r="P270"/>
  <c r="AB270" s="1"/>
  <c r="T270"/>
  <c r="N270"/>
  <c r="Z270" s="1"/>
  <c r="R270"/>
  <c r="L270"/>
  <c r="X270" s="1"/>
  <c r="I270"/>
  <c r="H270"/>
  <c r="G270"/>
  <c r="CU269"/>
  <c r="CQ269"/>
  <c r="CP269"/>
  <c r="CN269"/>
  <c r="CL269"/>
  <c r="CE269"/>
  <c r="BX269"/>
  <c r="BR269"/>
  <c r="CD269" s="1"/>
  <c r="BV269"/>
  <c r="BP269"/>
  <c r="CB269" s="1"/>
  <c r="BT269"/>
  <c r="BN269"/>
  <c r="BZ269" s="1"/>
  <c r="BA269"/>
  <c r="DC269" s="1"/>
  <c r="AT269"/>
  <c r="AN269"/>
  <c r="AZ269" s="1"/>
  <c r="AX269"/>
  <c r="AP269"/>
  <c r="AJ269"/>
  <c r="AV269" s="1"/>
  <c r="AC269"/>
  <c r="V269"/>
  <c r="P269"/>
  <c r="AB269" s="1"/>
  <c r="T269"/>
  <c r="N269"/>
  <c r="Z269" s="1"/>
  <c r="R269"/>
  <c r="L269"/>
  <c r="X269" s="1"/>
  <c r="I269"/>
  <c r="H269"/>
  <c r="G269"/>
  <c r="CU268"/>
  <c r="CQ268"/>
  <c r="CP268"/>
  <c r="CN268"/>
  <c r="CL268"/>
  <c r="CE268"/>
  <c r="CD268"/>
  <c r="BP268"/>
  <c r="CB268" s="1"/>
  <c r="BT268"/>
  <c r="BN268"/>
  <c r="BZ268" s="1"/>
  <c r="BA268"/>
  <c r="DC268" s="1"/>
  <c r="AT268"/>
  <c r="AN268"/>
  <c r="AZ268" s="1"/>
  <c r="AX268"/>
  <c r="AP268"/>
  <c r="AJ268"/>
  <c r="AV268" s="1"/>
  <c r="AC268"/>
  <c r="V268"/>
  <c r="P268"/>
  <c r="AB268" s="1"/>
  <c r="T268"/>
  <c r="N268"/>
  <c r="Z268" s="1"/>
  <c r="R268"/>
  <c r="L268"/>
  <c r="X268" s="1"/>
  <c r="I268"/>
  <c r="H268"/>
  <c r="G268"/>
  <c r="CU267"/>
  <c r="CQ267"/>
  <c r="CP267"/>
  <c r="CN267"/>
  <c r="CL267"/>
  <c r="CE267"/>
  <c r="CB267"/>
  <c r="BN267"/>
  <c r="BZ267" s="1"/>
  <c r="DC267"/>
  <c r="AP267"/>
  <c r="BC267" s="1"/>
  <c r="BD267" s="1"/>
  <c r="AJ267"/>
  <c r="AV267" s="1"/>
  <c r="BE267" s="1"/>
  <c r="BB267" s="1"/>
  <c r="BF267" s="1"/>
  <c r="AC267"/>
  <c r="BG267" s="1"/>
  <c r="V267"/>
  <c r="P267"/>
  <c r="AB267" s="1"/>
  <c r="T267"/>
  <c r="N267"/>
  <c r="Z267" s="1"/>
  <c r="R267"/>
  <c r="L267"/>
  <c r="X267" s="1"/>
  <c r="I267"/>
  <c r="H267"/>
  <c r="G267"/>
  <c r="CU266"/>
  <c r="CQ266"/>
  <c r="CP266"/>
  <c r="CN266"/>
  <c r="CL266"/>
  <c r="BN266"/>
  <c r="BZ266" s="1"/>
  <c r="CI266" s="1"/>
  <c r="DC266"/>
  <c r="AP266"/>
  <c r="BC266" s="1"/>
  <c r="BD266" s="1"/>
  <c r="V266"/>
  <c r="T266"/>
  <c r="Z266"/>
  <c r="R266"/>
  <c r="L266"/>
  <c r="CN265"/>
  <c r="T265"/>
  <c r="CW265" s="1"/>
  <c r="R265"/>
  <c r="X265"/>
  <c r="AG265" s="1"/>
  <c r="AD265" s="1"/>
  <c r="AH265" s="1"/>
  <c r="O227" i="7"/>
  <c r="N227"/>
  <c r="M227"/>
  <c r="L227"/>
  <c r="K227"/>
  <c r="J227"/>
  <c r="I227"/>
  <c r="H227"/>
  <c r="G227"/>
  <c r="F227"/>
  <c r="E227"/>
  <c r="D227"/>
  <c r="C227"/>
  <c r="B227"/>
  <c r="O9"/>
  <c r="N9"/>
  <c r="M9"/>
  <c r="L9"/>
  <c r="K9"/>
  <c r="J9"/>
  <c r="I9"/>
  <c r="H9"/>
  <c r="G9"/>
  <c r="F9"/>
  <c r="E9"/>
  <c r="D9"/>
  <c r="C9"/>
  <c r="B9"/>
  <c r="DC424" i="1"/>
  <c r="DE424" s="1"/>
  <c r="DC423"/>
  <c r="DE423" s="1"/>
  <c r="DC422"/>
  <c r="DE422" s="1"/>
  <c r="DC421"/>
  <c r="DE421" s="1"/>
  <c r="DC420"/>
  <c r="DE420" s="1"/>
  <c r="DC419"/>
  <c r="DE419" s="1"/>
  <c r="DC418"/>
  <c r="DE418" s="1"/>
  <c r="DC417"/>
  <c r="DE417" s="1"/>
  <c r="DC416"/>
  <c r="DE416" s="1"/>
  <c r="DC415"/>
  <c r="DE415" s="1"/>
  <c r="DC414"/>
  <c r="DE414" s="1"/>
  <c r="DC413"/>
  <c r="DE413" s="1"/>
  <c r="DC412"/>
  <c r="DE412" s="1"/>
  <c r="DC411"/>
  <c r="DE411" s="1"/>
  <c r="DC410"/>
  <c r="DE410" s="1"/>
  <c r="DC409"/>
  <c r="DE409" s="1"/>
  <c r="DC408"/>
  <c r="DE408" s="1"/>
  <c r="DC407"/>
  <c r="DE407" s="1"/>
  <c r="DC406"/>
  <c r="DE406" s="1"/>
  <c r="DC405"/>
  <c r="DE405" s="1"/>
  <c r="DC404"/>
  <c r="DE404" s="1"/>
  <c r="DC403"/>
  <c r="DE403" s="1"/>
  <c r="DC402"/>
  <c r="DE402" s="1"/>
  <c r="DC401"/>
  <c r="DE401" s="1"/>
  <c r="DC400"/>
  <c r="DE400" s="1"/>
  <c r="DC399"/>
  <c r="DE399" s="1"/>
  <c r="DC398"/>
  <c r="DE398" s="1"/>
  <c r="DC397"/>
  <c r="DE397" s="1"/>
  <c r="DC396"/>
  <c r="DE396" s="1"/>
  <c r="DC395"/>
  <c r="DE395" s="1"/>
  <c r="DC394"/>
  <c r="DE394" s="1"/>
  <c r="DC393"/>
  <c r="DE393" s="1"/>
  <c r="DC392"/>
  <c r="DE392" s="1"/>
  <c r="DC391"/>
  <c r="DE391" s="1"/>
  <c r="DC390"/>
  <c r="DE390" s="1"/>
  <c r="DC389"/>
  <c r="DE389" s="1"/>
  <c r="DC388"/>
  <c r="DE388" s="1"/>
  <c r="DC387"/>
  <c r="DE387" s="1"/>
  <c r="DC386"/>
  <c r="DE386" s="1"/>
  <c r="DC385"/>
  <c r="DE385" s="1"/>
  <c r="DC384"/>
  <c r="DE384" s="1"/>
  <c r="DC383"/>
  <c r="DE383" s="1"/>
  <c r="DC382"/>
  <c r="DE382" s="1"/>
  <c r="DC381"/>
  <c r="DE381" s="1"/>
  <c r="DC380"/>
  <c r="DE380" s="1"/>
  <c r="DC379"/>
  <c r="DE379" s="1"/>
  <c r="DC378"/>
  <c r="DE378" s="1"/>
  <c r="DC377"/>
  <c r="DE377" s="1"/>
  <c r="DC376"/>
  <c r="DE376" s="1"/>
  <c r="DC375"/>
  <c r="DE375" s="1"/>
  <c r="DC374"/>
  <c r="DE374" s="1"/>
  <c r="DC373"/>
  <c r="DE373" s="1"/>
  <c r="DC372"/>
  <c r="DE372" s="1"/>
  <c r="DC371"/>
  <c r="DE371" s="1"/>
  <c r="DC370"/>
  <c r="DE370" s="1"/>
  <c r="DC369"/>
  <c r="DE369" s="1"/>
  <c r="DC368"/>
  <c r="DE368" s="1"/>
  <c r="DC367"/>
  <c r="DE367" s="1"/>
  <c r="DC366"/>
  <c r="DE366" s="1"/>
  <c r="DC238"/>
  <c r="DE238" s="1"/>
  <c r="DC237"/>
  <c r="DE237" s="1"/>
  <c r="DC236"/>
  <c r="DE236" s="1"/>
  <c r="DC235"/>
  <c r="DE235" s="1"/>
  <c r="DC234"/>
  <c r="DC233"/>
  <c r="DE233" s="1"/>
  <c r="DC232"/>
  <c r="DE232" s="1"/>
  <c r="DC231"/>
  <c r="DE231" s="1"/>
  <c r="DC230"/>
  <c r="DE230" s="1"/>
  <c r="DC229"/>
  <c r="DC228"/>
  <c r="DE228" s="1"/>
  <c r="DC227"/>
  <c r="DE227" s="1"/>
  <c r="DC226"/>
  <c r="DE226" s="1"/>
  <c r="DC225"/>
  <c r="DE225" s="1"/>
  <c r="DC224"/>
  <c r="DC223"/>
  <c r="DC222"/>
  <c r="DC221"/>
  <c r="DE221" s="1"/>
  <c r="DC220"/>
  <c r="DE220" s="1"/>
  <c r="DC219"/>
  <c r="DC218"/>
  <c r="DE218" s="1"/>
  <c r="DC217"/>
  <c r="DE217" s="1"/>
  <c r="DC216"/>
  <c r="DC215"/>
  <c r="DC214"/>
  <c r="DC213"/>
  <c r="DC212"/>
  <c r="DE212" s="1"/>
  <c r="DC211"/>
  <c r="DC210"/>
  <c r="DE210" s="1"/>
  <c r="DC209"/>
  <c r="DC208"/>
  <c r="DC207"/>
  <c r="DC206"/>
  <c r="DE206" s="1"/>
  <c r="DC205"/>
  <c r="DC204"/>
  <c r="DC203"/>
  <c r="DC202"/>
  <c r="DC201"/>
  <c r="DE201" s="1"/>
  <c r="DC200"/>
  <c r="DC199"/>
  <c r="DE199" s="1"/>
  <c r="DC198"/>
  <c r="DC197"/>
  <c r="DC196"/>
  <c r="DE196" s="1"/>
  <c r="DC195"/>
  <c r="DC194"/>
  <c r="DE194" s="1"/>
  <c r="DC193"/>
  <c r="DC192"/>
  <c r="DC191"/>
  <c r="DC190"/>
  <c r="DC189"/>
  <c r="DC188"/>
  <c r="DC187"/>
  <c r="DC186"/>
  <c r="DC185"/>
  <c r="DC184"/>
  <c r="DC183"/>
  <c r="DC182"/>
  <c r="DC181"/>
  <c r="DC180"/>
  <c r="DC179"/>
  <c r="DC178"/>
  <c r="DC177"/>
  <c r="DC176"/>
  <c r="DC175"/>
  <c r="DC174"/>
  <c r="DC173"/>
  <c r="DC172"/>
  <c r="DC171"/>
  <c r="DC170"/>
  <c r="DC169"/>
  <c r="DC168"/>
  <c r="DC167"/>
  <c r="DC166"/>
  <c r="DC165"/>
  <c r="DE165" s="1"/>
  <c r="DC164"/>
  <c r="DE164" s="1"/>
  <c r="DC163"/>
  <c r="DE163" s="1"/>
  <c r="DC162"/>
  <c r="DE162" s="1"/>
  <c r="DC161"/>
  <c r="DE161" s="1"/>
  <c r="DC160"/>
  <c r="DC159"/>
  <c r="DE159" s="1"/>
  <c r="DC158"/>
  <c r="DE158" s="1"/>
  <c r="DC157"/>
  <c r="DE157" s="1"/>
  <c r="DC156"/>
  <c r="DE156" s="1"/>
  <c r="DC155"/>
  <c r="DE155" s="1"/>
  <c r="DC154"/>
  <c r="DE154" s="1"/>
  <c r="DC153"/>
  <c r="DE153" s="1"/>
  <c r="DC152"/>
  <c r="DE152" s="1"/>
  <c r="DC151"/>
  <c r="DE151" s="1"/>
  <c r="DC150"/>
  <c r="DE150" s="1"/>
  <c r="DC149"/>
  <c r="DE149" s="1"/>
  <c r="DC148"/>
  <c r="DE148" s="1"/>
  <c r="DC147"/>
  <c r="DE147" s="1"/>
  <c r="DC146"/>
  <c r="DE146" s="1"/>
  <c r="DC145"/>
  <c r="DE145" s="1"/>
  <c r="DC144"/>
  <c r="DE144" s="1"/>
  <c r="DC143"/>
  <c r="DE143" s="1"/>
  <c r="DC142"/>
  <c r="DE142" s="1"/>
  <c r="DC141"/>
  <c r="DE141" s="1"/>
  <c r="DC140"/>
  <c r="DE140" s="1"/>
  <c r="DC139"/>
  <c r="DE139" s="1"/>
  <c r="DC138"/>
  <c r="DE138" s="1"/>
  <c r="DC137"/>
  <c r="DE137" s="1"/>
  <c r="DC136"/>
  <c r="DE136" s="1"/>
  <c r="DC135"/>
  <c r="DE135" s="1"/>
  <c r="DC134"/>
  <c r="DE134" s="1"/>
  <c r="DC133"/>
  <c r="DC132"/>
  <c r="DC131"/>
  <c r="DC130"/>
  <c r="DC129"/>
  <c r="DC128"/>
  <c r="DC127"/>
  <c r="DC126"/>
  <c r="DC125"/>
  <c r="DC124"/>
  <c r="DC123"/>
  <c r="DC122"/>
  <c r="DC121"/>
  <c r="DC120"/>
  <c r="DC119"/>
  <c r="DC118"/>
  <c r="DC117"/>
  <c r="DC116"/>
  <c r="DC115"/>
  <c r="DC114"/>
  <c r="DC113"/>
  <c r="DC112"/>
  <c r="DC111"/>
  <c r="DE111" s="1"/>
  <c r="DC110"/>
  <c r="DE110" s="1"/>
  <c r="DC109"/>
  <c r="DE109" s="1"/>
  <c r="DC108"/>
  <c r="DE108" s="1"/>
  <c r="DC107"/>
  <c r="DE107" s="1"/>
  <c r="DC106"/>
  <c r="DE106" s="1"/>
  <c r="DC105"/>
  <c r="DE105" s="1"/>
  <c r="DC104"/>
  <c r="DE104" s="1"/>
  <c r="DC103"/>
  <c r="DE103" s="1"/>
  <c r="DC102"/>
  <c r="DE102" s="1"/>
  <c r="DC101"/>
  <c r="DE101" s="1"/>
  <c r="DC100"/>
  <c r="DE100" s="1"/>
  <c r="DC99"/>
  <c r="DE99" s="1"/>
  <c r="DC98"/>
  <c r="DE98" s="1"/>
  <c r="DC97"/>
  <c r="DE97" s="1"/>
  <c r="DC96"/>
  <c r="DE96" s="1"/>
  <c r="DC95"/>
  <c r="DE95" s="1"/>
  <c r="DC94"/>
  <c r="DE94" s="1"/>
  <c r="DC93"/>
  <c r="DE93" s="1"/>
  <c r="DC92"/>
  <c r="DE92" s="1"/>
  <c r="DC91"/>
  <c r="DE91" s="1"/>
  <c r="DC90"/>
  <c r="DE90" s="1"/>
  <c r="DC89"/>
  <c r="DE89" s="1"/>
  <c r="DC88"/>
  <c r="DE88" s="1"/>
  <c r="DC87"/>
  <c r="DE87" s="1"/>
  <c r="DC86"/>
  <c r="DE86" s="1"/>
  <c r="DC85"/>
  <c r="DE85" s="1"/>
  <c r="DC84"/>
  <c r="DE84" s="1"/>
  <c r="DC83"/>
  <c r="DE83" s="1"/>
  <c r="DC82"/>
  <c r="DE82" s="1"/>
  <c r="DC81"/>
  <c r="DE81" s="1"/>
  <c r="DC80"/>
  <c r="DE80" s="1"/>
  <c r="DC79"/>
  <c r="DE79" s="1"/>
  <c r="DC78"/>
  <c r="DC77"/>
  <c r="DC76"/>
  <c r="DC75"/>
  <c r="DE75" s="1"/>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8"/>
  <c r="DC37"/>
  <c r="DC36"/>
  <c r="DC35"/>
  <c r="DC34"/>
  <c r="DE34" s="1"/>
  <c r="DC33"/>
  <c r="DC32"/>
  <c r="DC31"/>
  <c r="DE31" s="1"/>
  <c r="DC30"/>
  <c r="DE30" s="1"/>
  <c r="DC29"/>
  <c r="DC28"/>
  <c r="DC27"/>
  <c r="DC26"/>
  <c r="DC25"/>
  <c r="DC24"/>
  <c r="DE24" s="1"/>
  <c r="DC23"/>
  <c r="DC22"/>
  <c r="DC21"/>
  <c r="DE21" s="1"/>
  <c r="DC20"/>
  <c r="DC19"/>
  <c r="DC18"/>
  <c r="DC17"/>
  <c r="DE17" s="1"/>
  <c r="DC16"/>
  <c r="DC15"/>
  <c r="DC14"/>
  <c r="DC13"/>
  <c r="DC12"/>
  <c r="DC11"/>
  <c r="DC10"/>
  <c r="DC9"/>
  <c r="DC8"/>
  <c r="DC7"/>
  <c r="DC6"/>
  <c r="DE6" s="1"/>
  <c r="DH254" l="1"/>
  <c r="DH262"/>
  <c r="CJ264"/>
  <c r="AH240"/>
  <c r="BH240"/>
  <c r="BJ240"/>
  <c r="BI240"/>
  <c r="DG240"/>
  <c r="CZ241"/>
  <c r="DB241" s="1"/>
  <c r="BI241"/>
  <c r="BJ241" s="1"/>
  <c r="DG241" s="1"/>
  <c r="DH246"/>
  <c r="CJ248"/>
  <c r="CJ243"/>
  <c r="CJ259"/>
  <c r="CJ256"/>
  <c r="DH242"/>
  <c r="DH250"/>
  <c r="DH258"/>
  <c r="CJ247"/>
  <c r="CJ255"/>
  <c r="CJ244"/>
  <c r="CJ252"/>
  <c r="CJ260"/>
  <c r="CF266"/>
  <c r="CJ266"/>
  <c r="X266"/>
  <c r="AG266" s="1"/>
  <c r="AD266" s="1"/>
  <c r="I266"/>
  <c r="BI247"/>
  <c r="BJ247" s="1"/>
  <c r="DG247" s="1"/>
  <c r="BI255"/>
  <c r="BJ255" s="1"/>
  <c r="DG255" s="1"/>
  <c r="BI263"/>
  <c r="BJ263" s="1"/>
  <c r="DG263" s="1"/>
  <c r="BI244"/>
  <c r="BJ244" s="1"/>
  <c r="DG244" s="1"/>
  <c r="BI248"/>
  <c r="BJ248" s="1"/>
  <c r="DG248" s="1"/>
  <c r="BI252"/>
  <c r="BJ252" s="1"/>
  <c r="DG252" s="1"/>
  <c r="BI256"/>
  <c r="BJ256" s="1"/>
  <c r="DG256" s="1"/>
  <c r="BI260"/>
  <c r="BJ260" s="1"/>
  <c r="DG260" s="1"/>
  <c r="BI264"/>
  <c r="BJ264" s="1"/>
  <c r="DG264" s="1"/>
  <c r="CS265"/>
  <c r="DA265" s="1"/>
  <c r="AE265"/>
  <c r="AF265" s="1"/>
  <c r="BI243"/>
  <c r="BJ243" s="1"/>
  <c r="DG243" s="1"/>
  <c r="BI251"/>
  <c r="BJ251" s="1"/>
  <c r="DG251" s="1"/>
  <c r="BI259"/>
  <c r="BJ259" s="1"/>
  <c r="DG259" s="1"/>
  <c r="BI245"/>
  <c r="BJ245" s="1"/>
  <c r="DG245" s="1"/>
  <c r="BI249"/>
  <c r="BJ249" s="1"/>
  <c r="DG249" s="1"/>
  <c r="BI253"/>
  <c r="BJ253" s="1"/>
  <c r="DG253" s="1"/>
  <c r="BI257"/>
  <c r="BJ257" s="1"/>
  <c r="DG257" s="1"/>
  <c r="BI261"/>
  <c r="BJ261" s="1"/>
  <c r="DG261" s="1"/>
  <c r="AE266"/>
  <c r="BG289"/>
  <c r="BG281"/>
  <c r="BG293"/>
  <c r="BG295"/>
  <c r="BG292"/>
  <c r="BG301"/>
  <c r="BG303"/>
  <c r="BG305"/>
  <c r="BG307"/>
  <c r="BG309"/>
  <c r="BG311"/>
  <c r="BG314"/>
  <c r="BG315"/>
  <c r="BG319"/>
  <c r="BG321"/>
  <c r="BG322"/>
  <c r="BG324"/>
  <c r="BG326"/>
  <c r="BG298"/>
  <c r="BG329"/>
  <c r="BG331"/>
  <c r="BG333"/>
  <c r="BG335"/>
  <c r="BG337"/>
  <c r="BG299"/>
  <c r="BG354"/>
  <c r="BH265"/>
  <c r="DH265" s="1"/>
  <c r="DH244"/>
  <c r="DH248"/>
  <c r="DH252"/>
  <c r="DH256"/>
  <c r="DH260"/>
  <c r="DH264"/>
  <c r="CJ245"/>
  <c r="CJ249"/>
  <c r="CJ253"/>
  <c r="CJ257"/>
  <c r="CJ261"/>
  <c r="AG241"/>
  <c r="AD241" s="1"/>
  <c r="BH241" s="1"/>
  <c r="AG243"/>
  <c r="AD243" s="1"/>
  <c r="AG245"/>
  <c r="AD245" s="1"/>
  <c r="AG247"/>
  <c r="AD247" s="1"/>
  <c r="AG251"/>
  <c r="AD251" s="1"/>
  <c r="AG255"/>
  <c r="AD255" s="1"/>
  <c r="AG257"/>
  <c r="AD257" s="1"/>
  <c r="AG261"/>
  <c r="AD261" s="1"/>
  <c r="AG249"/>
  <c r="AD249" s="1"/>
  <c r="AG253"/>
  <c r="AD253" s="1"/>
  <c r="AG259"/>
  <c r="AD259" s="1"/>
  <c r="AG263"/>
  <c r="AD263" s="1"/>
  <c r="BI242"/>
  <c r="BJ242" s="1"/>
  <c r="DG242" s="1"/>
  <c r="BI246"/>
  <c r="BJ246" s="1"/>
  <c r="DG246" s="1"/>
  <c r="BI250"/>
  <c r="BJ250" s="1"/>
  <c r="DG250" s="1"/>
  <c r="BI254"/>
  <c r="BJ254" s="1"/>
  <c r="DG254" s="1"/>
  <c r="BI258"/>
  <c r="BJ258" s="1"/>
  <c r="DG258" s="1"/>
  <c r="BI262"/>
  <c r="BJ262" s="1"/>
  <c r="DG262" s="1"/>
  <c r="BK242"/>
  <c r="BL242"/>
  <c r="BK246"/>
  <c r="BL246"/>
  <c r="BK250"/>
  <c r="BL250"/>
  <c r="BK254"/>
  <c r="BL254"/>
  <c r="BK258"/>
  <c r="BL258"/>
  <c r="BK262"/>
  <c r="BL262"/>
  <c r="BL265"/>
  <c r="BK265"/>
  <c r="BK244"/>
  <c r="BL244"/>
  <c r="BK248"/>
  <c r="BL248"/>
  <c r="BK252"/>
  <c r="BL252"/>
  <c r="BK256"/>
  <c r="BL256"/>
  <c r="BK260"/>
  <c r="BL260"/>
  <c r="BK264"/>
  <c r="BL264"/>
  <c r="BG341"/>
  <c r="BG343"/>
  <c r="BG345"/>
  <c r="BG347"/>
  <c r="BG349"/>
  <c r="BG351"/>
  <c r="BG355"/>
  <c r="BG357"/>
  <c r="BG359"/>
  <c r="BG361"/>
  <c r="BG363"/>
  <c r="BG365"/>
  <c r="CR292"/>
  <c r="CT292" s="1"/>
  <c r="CV292"/>
  <c r="AG356"/>
  <c r="AD356" s="1"/>
  <c r="AH356" s="1"/>
  <c r="CV356"/>
  <c r="CI356"/>
  <c r="BE357"/>
  <c r="BB357" s="1"/>
  <c r="CV357"/>
  <c r="CV358"/>
  <c r="CI358"/>
  <c r="BE359"/>
  <c r="BB359" s="1"/>
  <c r="CV359"/>
  <c r="AG362"/>
  <c r="AD362" s="1"/>
  <c r="AH362" s="1"/>
  <c r="CV362"/>
  <c r="CI362"/>
  <c r="CF362" s="1"/>
  <c r="CH362"/>
  <c r="CR364"/>
  <c r="CT364" s="1"/>
  <c r="BE364"/>
  <c r="BB364" s="1"/>
  <c r="AG365"/>
  <c r="AD365" s="1"/>
  <c r="AH365" s="1"/>
  <c r="CR365"/>
  <c r="CT365" s="1"/>
  <c r="BE286"/>
  <c r="BB286" s="1"/>
  <c r="CR286"/>
  <c r="CT286" s="1"/>
  <c r="CY286"/>
  <c r="AG287"/>
  <c r="AD287" s="1"/>
  <c r="AH287" s="1"/>
  <c r="CV287"/>
  <c r="CI287"/>
  <c r="CJ287" s="1"/>
  <c r="CY287"/>
  <c r="AE272"/>
  <c r="AG290"/>
  <c r="AD290" s="1"/>
  <c r="AH290" s="1"/>
  <c r="CV290"/>
  <c r="CI290"/>
  <c r="CY290"/>
  <c r="BE281"/>
  <c r="BB281" s="1"/>
  <c r="CV281"/>
  <c r="CR281"/>
  <c r="CT281" s="1"/>
  <c r="CV291"/>
  <c r="CI291"/>
  <c r="CY291"/>
  <c r="BE293"/>
  <c r="BB293" s="1"/>
  <c r="CV293"/>
  <c r="CR293"/>
  <c r="CT293" s="1"/>
  <c r="AG296"/>
  <c r="AD296" s="1"/>
  <c r="AH296" s="1"/>
  <c r="CV296"/>
  <c r="CI296"/>
  <c r="CY296"/>
  <c r="BE292"/>
  <c r="BB292" s="1"/>
  <c r="BD292"/>
  <c r="CI292"/>
  <c r="CF292" s="1"/>
  <c r="CR302"/>
  <c r="CT302" s="1"/>
  <c r="BE302"/>
  <c r="BB302" s="1"/>
  <c r="AG303"/>
  <c r="AD303" s="1"/>
  <c r="AH303" s="1"/>
  <c r="CR303"/>
  <c r="CT303" s="1"/>
  <c r="CI303"/>
  <c r="CF303" s="1"/>
  <c r="CR308"/>
  <c r="CT308" s="1"/>
  <c r="BE308"/>
  <c r="BB308" s="1"/>
  <c r="AG309"/>
  <c r="AD309" s="1"/>
  <c r="AH309" s="1"/>
  <c r="CR309"/>
  <c r="CT309" s="1"/>
  <c r="CI309"/>
  <c r="CF309" s="1"/>
  <c r="CR313"/>
  <c r="CT313" s="1"/>
  <c r="BE313"/>
  <c r="BB313" s="1"/>
  <c r="AG314"/>
  <c r="AD314" s="1"/>
  <c r="AH314" s="1"/>
  <c r="CR314"/>
  <c r="CT314" s="1"/>
  <c r="CI314"/>
  <c r="CF314" s="1"/>
  <c r="CR316"/>
  <c r="CT316" s="1"/>
  <c r="CW316"/>
  <c r="CR320"/>
  <c r="CT320" s="1"/>
  <c r="BE320"/>
  <c r="BB320" s="1"/>
  <c r="AG321"/>
  <c r="AD321" s="1"/>
  <c r="AH321" s="1"/>
  <c r="CR321"/>
  <c r="CT321" s="1"/>
  <c r="CI321"/>
  <c r="CF321" s="1"/>
  <c r="CR323"/>
  <c r="CT323" s="1"/>
  <c r="BE323"/>
  <c r="BB323" s="1"/>
  <c r="AG324"/>
  <c r="AD324" s="1"/>
  <c r="AH324" s="1"/>
  <c r="CR324"/>
  <c r="CT324" s="1"/>
  <c r="CI324"/>
  <c r="CF324" s="1"/>
  <c r="CR327"/>
  <c r="CT327" s="1"/>
  <c r="BE327"/>
  <c r="BB327" s="1"/>
  <c r="AG298"/>
  <c r="AD298" s="1"/>
  <c r="AH298" s="1"/>
  <c r="CR298"/>
  <c r="CT298" s="1"/>
  <c r="CI298"/>
  <c r="CF298" s="1"/>
  <c r="CR330"/>
  <c r="CT330" s="1"/>
  <c r="BE330"/>
  <c r="BB330" s="1"/>
  <c r="AG331"/>
  <c r="AD331" s="1"/>
  <c r="AH331" s="1"/>
  <c r="CR331"/>
  <c r="CT331" s="1"/>
  <c r="CI331"/>
  <c r="CF331" s="1"/>
  <c r="CR334"/>
  <c r="CT334" s="1"/>
  <c r="BE334"/>
  <c r="BB334" s="1"/>
  <c r="AG335"/>
  <c r="AD335" s="1"/>
  <c r="AH335" s="1"/>
  <c r="CR335"/>
  <c r="CT335" s="1"/>
  <c r="CI335"/>
  <c r="CF335" s="1"/>
  <c r="CR336"/>
  <c r="CT336" s="1"/>
  <c r="BE336"/>
  <c r="BB336" s="1"/>
  <c r="AG337"/>
  <c r="AD337" s="1"/>
  <c r="AH337" s="1"/>
  <c r="CR337"/>
  <c r="CT337" s="1"/>
  <c r="CI337"/>
  <c r="CF337" s="1"/>
  <c r="CR338"/>
  <c r="CT338" s="1"/>
  <c r="BE338"/>
  <c r="BB338" s="1"/>
  <c r="AG299"/>
  <c r="AD299" s="1"/>
  <c r="AH299" s="1"/>
  <c r="CR299"/>
  <c r="CT299" s="1"/>
  <c r="CI299"/>
  <c r="CF299" s="1"/>
  <c r="CR339"/>
  <c r="CT339" s="1"/>
  <c r="BE339"/>
  <c r="BB339" s="1"/>
  <c r="CR340"/>
  <c r="CT340" s="1"/>
  <c r="AG341"/>
  <c r="AD341" s="1"/>
  <c r="AH341" s="1"/>
  <c r="CR341"/>
  <c r="CT341" s="1"/>
  <c r="CI341"/>
  <c r="CF341" s="1"/>
  <c r="CR344"/>
  <c r="CT344" s="1"/>
  <c r="BE344"/>
  <c r="BB344" s="1"/>
  <c r="AG345"/>
  <c r="AD345" s="1"/>
  <c r="AH345" s="1"/>
  <c r="CR345"/>
  <c r="CT345" s="1"/>
  <c r="CI345"/>
  <c r="CF345" s="1"/>
  <c r="CR354"/>
  <c r="CT354" s="1"/>
  <c r="CR266"/>
  <c r="CT266" s="1"/>
  <c r="DD266"/>
  <c r="DF266" s="1"/>
  <c r="AG267"/>
  <c r="AD267" s="1"/>
  <c r="CR267"/>
  <c r="CT267" s="1"/>
  <c r="CI267"/>
  <c r="CF267" s="1"/>
  <c r="CR270"/>
  <c r="CT270" s="1"/>
  <c r="BE270"/>
  <c r="BB270" s="1"/>
  <c r="AG271"/>
  <c r="AD271" s="1"/>
  <c r="AH271" s="1"/>
  <c r="CR271"/>
  <c r="CT271" s="1"/>
  <c r="CI271"/>
  <c r="CF271" s="1"/>
  <c r="CR275"/>
  <c r="CT275" s="1"/>
  <c r="BE275"/>
  <c r="BB275" s="1"/>
  <c r="DD275" s="1"/>
  <c r="DF275" s="1"/>
  <c r="AG276"/>
  <c r="AD276" s="1"/>
  <c r="AH276" s="1"/>
  <c r="CR276"/>
  <c r="CT276" s="1"/>
  <c r="CI276"/>
  <c r="CF276" s="1"/>
  <c r="CR279"/>
  <c r="CT279" s="1"/>
  <c r="BE279"/>
  <c r="BB279" s="1"/>
  <c r="AG280"/>
  <c r="AD280" s="1"/>
  <c r="AH280" s="1"/>
  <c r="CR280"/>
  <c r="CT280" s="1"/>
  <c r="CI280"/>
  <c r="CF280" s="1"/>
  <c r="CR284"/>
  <c r="CT284" s="1"/>
  <c r="BE284"/>
  <c r="BB284" s="1"/>
  <c r="DD284" s="1"/>
  <c r="DF284" s="1"/>
  <c r="CR285"/>
  <c r="CT285" s="1"/>
  <c r="BE285"/>
  <c r="BB285" s="1"/>
  <c r="BF285" s="1"/>
  <c r="CW285"/>
  <c r="CS285"/>
  <c r="CV354"/>
  <c r="CY356"/>
  <c r="CR357"/>
  <c r="CT357" s="1"/>
  <c r="CY358"/>
  <c r="CR359"/>
  <c r="CT359" s="1"/>
  <c r="AG268"/>
  <c r="AD268" s="1"/>
  <c r="AH268" s="1"/>
  <c r="CV268"/>
  <c r="CX268" s="1"/>
  <c r="CI268"/>
  <c r="CY268"/>
  <c r="BE269"/>
  <c r="BB269" s="1"/>
  <c r="CV269"/>
  <c r="CR269"/>
  <c r="CT269" s="1"/>
  <c r="AG273"/>
  <c r="AD273" s="1"/>
  <c r="AH273" s="1"/>
  <c r="CV273"/>
  <c r="CI273"/>
  <c r="CF273" s="1"/>
  <c r="CY273"/>
  <c r="BE274"/>
  <c r="BB274" s="1"/>
  <c r="CV274"/>
  <c r="CR274"/>
  <c r="CT274" s="1"/>
  <c r="AG277"/>
  <c r="AD277" s="1"/>
  <c r="AH277" s="1"/>
  <c r="CV277"/>
  <c r="CX277" s="1"/>
  <c r="CI277"/>
  <c r="CY277"/>
  <c r="BE278"/>
  <c r="BB278" s="1"/>
  <c r="CV278"/>
  <c r="CR278"/>
  <c r="CT278" s="1"/>
  <c r="AG282"/>
  <c r="AD282" s="1"/>
  <c r="AH282" s="1"/>
  <c r="CV282"/>
  <c r="CI282"/>
  <c r="CF282" s="1"/>
  <c r="CY282"/>
  <c r="BE283"/>
  <c r="BB283" s="1"/>
  <c r="CV283"/>
  <c r="CR283"/>
  <c r="CT283" s="1"/>
  <c r="CV285"/>
  <c r="CI285"/>
  <c r="CJ285" s="1"/>
  <c r="CR272"/>
  <c r="CT272" s="1"/>
  <c r="CI272"/>
  <c r="CF272" s="1"/>
  <c r="CG272"/>
  <c r="CR288"/>
  <c r="CT288" s="1"/>
  <c r="BE288"/>
  <c r="BB288" s="1"/>
  <c r="AG289"/>
  <c r="AD289" s="1"/>
  <c r="AH289" s="1"/>
  <c r="CR289"/>
  <c r="CT289" s="1"/>
  <c r="CI289"/>
  <c r="CF289" s="1"/>
  <c r="CR294"/>
  <c r="CT294" s="1"/>
  <c r="BE294"/>
  <c r="BB294" s="1"/>
  <c r="DD294" s="1"/>
  <c r="DF294" s="1"/>
  <c r="AG295"/>
  <c r="AD295" s="1"/>
  <c r="AH295" s="1"/>
  <c r="CR295"/>
  <c r="CT295" s="1"/>
  <c r="CI295"/>
  <c r="CF295" s="1"/>
  <c r="AG297"/>
  <c r="AD297" s="1"/>
  <c r="AH297" s="1"/>
  <c r="CV297"/>
  <c r="CI297"/>
  <c r="CJ297" s="1"/>
  <c r="CY297"/>
  <c r="BE301"/>
  <c r="BB301" s="1"/>
  <c r="DD301" s="1"/>
  <c r="DF301" s="1"/>
  <c r="CV301"/>
  <c r="CR301"/>
  <c r="CT301" s="1"/>
  <c r="AG304"/>
  <c r="AD304" s="1"/>
  <c r="AH304" s="1"/>
  <c r="CV304"/>
  <c r="CI304"/>
  <c r="CY304"/>
  <c r="BE305"/>
  <c r="BB305" s="1"/>
  <c r="CV305"/>
  <c r="CX305" s="1"/>
  <c r="CY305"/>
  <c r="AG306"/>
  <c r="AD306" s="1"/>
  <c r="AH306" s="1"/>
  <c r="CV306"/>
  <c r="CI306"/>
  <c r="CJ306" s="1"/>
  <c r="CY306"/>
  <c r="BE307"/>
  <c r="BB307" s="1"/>
  <c r="DD307" s="1"/>
  <c r="DF307" s="1"/>
  <c r="CV307"/>
  <c r="CR307"/>
  <c r="CT307" s="1"/>
  <c r="AG310"/>
  <c r="AD310" s="1"/>
  <c r="AH310" s="1"/>
  <c r="CV310"/>
  <c r="CI310"/>
  <c r="CY310"/>
  <c r="BE311"/>
  <c r="BB311" s="1"/>
  <c r="CV311"/>
  <c r="CX311" s="1"/>
  <c r="CR311"/>
  <c r="CT311" s="1"/>
  <c r="AG312"/>
  <c r="AD312" s="1"/>
  <c r="AH312" s="1"/>
  <c r="CV312"/>
  <c r="CI312"/>
  <c r="CJ312" s="1"/>
  <c r="CY312"/>
  <c r="BE315"/>
  <c r="BB315" s="1"/>
  <c r="DD315" s="1"/>
  <c r="DF315" s="1"/>
  <c r="CV315"/>
  <c r="CR315"/>
  <c r="CT315" s="1"/>
  <c r="BE317"/>
  <c r="BB317" s="1"/>
  <c r="CR317"/>
  <c r="CT317" s="1"/>
  <c r="CY317"/>
  <c r="AG318"/>
  <c r="AD318" s="1"/>
  <c r="AH318" s="1"/>
  <c r="CV318"/>
  <c r="CI318"/>
  <c r="CJ318" s="1"/>
  <c r="CY318"/>
  <c r="BE319"/>
  <c r="BB319" s="1"/>
  <c r="DD319" s="1"/>
  <c r="DF319" s="1"/>
  <c r="CV319"/>
  <c r="CR319"/>
  <c r="CT319" s="1"/>
  <c r="AG300"/>
  <c r="AD300" s="1"/>
  <c r="AH300" s="1"/>
  <c r="CV300"/>
  <c r="CI300"/>
  <c r="CY300"/>
  <c r="BE322"/>
  <c r="BB322" s="1"/>
  <c r="CV322"/>
  <c r="CX322" s="1"/>
  <c r="CR322"/>
  <c r="CT322" s="1"/>
  <c r="AG325"/>
  <c r="AD325" s="1"/>
  <c r="AH325" s="1"/>
  <c r="CV325"/>
  <c r="CI325"/>
  <c r="CJ325" s="1"/>
  <c r="CY325"/>
  <c r="BE326"/>
  <c r="BB326" s="1"/>
  <c r="DD326" s="1"/>
  <c r="DF326" s="1"/>
  <c r="CV326"/>
  <c r="CR326"/>
  <c r="CT326" s="1"/>
  <c r="AG328"/>
  <c r="AD328" s="1"/>
  <c r="AH328" s="1"/>
  <c r="CV328"/>
  <c r="CI328"/>
  <c r="CY328"/>
  <c r="BE329"/>
  <c r="BB329" s="1"/>
  <c r="CV329"/>
  <c r="CX329" s="1"/>
  <c r="CR329"/>
  <c r="CT329" s="1"/>
  <c r="AG332"/>
  <c r="AD332" s="1"/>
  <c r="AH332" s="1"/>
  <c r="CV332"/>
  <c r="CI332"/>
  <c r="CJ332" s="1"/>
  <c r="CY332"/>
  <c r="BE333"/>
  <c r="BB333" s="1"/>
  <c r="DD333" s="1"/>
  <c r="DF333" s="1"/>
  <c r="CV333"/>
  <c r="CR333"/>
  <c r="CT333" s="1"/>
  <c r="CY339"/>
  <c r="AG340"/>
  <c r="AD340" s="1"/>
  <c r="AH340" s="1"/>
  <c r="BC340"/>
  <c r="CV340"/>
  <c r="CZ340" s="1"/>
  <c r="DB340" s="1"/>
  <c r="AG342"/>
  <c r="AD342" s="1"/>
  <c r="AH342" s="1"/>
  <c r="CV342"/>
  <c r="CI342"/>
  <c r="CY342"/>
  <c r="BE343"/>
  <c r="BB343" s="1"/>
  <c r="CV343"/>
  <c r="CX343" s="1"/>
  <c r="CR343"/>
  <c r="CT343" s="1"/>
  <c r="AG346"/>
  <c r="AD346" s="1"/>
  <c r="AH346" s="1"/>
  <c r="CV346"/>
  <c r="CI346"/>
  <c r="CJ346" s="1"/>
  <c r="CY346"/>
  <c r="BE347"/>
  <c r="BB347" s="1"/>
  <c r="DD347" s="1"/>
  <c r="DF347" s="1"/>
  <c r="CV347"/>
  <c r="CY347"/>
  <c r="AG348"/>
  <c r="AD348" s="1"/>
  <c r="AH348" s="1"/>
  <c r="CV348"/>
  <c r="CX348" s="1"/>
  <c r="CI348"/>
  <c r="CY348"/>
  <c r="BE349"/>
  <c r="BB349" s="1"/>
  <c r="CV349"/>
  <c r="CY349"/>
  <c r="AG350"/>
  <c r="AD350" s="1"/>
  <c r="AH350" s="1"/>
  <c r="CV350"/>
  <c r="CI350"/>
  <c r="CJ350" s="1"/>
  <c r="CY350"/>
  <c r="BE351"/>
  <c r="BB351" s="1"/>
  <c r="DD351" s="1"/>
  <c r="DF351" s="1"/>
  <c r="CV351"/>
  <c r="CY351"/>
  <c r="AG352"/>
  <c r="AD352" s="1"/>
  <c r="AH352" s="1"/>
  <c r="BE352"/>
  <c r="BB352" s="1"/>
  <c r="CS352"/>
  <c r="CV352"/>
  <c r="CX352" s="1"/>
  <c r="CI352"/>
  <c r="CJ352" s="1"/>
  <c r="CY352"/>
  <c r="BE353"/>
  <c r="BB353" s="1"/>
  <c r="CV353"/>
  <c r="CR353"/>
  <c r="CT353" s="1"/>
  <c r="CY353"/>
  <c r="AG354"/>
  <c r="AD354" s="1"/>
  <c r="AH354" s="1"/>
  <c r="AG355"/>
  <c r="AD355" s="1"/>
  <c r="AH355" s="1"/>
  <c r="CR355"/>
  <c r="CT355" s="1"/>
  <c r="CI355"/>
  <c r="CF355" s="1"/>
  <c r="CR360"/>
  <c r="CT360" s="1"/>
  <c r="BE360"/>
  <c r="BB360" s="1"/>
  <c r="AG361"/>
  <c r="AD361" s="1"/>
  <c r="AH361" s="1"/>
  <c r="CR361"/>
  <c r="CT361" s="1"/>
  <c r="CI361"/>
  <c r="CF361" s="1"/>
  <c r="CY362"/>
  <c r="BE363"/>
  <c r="BB363" s="1"/>
  <c r="CV363"/>
  <c r="CX363" s="1"/>
  <c r="CR363"/>
  <c r="CT363" s="1"/>
  <c r="BC285"/>
  <c r="BD285" s="1"/>
  <c r="CS316"/>
  <c r="CG339"/>
  <c r="CH339" s="1"/>
  <c r="CV266"/>
  <c r="CY266"/>
  <c r="DD267"/>
  <c r="DF267" s="1"/>
  <c r="CV267"/>
  <c r="AE268"/>
  <c r="AF268" s="1"/>
  <c r="CR268"/>
  <c r="CT268" s="1"/>
  <c r="BE268"/>
  <c r="BB268" s="1"/>
  <c r="CG268"/>
  <c r="CH268" s="1"/>
  <c r="CS268"/>
  <c r="AG269"/>
  <c r="AD269" s="1"/>
  <c r="AH269" s="1"/>
  <c r="AE269"/>
  <c r="CI269"/>
  <c r="CF269" s="1"/>
  <c r="CG269"/>
  <c r="CH269" s="1"/>
  <c r="CS269"/>
  <c r="CY269"/>
  <c r="AG270"/>
  <c r="AD270" s="1"/>
  <c r="AH270" s="1"/>
  <c r="CV270"/>
  <c r="CZ270" s="1"/>
  <c r="DB270" s="1"/>
  <c r="CI270"/>
  <c r="CY270"/>
  <c r="BE271"/>
  <c r="BB271" s="1"/>
  <c r="CV271"/>
  <c r="CX271" s="1"/>
  <c r="AE273"/>
  <c r="AF273" s="1"/>
  <c r="CR273"/>
  <c r="CT273" s="1"/>
  <c r="BE273"/>
  <c r="BB273" s="1"/>
  <c r="CG273"/>
  <c r="CH273" s="1"/>
  <c r="CS273"/>
  <c r="AG274"/>
  <c r="AD274" s="1"/>
  <c r="AH274" s="1"/>
  <c r="AE274"/>
  <c r="CI274"/>
  <c r="CF274" s="1"/>
  <c r="CG274"/>
  <c r="CS274"/>
  <c r="CY274"/>
  <c r="AG275"/>
  <c r="AD275" s="1"/>
  <c r="AH275" s="1"/>
  <c r="CV275"/>
  <c r="CI275"/>
  <c r="CJ275" s="1"/>
  <c r="CY275"/>
  <c r="BE276"/>
  <c r="BB276" s="1"/>
  <c r="DD276" s="1"/>
  <c r="DF276" s="1"/>
  <c r="CV276"/>
  <c r="AE277"/>
  <c r="AF277" s="1"/>
  <c r="CR277"/>
  <c r="CT277" s="1"/>
  <c r="BE277"/>
  <c r="BB277" s="1"/>
  <c r="CG277"/>
  <c r="CH277" s="1"/>
  <c r="CS277"/>
  <c r="AG278"/>
  <c r="AD278" s="1"/>
  <c r="AH278" s="1"/>
  <c r="AE278"/>
  <c r="CI278"/>
  <c r="CF278" s="1"/>
  <c r="CG278"/>
  <c r="CH278" s="1"/>
  <c r="CS278"/>
  <c r="CY278"/>
  <c r="AG279"/>
  <c r="AD279" s="1"/>
  <c r="AH279" s="1"/>
  <c r="CV279"/>
  <c r="CZ279" s="1"/>
  <c r="DB279" s="1"/>
  <c r="CI279"/>
  <c r="CY279"/>
  <c r="BE280"/>
  <c r="BB280" s="1"/>
  <c r="CV280"/>
  <c r="CX280" s="1"/>
  <c r="AE282"/>
  <c r="AF282" s="1"/>
  <c r="CR282"/>
  <c r="CT282" s="1"/>
  <c r="BE282"/>
  <c r="BB282" s="1"/>
  <c r="CG282"/>
  <c r="CH282" s="1"/>
  <c r="CS282"/>
  <c r="AG283"/>
  <c r="AD283" s="1"/>
  <c r="AH283" s="1"/>
  <c r="AE283"/>
  <c r="CI283"/>
  <c r="CF283" s="1"/>
  <c r="CG283"/>
  <c r="CS283"/>
  <c r="CY283"/>
  <c r="AG284"/>
  <c r="AD284" s="1"/>
  <c r="AH284" s="1"/>
  <c r="CV284"/>
  <c r="CI284"/>
  <c r="CJ284" s="1"/>
  <c r="CY284"/>
  <c r="CG285"/>
  <c r="CH285" s="1"/>
  <c r="CY285"/>
  <c r="AG286"/>
  <c r="AD286" s="1"/>
  <c r="AH286" s="1"/>
  <c r="AE286"/>
  <c r="CV286"/>
  <c r="CZ286" s="1"/>
  <c r="DB286" s="1"/>
  <c r="CI286"/>
  <c r="CF286" s="1"/>
  <c r="CG286"/>
  <c r="CR287"/>
  <c r="CT287" s="1"/>
  <c r="BE287"/>
  <c r="BB287" s="1"/>
  <c r="DD287" s="1"/>
  <c r="DF287" s="1"/>
  <c r="CS287"/>
  <c r="AG272"/>
  <c r="AD272" s="1"/>
  <c r="AH272" s="1"/>
  <c r="BE272"/>
  <c r="BB272" s="1"/>
  <c r="CV272"/>
  <c r="CX272" s="1"/>
  <c r="CY272"/>
  <c r="AG288"/>
  <c r="AD288" s="1"/>
  <c r="AH288" s="1"/>
  <c r="CV288"/>
  <c r="CI288"/>
  <c r="CJ288" s="1"/>
  <c r="CY288"/>
  <c r="BE289"/>
  <c r="BB289" s="1"/>
  <c r="DD289" s="1"/>
  <c r="DF289" s="1"/>
  <c r="CV289"/>
  <c r="AE290"/>
  <c r="AF290" s="1"/>
  <c r="CR290"/>
  <c r="CT290" s="1"/>
  <c r="BE290"/>
  <c r="BB290" s="1"/>
  <c r="BH290" s="1"/>
  <c r="CG290"/>
  <c r="CH290" s="1"/>
  <c r="CS290"/>
  <c r="AG281"/>
  <c r="AD281" s="1"/>
  <c r="AH281" s="1"/>
  <c r="CI281"/>
  <c r="CF281" s="1"/>
  <c r="CS281"/>
  <c r="CY281"/>
  <c r="AG291"/>
  <c r="AD291" s="1"/>
  <c r="AH291" s="1"/>
  <c r="AF291"/>
  <c r="CR291"/>
  <c r="CT291" s="1"/>
  <c r="BE291"/>
  <c r="BB291" s="1"/>
  <c r="DD291" s="1"/>
  <c r="DF291" s="1"/>
  <c r="CG291"/>
  <c r="CH291" s="1"/>
  <c r="CS291"/>
  <c r="AG293"/>
  <c r="AD293" s="1"/>
  <c r="AH293" s="1"/>
  <c r="CI293"/>
  <c r="CF293" s="1"/>
  <c r="CS293"/>
  <c r="CY293"/>
  <c r="AG294"/>
  <c r="AD294" s="1"/>
  <c r="AH294" s="1"/>
  <c r="CV294"/>
  <c r="CX294" s="1"/>
  <c r="CI294"/>
  <c r="CY294"/>
  <c r="BE295"/>
  <c r="BB295" s="1"/>
  <c r="CV295"/>
  <c r="CZ295" s="1"/>
  <c r="DB295" s="1"/>
  <c r="AE296"/>
  <c r="AF296" s="1"/>
  <c r="CR296"/>
  <c r="CT296" s="1"/>
  <c r="BE296"/>
  <c r="BB296" s="1"/>
  <c r="CG296"/>
  <c r="CH296" s="1"/>
  <c r="CS296"/>
  <c r="AG292"/>
  <c r="AD292" s="1"/>
  <c r="AH292" s="1"/>
  <c r="AE297"/>
  <c r="AF297" s="1"/>
  <c r="CR297"/>
  <c r="CT297" s="1"/>
  <c r="BE297"/>
  <c r="BB297" s="1"/>
  <c r="CG297"/>
  <c r="CH297" s="1"/>
  <c r="CS297"/>
  <c r="AG301"/>
  <c r="AD301" s="1"/>
  <c r="AH301" s="1"/>
  <c r="CI301"/>
  <c r="CF301" s="1"/>
  <c r="CS301"/>
  <c r="CY301"/>
  <c r="AG302"/>
  <c r="AD302" s="1"/>
  <c r="AH302" s="1"/>
  <c r="CV302"/>
  <c r="CI302"/>
  <c r="CJ302" s="1"/>
  <c r="CY302"/>
  <c r="BE303"/>
  <c r="BB303" s="1"/>
  <c r="DD303" s="1"/>
  <c r="DF303" s="1"/>
  <c r="CV303"/>
  <c r="AE304"/>
  <c r="AF304" s="1"/>
  <c r="CR304"/>
  <c r="CT304" s="1"/>
  <c r="BE304"/>
  <c r="BB304" s="1"/>
  <c r="DD304" s="1"/>
  <c r="DF304" s="1"/>
  <c r="CG304"/>
  <c r="CH304" s="1"/>
  <c r="CS304"/>
  <c r="AG305"/>
  <c r="AD305" s="1"/>
  <c r="AH305" s="1"/>
  <c r="CR305"/>
  <c r="CT305" s="1"/>
  <c r="CI305"/>
  <c r="CF305" s="1"/>
  <c r="CS305"/>
  <c r="CY309"/>
  <c r="CS266"/>
  <c r="AE267"/>
  <c r="BI267" s="1"/>
  <c r="BJ267" s="1"/>
  <c r="CG267"/>
  <c r="CH267" s="1"/>
  <c r="CS267"/>
  <c r="CY267"/>
  <c r="AE270"/>
  <c r="AF270" s="1"/>
  <c r="CG270"/>
  <c r="CH270" s="1"/>
  <c r="CS270"/>
  <c r="AE271"/>
  <c r="AF271" s="1"/>
  <c r="CG271"/>
  <c r="CS271"/>
  <c r="CY271"/>
  <c r="AE275"/>
  <c r="AF275" s="1"/>
  <c r="CG275"/>
  <c r="CH275" s="1"/>
  <c r="CS275"/>
  <c r="AE276"/>
  <c r="CG276"/>
  <c r="CH276" s="1"/>
  <c r="CS276"/>
  <c r="CY276"/>
  <c r="AE279"/>
  <c r="AF279" s="1"/>
  <c r="CG279"/>
  <c r="CH279" s="1"/>
  <c r="CS279"/>
  <c r="AE280"/>
  <c r="AF280" s="1"/>
  <c r="CG280"/>
  <c r="CS280"/>
  <c r="CY280"/>
  <c r="AE284"/>
  <c r="AF284" s="1"/>
  <c r="CG284"/>
  <c r="CH284" s="1"/>
  <c r="CS284"/>
  <c r="AE288"/>
  <c r="AF288" s="1"/>
  <c r="CG288"/>
  <c r="CH288" s="1"/>
  <c r="CS288"/>
  <c r="CS289"/>
  <c r="CY289"/>
  <c r="AE294"/>
  <c r="AF294" s="1"/>
  <c r="CG294"/>
  <c r="CH294" s="1"/>
  <c r="CS294"/>
  <c r="CS295"/>
  <c r="CY295"/>
  <c r="CS292"/>
  <c r="CY292"/>
  <c r="AE302"/>
  <c r="AF302" s="1"/>
  <c r="CG302"/>
  <c r="CH302" s="1"/>
  <c r="CS302"/>
  <c r="CS303"/>
  <c r="CY303"/>
  <c r="AE308"/>
  <c r="AF308" s="1"/>
  <c r="CG308"/>
  <c r="CH308" s="1"/>
  <c r="CS308"/>
  <c r="CS309"/>
  <c r="AE306"/>
  <c r="AF306" s="1"/>
  <c r="CR306"/>
  <c r="CT306" s="1"/>
  <c r="BE306"/>
  <c r="BB306" s="1"/>
  <c r="BH306" s="1"/>
  <c r="CG306"/>
  <c r="CH306" s="1"/>
  <c r="CS306"/>
  <c r="AG307"/>
  <c r="AD307" s="1"/>
  <c r="AH307" s="1"/>
  <c r="CI307"/>
  <c r="CF307" s="1"/>
  <c r="CS307"/>
  <c r="CY307"/>
  <c r="AG308"/>
  <c r="AD308" s="1"/>
  <c r="AH308" s="1"/>
  <c r="CV308"/>
  <c r="CZ308" s="1"/>
  <c r="DB308" s="1"/>
  <c r="CI308"/>
  <c r="CY308"/>
  <c r="BE309"/>
  <c r="BB309" s="1"/>
  <c r="CV309"/>
  <c r="CX309" s="1"/>
  <c r="AE310"/>
  <c r="AF310" s="1"/>
  <c r="CR310"/>
  <c r="CT310" s="1"/>
  <c r="BE310"/>
  <c r="BB310" s="1"/>
  <c r="CG310"/>
  <c r="CH310" s="1"/>
  <c r="CS310"/>
  <c r="AG311"/>
  <c r="AD311" s="1"/>
  <c r="AH311" s="1"/>
  <c r="CI311"/>
  <c r="CF311" s="1"/>
  <c r="CS311"/>
  <c r="CY311"/>
  <c r="AG313"/>
  <c r="AD313" s="1"/>
  <c r="AH313" s="1"/>
  <c r="CV313"/>
  <c r="CI313"/>
  <c r="CJ313" s="1"/>
  <c r="CY313"/>
  <c r="BE314"/>
  <c r="BB314" s="1"/>
  <c r="DD314" s="1"/>
  <c r="DF314" s="1"/>
  <c r="CV314"/>
  <c r="AE312"/>
  <c r="AF312" s="1"/>
  <c r="CR312"/>
  <c r="CT312" s="1"/>
  <c r="BE312"/>
  <c r="BB312" s="1"/>
  <c r="BH312" s="1"/>
  <c r="CG312"/>
  <c r="CH312" s="1"/>
  <c r="CS312"/>
  <c r="AG315"/>
  <c r="AD315" s="1"/>
  <c r="AH315" s="1"/>
  <c r="CI315"/>
  <c r="CF315" s="1"/>
  <c r="CS315"/>
  <c r="CY315"/>
  <c r="AG316"/>
  <c r="AD316" s="1"/>
  <c r="AH316" s="1"/>
  <c r="BE316"/>
  <c r="BB316" s="1"/>
  <c r="DD316" s="1"/>
  <c r="DF316" s="1"/>
  <c r="CV316"/>
  <c r="CI316"/>
  <c r="CJ316" s="1"/>
  <c r="AG317"/>
  <c r="AD317" s="1"/>
  <c r="AH317" s="1"/>
  <c r="CV317"/>
  <c r="CX317" s="1"/>
  <c r="CI317"/>
  <c r="CF317" s="1"/>
  <c r="AE318"/>
  <c r="AF318" s="1"/>
  <c r="CR318"/>
  <c r="CT318" s="1"/>
  <c r="BE318"/>
  <c r="BB318" s="1"/>
  <c r="DD318" s="1"/>
  <c r="DF318" s="1"/>
  <c r="CG318"/>
  <c r="CH318" s="1"/>
  <c r="CS318"/>
  <c r="AG319"/>
  <c r="AD319" s="1"/>
  <c r="AH319" s="1"/>
  <c r="CI319"/>
  <c r="CF319" s="1"/>
  <c r="CS319"/>
  <c r="CY319"/>
  <c r="AG320"/>
  <c r="AD320" s="1"/>
  <c r="AH320" s="1"/>
  <c r="CV320"/>
  <c r="CX320" s="1"/>
  <c r="CI320"/>
  <c r="CY320"/>
  <c r="BE321"/>
  <c r="BB321" s="1"/>
  <c r="CV321"/>
  <c r="CZ321" s="1"/>
  <c r="DB321" s="1"/>
  <c r="AE300"/>
  <c r="AF300" s="1"/>
  <c r="CR300"/>
  <c r="CT300" s="1"/>
  <c r="BE300"/>
  <c r="BB300" s="1"/>
  <c r="CG300"/>
  <c r="CH300" s="1"/>
  <c r="CS300"/>
  <c r="AG322"/>
  <c r="AD322" s="1"/>
  <c r="AH322" s="1"/>
  <c r="CI322"/>
  <c r="CF322" s="1"/>
  <c r="CS322"/>
  <c r="CY322"/>
  <c r="AG323"/>
  <c r="AD323" s="1"/>
  <c r="AH323" s="1"/>
  <c r="CV323"/>
  <c r="CI323"/>
  <c r="CF323" s="1"/>
  <c r="CY323"/>
  <c r="BE324"/>
  <c r="BB324" s="1"/>
  <c r="BH324" s="1"/>
  <c r="CV324"/>
  <c r="AE325"/>
  <c r="AF325" s="1"/>
  <c r="CR325"/>
  <c r="CT325" s="1"/>
  <c r="BE325"/>
  <c r="BB325" s="1"/>
  <c r="DD325" s="1"/>
  <c r="DF325" s="1"/>
  <c r="CG325"/>
  <c r="CH325" s="1"/>
  <c r="CS325"/>
  <c r="AG326"/>
  <c r="AD326" s="1"/>
  <c r="AH326" s="1"/>
  <c r="CI326"/>
  <c r="CF326" s="1"/>
  <c r="CS326"/>
  <c r="CY326"/>
  <c r="AG327"/>
  <c r="AD327" s="1"/>
  <c r="AH327" s="1"/>
  <c r="CV327"/>
  <c r="CX327" s="1"/>
  <c r="CI327"/>
  <c r="CY327"/>
  <c r="BE298"/>
  <c r="BB298" s="1"/>
  <c r="CV298"/>
  <c r="CZ298" s="1"/>
  <c r="DB298" s="1"/>
  <c r="AE328"/>
  <c r="AF328" s="1"/>
  <c r="CR328"/>
  <c r="CT328" s="1"/>
  <c r="BE328"/>
  <c r="BB328" s="1"/>
  <c r="CG328"/>
  <c r="CH328" s="1"/>
  <c r="CS328"/>
  <c r="AG329"/>
  <c r="AD329" s="1"/>
  <c r="AH329" s="1"/>
  <c r="CI329"/>
  <c r="CF329" s="1"/>
  <c r="CS329"/>
  <c r="CY329"/>
  <c r="AG330"/>
  <c r="AD330" s="1"/>
  <c r="AH330" s="1"/>
  <c r="CV330"/>
  <c r="CI330"/>
  <c r="CF330" s="1"/>
  <c r="CY330"/>
  <c r="BE331"/>
  <c r="BB331" s="1"/>
  <c r="BH331" s="1"/>
  <c r="CV331"/>
  <c r="AE332"/>
  <c r="AF332" s="1"/>
  <c r="CR332"/>
  <c r="CT332" s="1"/>
  <c r="BE332"/>
  <c r="BB332" s="1"/>
  <c r="DD332" s="1"/>
  <c r="DF332" s="1"/>
  <c r="CG332"/>
  <c r="CH332" s="1"/>
  <c r="CS332"/>
  <c r="AG333"/>
  <c r="AD333" s="1"/>
  <c r="AH333" s="1"/>
  <c r="CI333"/>
  <c r="CF333" s="1"/>
  <c r="CS333"/>
  <c r="CY333"/>
  <c r="AG334"/>
  <c r="AD334" s="1"/>
  <c r="AH334" s="1"/>
  <c r="CV334"/>
  <c r="CX334" s="1"/>
  <c r="CI334"/>
  <c r="CY334"/>
  <c r="BE335"/>
  <c r="BB335" s="1"/>
  <c r="CV335"/>
  <c r="CZ335" s="1"/>
  <c r="DB335" s="1"/>
  <c r="CY335"/>
  <c r="AG336"/>
  <c r="AD336" s="1"/>
  <c r="AH336" s="1"/>
  <c r="CV336"/>
  <c r="CI336"/>
  <c r="CJ336" s="1"/>
  <c r="CY336"/>
  <c r="BE337"/>
  <c r="BB337" s="1"/>
  <c r="DD337" s="1"/>
  <c r="DF337" s="1"/>
  <c r="CV337"/>
  <c r="CY337"/>
  <c r="AG338"/>
  <c r="AD338" s="1"/>
  <c r="AH338" s="1"/>
  <c r="CV338"/>
  <c r="CX338" s="1"/>
  <c r="CI338"/>
  <c r="CY338"/>
  <c r="BE299"/>
  <c r="BB299" s="1"/>
  <c r="CV299"/>
  <c r="CZ299" s="1"/>
  <c r="DB299" s="1"/>
  <c r="CY299"/>
  <c r="AG339"/>
  <c r="AD339" s="1"/>
  <c r="AH339" s="1"/>
  <c r="CV339"/>
  <c r="CI339"/>
  <c r="CF339" s="1"/>
  <c r="AE340"/>
  <c r="AF340" s="1"/>
  <c r="BE340"/>
  <c r="BB340" s="1"/>
  <c r="DD340" s="1"/>
  <c r="DF340" s="1"/>
  <c r="CI340"/>
  <c r="CY340"/>
  <c r="BE341"/>
  <c r="BB341" s="1"/>
  <c r="CV341"/>
  <c r="CX341" s="1"/>
  <c r="AE342"/>
  <c r="AF342" s="1"/>
  <c r="CR342"/>
  <c r="CT342" s="1"/>
  <c r="BE342"/>
  <c r="BB342" s="1"/>
  <c r="CG342"/>
  <c r="CH342" s="1"/>
  <c r="CS342"/>
  <c r="AG343"/>
  <c r="AD343" s="1"/>
  <c r="AH343" s="1"/>
  <c r="CI343"/>
  <c r="CF343" s="1"/>
  <c r="CS343"/>
  <c r="CY343"/>
  <c r="AG344"/>
  <c r="AD344" s="1"/>
  <c r="AH344" s="1"/>
  <c r="CV344"/>
  <c r="CI344"/>
  <c r="CJ344" s="1"/>
  <c r="CY344"/>
  <c r="BE345"/>
  <c r="BB345" s="1"/>
  <c r="DD345" s="1"/>
  <c r="DF345" s="1"/>
  <c r="CV345"/>
  <c r="AE346"/>
  <c r="AF346" s="1"/>
  <c r="CR346"/>
  <c r="CT346" s="1"/>
  <c r="BE346"/>
  <c r="BB346" s="1"/>
  <c r="BH346" s="1"/>
  <c r="CG346"/>
  <c r="CH346" s="1"/>
  <c r="CS346"/>
  <c r="AG347"/>
  <c r="AD347" s="1"/>
  <c r="AH347" s="1"/>
  <c r="CR347"/>
  <c r="CT347" s="1"/>
  <c r="CI347"/>
  <c r="CF347" s="1"/>
  <c r="CS347"/>
  <c r="AE348"/>
  <c r="AF348" s="1"/>
  <c r="CR348"/>
  <c r="CT348" s="1"/>
  <c r="BE348"/>
  <c r="BB348" s="1"/>
  <c r="CG348"/>
  <c r="CH348" s="1"/>
  <c r="CS348"/>
  <c r="AG349"/>
  <c r="AD349" s="1"/>
  <c r="AH349" s="1"/>
  <c r="CR349"/>
  <c r="CT349" s="1"/>
  <c r="CI349"/>
  <c r="CF349" s="1"/>
  <c r="CS349"/>
  <c r="AE350"/>
  <c r="AF350" s="1"/>
  <c r="CR350"/>
  <c r="CT350" s="1"/>
  <c r="BE350"/>
  <c r="BB350" s="1"/>
  <c r="BH350" s="1"/>
  <c r="CG350"/>
  <c r="CH350" s="1"/>
  <c r="CS350"/>
  <c r="AG351"/>
  <c r="AD351" s="1"/>
  <c r="AH351" s="1"/>
  <c r="CR351"/>
  <c r="CT351" s="1"/>
  <c r="CI351"/>
  <c r="CF351" s="1"/>
  <c r="CS351"/>
  <c r="AE352"/>
  <c r="AF352" s="1"/>
  <c r="CR352"/>
  <c r="CT352" s="1"/>
  <c r="CW352"/>
  <c r="CG352"/>
  <c r="CH352" s="1"/>
  <c r="AG353"/>
  <c r="AD353" s="1"/>
  <c r="AH353" s="1"/>
  <c r="CI353"/>
  <c r="CF353" s="1"/>
  <c r="BC354"/>
  <c r="BE354"/>
  <c r="BB354" s="1"/>
  <c r="DD354" s="1"/>
  <c r="DF354" s="1"/>
  <c r="CI354"/>
  <c r="CY354"/>
  <c r="BE355"/>
  <c r="BB355" s="1"/>
  <c r="CV355"/>
  <c r="CX355" s="1"/>
  <c r="AE356"/>
  <c r="AF356" s="1"/>
  <c r="CR356"/>
  <c r="CT356" s="1"/>
  <c r="BE356"/>
  <c r="BB356" s="1"/>
  <c r="CG356"/>
  <c r="CH356" s="1"/>
  <c r="CS356"/>
  <c r="AG357"/>
  <c r="AD357" s="1"/>
  <c r="AH357" s="1"/>
  <c r="CI357"/>
  <c r="CF357" s="1"/>
  <c r="CS357"/>
  <c r="CY357"/>
  <c r="AG358"/>
  <c r="AD358" s="1"/>
  <c r="AH358" s="1"/>
  <c r="AF358"/>
  <c r="CR358"/>
  <c r="CT358" s="1"/>
  <c r="BE358"/>
  <c r="BB358" s="1"/>
  <c r="CG358"/>
  <c r="CH358" s="1"/>
  <c r="CS358"/>
  <c r="AG359"/>
  <c r="AD359" s="1"/>
  <c r="AH359" s="1"/>
  <c r="CI359"/>
  <c r="CF359" s="1"/>
  <c r="CS359"/>
  <c r="CY359"/>
  <c r="AG360"/>
  <c r="AD360" s="1"/>
  <c r="AH360" s="1"/>
  <c r="CV360"/>
  <c r="CI360"/>
  <c r="CF360" s="1"/>
  <c r="CY360"/>
  <c r="BE361"/>
  <c r="BB361" s="1"/>
  <c r="BH361" s="1"/>
  <c r="CV361"/>
  <c r="AE362"/>
  <c r="AF362" s="1"/>
  <c r="CR362"/>
  <c r="CT362" s="1"/>
  <c r="BE362"/>
  <c r="BB362" s="1"/>
  <c r="DD362" s="1"/>
  <c r="DF362" s="1"/>
  <c r="CJ362"/>
  <c r="CS362"/>
  <c r="AG363"/>
  <c r="AD363" s="1"/>
  <c r="AH363" s="1"/>
  <c r="CI363"/>
  <c r="CF363" s="1"/>
  <c r="CS363"/>
  <c r="CY363"/>
  <c r="AG364"/>
  <c r="AD364" s="1"/>
  <c r="AH364" s="1"/>
  <c r="CV364"/>
  <c r="CX364" s="1"/>
  <c r="CI364"/>
  <c r="CY364"/>
  <c r="BE365"/>
  <c r="BB365" s="1"/>
  <c r="CV365"/>
  <c r="CZ365" s="1"/>
  <c r="DB365" s="1"/>
  <c r="CI365"/>
  <c r="CF365" s="1"/>
  <c r="CY365"/>
  <c r="AE313"/>
  <c r="AF313" s="1"/>
  <c r="CG313"/>
  <c r="CH313" s="1"/>
  <c r="CS313"/>
  <c r="CS314"/>
  <c r="CY314"/>
  <c r="AE316"/>
  <c r="AF316" s="1"/>
  <c r="CG316"/>
  <c r="CH316" s="1"/>
  <c r="CY316"/>
  <c r="AE320"/>
  <c r="AF320" s="1"/>
  <c r="CG320"/>
  <c r="CH320" s="1"/>
  <c r="CS320"/>
  <c r="CS321"/>
  <c r="CY321"/>
  <c r="AE323"/>
  <c r="AF323" s="1"/>
  <c r="CG323"/>
  <c r="CH323" s="1"/>
  <c r="CS323"/>
  <c r="CS324"/>
  <c r="CY324"/>
  <c r="AE327"/>
  <c r="AF327" s="1"/>
  <c r="CG327"/>
  <c r="CH327" s="1"/>
  <c r="CS327"/>
  <c r="CS298"/>
  <c r="CY298"/>
  <c r="AE330"/>
  <c r="AF330" s="1"/>
  <c r="CG330"/>
  <c r="CH330" s="1"/>
  <c r="CS330"/>
  <c r="CS331"/>
  <c r="CY331"/>
  <c r="AE334"/>
  <c r="AF334" s="1"/>
  <c r="CG334"/>
  <c r="CH334" s="1"/>
  <c r="CS334"/>
  <c r="CS335"/>
  <c r="AE336"/>
  <c r="AF336" s="1"/>
  <c r="CG336"/>
  <c r="CH336" s="1"/>
  <c r="CS336"/>
  <c r="CS337"/>
  <c r="AE338"/>
  <c r="AF338" s="1"/>
  <c r="CG338"/>
  <c r="CH338" s="1"/>
  <c r="CS338"/>
  <c r="CS299"/>
  <c r="AE339"/>
  <c r="AF339" s="1"/>
  <c r="CG340"/>
  <c r="CH340" s="1"/>
  <c r="CS340"/>
  <c r="CS341"/>
  <c r="CY341"/>
  <c r="AE344"/>
  <c r="AF344" s="1"/>
  <c r="CG344"/>
  <c r="CH344" s="1"/>
  <c r="CS344"/>
  <c r="CS345"/>
  <c r="CY345"/>
  <c r="CG354"/>
  <c r="CH354" s="1"/>
  <c r="CS354"/>
  <c r="CS355"/>
  <c r="CY355"/>
  <c r="AE360"/>
  <c r="AF360" s="1"/>
  <c r="CG360"/>
  <c r="CH360" s="1"/>
  <c r="CS360"/>
  <c r="CS361"/>
  <c r="CY361"/>
  <c r="AE364"/>
  <c r="AF364" s="1"/>
  <c r="CG364"/>
  <c r="CH364" s="1"/>
  <c r="CS364"/>
  <c r="CS365"/>
  <c r="CZ268"/>
  <c r="DB268" s="1"/>
  <c r="CJ268"/>
  <c r="CF268"/>
  <c r="DD269"/>
  <c r="DF269" s="1"/>
  <c r="BH269"/>
  <c r="BF269"/>
  <c r="CX269"/>
  <c r="DD270"/>
  <c r="DF270" s="1"/>
  <c r="BH270"/>
  <c r="BF270"/>
  <c r="CZ273"/>
  <c r="DB273" s="1"/>
  <c r="CX273"/>
  <c r="CJ273"/>
  <c r="DD274"/>
  <c r="DF274" s="1"/>
  <c r="BF274"/>
  <c r="CX274"/>
  <c r="BH275"/>
  <c r="CZ277"/>
  <c r="DB277" s="1"/>
  <c r="CJ277"/>
  <c r="CF277"/>
  <c r="DD278"/>
  <c r="DF278" s="1"/>
  <c r="BH278"/>
  <c r="BF278"/>
  <c r="CX278"/>
  <c r="DD279"/>
  <c r="DF279" s="1"/>
  <c r="BH279"/>
  <c r="BF279"/>
  <c r="CZ282"/>
  <c r="DB282" s="1"/>
  <c r="CX282"/>
  <c r="CJ282"/>
  <c r="DD283"/>
  <c r="DF283" s="1"/>
  <c r="BF283"/>
  <c r="CX283"/>
  <c r="BH284"/>
  <c r="DD285"/>
  <c r="DF285" s="1"/>
  <c r="DD286"/>
  <c r="DF286" s="1"/>
  <c r="BF286"/>
  <c r="CZ266"/>
  <c r="DB266" s="1"/>
  <c r="CX266"/>
  <c r="CZ267"/>
  <c r="DB267" s="1"/>
  <c r="CX267"/>
  <c r="DD268"/>
  <c r="DF268" s="1"/>
  <c r="BF268"/>
  <c r="CX270"/>
  <c r="CJ270"/>
  <c r="CF270"/>
  <c r="DD271"/>
  <c r="DF271" s="1"/>
  <c r="BH271"/>
  <c r="BF271"/>
  <c r="CZ271"/>
  <c r="DB271" s="1"/>
  <c r="DD273"/>
  <c r="DF273" s="1"/>
  <c r="BF273"/>
  <c r="CZ275"/>
  <c r="DB275" s="1"/>
  <c r="CX275"/>
  <c r="CF275"/>
  <c r="BH276"/>
  <c r="CZ276"/>
  <c r="DB276" s="1"/>
  <c r="CX276"/>
  <c r="DD277"/>
  <c r="DF277" s="1"/>
  <c r="BF277"/>
  <c r="CX279"/>
  <c r="CJ279"/>
  <c r="CF279"/>
  <c r="DD280"/>
  <c r="DF280" s="1"/>
  <c r="BH280"/>
  <c r="BF280"/>
  <c r="CZ280"/>
  <c r="DB280" s="1"/>
  <c r="DD282"/>
  <c r="DF282" s="1"/>
  <c r="BF282"/>
  <c r="CZ284"/>
  <c r="DB284" s="1"/>
  <c r="CX284"/>
  <c r="CF284"/>
  <c r="CX286"/>
  <c r="BH287"/>
  <c r="BF272"/>
  <c r="DD272"/>
  <c r="DF272" s="1"/>
  <c r="BH272"/>
  <c r="CZ287"/>
  <c r="DB287" s="1"/>
  <c r="CX287"/>
  <c r="BG272"/>
  <c r="AF272"/>
  <c r="CH272"/>
  <c r="DD288"/>
  <c r="DF288" s="1"/>
  <c r="BH288"/>
  <c r="BF288"/>
  <c r="DC288"/>
  <c r="BG288"/>
  <c r="BC288"/>
  <c r="BD288" s="1"/>
  <c r="CZ290"/>
  <c r="DB290" s="1"/>
  <c r="CX290"/>
  <c r="CJ290"/>
  <c r="CF290"/>
  <c r="DD281"/>
  <c r="DF281" s="1"/>
  <c r="BH281"/>
  <c r="BF281"/>
  <c r="CZ281"/>
  <c r="DB281" s="1"/>
  <c r="CX281"/>
  <c r="CZ291"/>
  <c r="DB291" s="1"/>
  <c r="CX291"/>
  <c r="CJ291"/>
  <c r="CF291"/>
  <c r="DD293"/>
  <c r="DF293" s="1"/>
  <c r="BH293"/>
  <c r="BF293"/>
  <c r="CZ293"/>
  <c r="DB293" s="1"/>
  <c r="CX293"/>
  <c r="BH294"/>
  <c r="CZ296"/>
  <c r="DB296" s="1"/>
  <c r="CX296"/>
  <c r="CJ296"/>
  <c r="CF296"/>
  <c r="DD292"/>
  <c r="DF292" s="1"/>
  <c r="BF292"/>
  <c r="CZ292"/>
  <c r="DB292" s="1"/>
  <c r="CX292"/>
  <c r="CX297"/>
  <c r="CF297"/>
  <c r="BH301"/>
  <c r="CZ301"/>
  <c r="DB301" s="1"/>
  <c r="CX301"/>
  <c r="DD302"/>
  <c r="DF302" s="1"/>
  <c r="BF302"/>
  <c r="CX304"/>
  <c r="CJ304"/>
  <c r="CF304"/>
  <c r="DD305"/>
  <c r="DF305" s="1"/>
  <c r="BH305"/>
  <c r="BF305"/>
  <c r="DD306"/>
  <c r="DF306" s="1"/>
  <c r="CX308"/>
  <c r="CJ308"/>
  <c r="CF308"/>
  <c r="DD309"/>
  <c r="DF309" s="1"/>
  <c r="BH309"/>
  <c r="BF309"/>
  <c r="CZ309"/>
  <c r="DB309" s="1"/>
  <c r="DD310"/>
  <c r="DF310" s="1"/>
  <c r="BH310"/>
  <c r="BF310"/>
  <c r="CZ313"/>
  <c r="DB313" s="1"/>
  <c r="CX313"/>
  <c r="CF313"/>
  <c r="CZ314"/>
  <c r="DB314" s="1"/>
  <c r="CX314"/>
  <c r="DD312"/>
  <c r="DF312" s="1"/>
  <c r="BH316"/>
  <c r="AF267"/>
  <c r="DE267"/>
  <c r="CJ267"/>
  <c r="CW267"/>
  <c r="AF269"/>
  <c r="BC269"/>
  <c r="BD269" s="1"/>
  <c r="DE269" s="1"/>
  <c r="BG269"/>
  <c r="CJ269"/>
  <c r="CW269"/>
  <c r="BC271"/>
  <c r="BD271" s="1"/>
  <c r="DE271" s="1"/>
  <c r="BG271"/>
  <c r="CH271"/>
  <c r="CJ271"/>
  <c r="CW271"/>
  <c r="AF274"/>
  <c r="BC274"/>
  <c r="BD274" s="1"/>
  <c r="DE274" s="1"/>
  <c r="BG274"/>
  <c r="CH274"/>
  <c r="CJ274"/>
  <c r="CW274"/>
  <c r="AF276"/>
  <c r="BC276"/>
  <c r="BD276" s="1"/>
  <c r="DE276" s="1"/>
  <c r="BG276"/>
  <c r="CJ276"/>
  <c r="CW276"/>
  <c r="AF278"/>
  <c r="BC278"/>
  <c r="BD278" s="1"/>
  <c r="DE278" s="1"/>
  <c r="BG278"/>
  <c r="CJ278"/>
  <c r="CW278"/>
  <c r="BC280"/>
  <c r="BD280" s="1"/>
  <c r="DE280" s="1"/>
  <c r="BG280"/>
  <c r="CH280"/>
  <c r="CJ280"/>
  <c r="CW280"/>
  <c r="AF283"/>
  <c r="BC283"/>
  <c r="BD283" s="1"/>
  <c r="DE283" s="1"/>
  <c r="BG283"/>
  <c r="CH283"/>
  <c r="CJ283"/>
  <c r="CW283"/>
  <c r="AG285"/>
  <c r="AD285" s="1"/>
  <c r="AH285" s="1"/>
  <c r="CF285"/>
  <c r="DC285"/>
  <c r="AE287"/>
  <c r="AF287" s="1"/>
  <c r="BC287"/>
  <c r="BG287"/>
  <c r="CG287"/>
  <c r="CH287" s="1"/>
  <c r="CW287"/>
  <c r="DA287" s="1"/>
  <c r="CS272"/>
  <c r="CJ289"/>
  <c r="CJ295"/>
  <c r="CJ292"/>
  <c r="CJ303"/>
  <c r="CJ307"/>
  <c r="CJ311"/>
  <c r="CJ315"/>
  <c r="CZ285"/>
  <c r="DB285" s="1"/>
  <c r="CX285"/>
  <c r="BG286"/>
  <c r="AF286"/>
  <c r="CJ286"/>
  <c r="CH286"/>
  <c r="CX288"/>
  <c r="CF288"/>
  <c r="CZ289"/>
  <c r="DB289" s="1"/>
  <c r="CX289"/>
  <c r="DD290"/>
  <c r="DF290" s="1"/>
  <c r="BH291"/>
  <c r="CJ294"/>
  <c r="CF294"/>
  <c r="DD295"/>
  <c r="DF295" s="1"/>
  <c r="BH295"/>
  <c r="BF295"/>
  <c r="DD296"/>
  <c r="DF296" s="1"/>
  <c r="BH296"/>
  <c r="BF296"/>
  <c r="BI292"/>
  <c r="BJ292"/>
  <c r="DD297"/>
  <c r="DF297" s="1"/>
  <c r="BF297"/>
  <c r="CZ302"/>
  <c r="DB302" s="1"/>
  <c r="CX302"/>
  <c r="BH303"/>
  <c r="CZ303"/>
  <c r="DB303" s="1"/>
  <c r="CX303"/>
  <c r="BF304"/>
  <c r="CZ306"/>
  <c r="DB306" s="1"/>
  <c r="CX306"/>
  <c r="CF306"/>
  <c r="BH307"/>
  <c r="CZ307"/>
  <c r="DB307" s="1"/>
  <c r="CX307"/>
  <c r="DD308"/>
  <c r="DF308" s="1"/>
  <c r="BH308"/>
  <c r="BF308"/>
  <c r="CX310"/>
  <c r="CJ310"/>
  <c r="CF310"/>
  <c r="DD311"/>
  <c r="DF311" s="1"/>
  <c r="BH311"/>
  <c r="BF311"/>
  <c r="CZ311"/>
  <c r="DB311" s="1"/>
  <c r="DD313"/>
  <c r="DF313" s="1"/>
  <c r="BF313"/>
  <c r="CZ312"/>
  <c r="DB312" s="1"/>
  <c r="CX312"/>
  <c r="CF312"/>
  <c r="BH315"/>
  <c r="CZ315"/>
  <c r="DB315" s="1"/>
  <c r="CX315"/>
  <c r="DD317"/>
  <c r="DF317" s="1"/>
  <c r="BF317"/>
  <c r="BH317"/>
  <c r="DE266"/>
  <c r="CW266"/>
  <c r="BC268"/>
  <c r="BD268" s="1"/>
  <c r="DE268" s="1"/>
  <c r="BG268"/>
  <c r="CW268"/>
  <c r="BC270"/>
  <c r="BD270" s="1"/>
  <c r="DE270" s="1"/>
  <c r="BG270"/>
  <c r="CW270"/>
  <c r="DA270" s="1"/>
  <c r="BC273"/>
  <c r="BD273" s="1"/>
  <c r="DE273" s="1"/>
  <c r="BG273"/>
  <c r="CW273"/>
  <c r="DA273" s="1"/>
  <c r="BC275"/>
  <c r="BD275" s="1"/>
  <c r="DE275" s="1"/>
  <c r="BG275"/>
  <c r="CW275"/>
  <c r="BC277"/>
  <c r="BD277" s="1"/>
  <c r="DE277" s="1"/>
  <c r="BG277"/>
  <c r="CW277"/>
  <c r="BC279"/>
  <c r="BD279" s="1"/>
  <c r="DE279" s="1"/>
  <c r="BG279"/>
  <c r="CW279"/>
  <c r="DA279" s="1"/>
  <c r="BC282"/>
  <c r="BD282" s="1"/>
  <c r="DE282" s="1"/>
  <c r="BG282"/>
  <c r="CW282"/>
  <c r="DA282" s="1"/>
  <c r="BC284"/>
  <c r="BD284" s="1"/>
  <c r="DE284" s="1"/>
  <c r="BG284"/>
  <c r="CW284"/>
  <c r="AE285"/>
  <c r="AF285" s="1"/>
  <c r="BG285"/>
  <c r="CS286"/>
  <c r="CF287"/>
  <c r="DC287"/>
  <c r="DE287" s="1"/>
  <c r="CJ301"/>
  <c r="CJ305"/>
  <c r="CJ309"/>
  <c r="CJ314"/>
  <c r="DA316"/>
  <c r="BG317"/>
  <c r="CJ317"/>
  <c r="CZ320"/>
  <c r="DB320" s="1"/>
  <c r="CJ320"/>
  <c r="CF320"/>
  <c r="DD321"/>
  <c r="DF321" s="1"/>
  <c r="BH321"/>
  <c r="BF321"/>
  <c r="CX321"/>
  <c r="DD300"/>
  <c r="DF300" s="1"/>
  <c r="BH300"/>
  <c r="BF300"/>
  <c r="CZ323"/>
  <c r="DB323" s="1"/>
  <c r="CX323"/>
  <c r="CJ323"/>
  <c r="BF324"/>
  <c r="CZ324"/>
  <c r="DB324" s="1"/>
  <c r="CX324"/>
  <c r="CZ327"/>
  <c r="DB327" s="1"/>
  <c r="CJ327"/>
  <c r="CF327"/>
  <c r="DD298"/>
  <c r="DF298" s="1"/>
  <c r="BH298"/>
  <c r="BF298"/>
  <c r="CX298"/>
  <c r="DD328"/>
  <c r="DF328" s="1"/>
  <c r="BH328"/>
  <c r="BF328"/>
  <c r="CZ330"/>
  <c r="DB330" s="1"/>
  <c r="CX330"/>
  <c r="CJ330"/>
  <c r="BF331"/>
  <c r="CZ331"/>
  <c r="DB331" s="1"/>
  <c r="CX331"/>
  <c r="CZ334"/>
  <c r="DB334" s="1"/>
  <c r="CJ334"/>
  <c r="CF334"/>
  <c r="DD335"/>
  <c r="DF335" s="1"/>
  <c r="BH335"/>
  <c r="BF335"/>
  <c r="CX335"/>
  <c r="CZ336"/>
  <c r="DB336" s="1"/>
  <c r="CX336"/>
  <c r="BH337"/>
  <c r="CZ337"/>
  <c r="DB337" s="1"/>
  <c r="CX337"/>
  <c r="CJ338"/>
  <c r="CF338"/>
  <c r="DD299"/>
  <c r="DF299" s="1"/>
  <c r="BH299"/>
  <c r="BF299"/>
  <c r="CZ339"/>
  <c r="DB339" s="1"/>
  <c r="CX339"/>
  <c r="BH340"/>
  <c r="CW288"/>
  <c r="DA288" s="1"/>
  <c r="AE289"/>
  <c r="AF289" s="1"/>
  <c r="CG289"/>
  <c r="CH289" s="1"/>
  <c r="BC290"/>
  <c r="BD290" s="1"/>
  <c r="BG290"/>
  <c r="CW290"/>
  <c r="DC290"/>
  <c r="AE281"/>
  <c r="AF281" s="1"/>
  <c r="CG281"/>
  <c r="CH281" s="1"/>
  <c r="BC291"/>
  <c r="BG291"/>
  <c r="CW291"/>
  <c r="DC291"/>
  <c r="DE291" s="1"/>
  <c r="AE293"/>
  <c r="AF293" s="1"/>
  <c r="CG293"/>
  <c r="CH293" s="1"/>
  <c r="BC294"/>
  <c r="BD294" s="1"/>
  <c r="BG294"/>
  <c r="CW294"/>
  <c r="DC294"/>
  <c r="AE295"/>
  <c r="CG295"/>
  <c r="CH295" s="1"/>
  <c r="BC296"/>
  <c r="BD296" s="1"/>
  <c r="BG296"/>
  <c r="CW296"/>
  <c r="DA296" s="1"/>
  <c r="DC296"/>
  <c r="AE292"/>
  <c r="CG292"/>
  <c r="CH292" s="1"/>
  <c r="BC297"/>
  <c r="BD297" s="1"/>
  <c r="BG297"/>
  <c r="CW297"/>
  <c r="DA297" s="1"/>
  <c r="DC297"/>
  <c r="AE301"/>
  <c r="AF301" s="1"/>
  <c r="CG301"/>
  <c r="CH301" s="1"/>
  <c r="BC302"/>
  <c r="BD302" s="1"/>
  <c r="BG302"/>
  <c r="CW302"/>
  <c r="DA302" s="1"/>
  <c r="DC302"/>
  <c r="AE303"/>
  <c r="AF303" s="1"/>
  <c r="CG303"/>
  <c r="CH303" s="1"/>
  <c r="BC304"/>
  <c r="BD304" s="1"/>
  <c r="BG304"/>
  <c r="CW304"/>
  <c r="DC304"/>
  <c r="AE305"/>
  <c r="AF305" s="1"/>
  <c r="CG305"/>
  <c r="CH305" s="1"/>
  <c r="BC306"/>
  <c r="BD306" s="1"/>
  <c r="BG306"/>
  <c r="CW306"/>
  <c r="DC306"/>
  <c r="AE307"/>
  <c r="AF307" s="1"/>
  <c r="CG307"/>
  <c r="CH307" s="1"/>
  <c r="BC308"/>
  <c r="BD308" s="1"/>
  <c r="BG308"/>
  <c r="CW308"/>
  <c r="DC308"/>
  <c r="AE309"/>
  <c r="AF309" s="1"/>
  <c r="CG309"/>
  <c r="CH309" s="1"/>
  <c r="BC310"/>
  <c r="BD310" s="1"/>
  <c r="BG310"/>
  <c r="CW310"/>
  <c r="DC310"/>
  <c r="AE311"/>
  <c r="AF311" s="1"/>
  <c r="CG311"/>
  <c r="CH311" s="1"/>
  <c r="BC313"/>
  <c r="BD313" s="1"/>
  <c r="BG313"/>
  <c r="CW313"/>
  <c r="DA313" s="1"/>
  <c r="DC313"/>
  <c r="AE314"/>
  <c r="AF314" s="1"/>
  <c r="CG314"/>
  <c r="CH314" s="1"/>
  <c r="BC312"/>
  <c r="BD312" s="1"/>
  <c r="BG312"/>
  <c r="CW312"/>
  <c r="DC312"/>
  <c r="AE315"/>
  <c r="AF315" s="1"/>
  <c r="CG315"/>
  <c r="CH315" s="1"/>
  <c r="BC316"/>
  <c r="BD316" s="1"/>
  <c r="BG316"/>
  <c r="CS317"/>
  <c r="CJ322"/>
  <c r="CJ329"/>
  <c r="CZ316"/>
  <c r="DB316" s="1"/>
  <c r="CX316"/>
  <c r="CZ318"/>
  <c r="DB318" s="1"/>
  <c r="CX318"/>
  <c r="CF318"/>
  <c r="BH319"/>
  <c r="CZ319"/>
  <c r="DB319" s="1"/>
  <c r="CX319"/>
  <c r="DD320"/>
  <c r="DF320" s="1"/>
  <c r="BH320"/>
  <c r="BF320"/>
  <c r="CX300"/>
  <c r="CJ300"/>
  <c r="CF300"/>
  <c r="DD322"/>
  <c r="DF322" s="1"/>
  <c r="BF322"/>
  <c r="CZ322"/>
  <c r="DB322" s="1"/>
  <c r="DD323"/>
  <c r="DF323" s="1"/>
  <c r="BF323"/>
  <c r="CZ325"/>
  <c r="DB325" s="1"/>
  <c r="CX325"/>
  <c r="CF325"/>
  <c r="BH326"/>
  <c r="CZ326"/>
  <c r="DB326" s="1"/>
  <c r="CX326"/>
  <c r="DD327"/>
  <c r="DF327" s="1"/>
  <c r="BH327"/>
  <c r="BF327"/>
  <c r="CX328"/>
  <c r="CJ328"/>
  <c r="CF328"/>
  <c r="DD329"/>
  <c r="DF329" s="1"/>
  <c r="BF329"/>
  <c r="CZ329"/>
  <c r="DB329" s="1"/>
  <c r="DD330"/>
  <c r="DF330" s="1"/>
  <c r="BF330"/>
  <c r="CZ332"/>
  <c r="DB332" s="1"/>
  <c r="CX332"/>
  <c r="CF332"/>
  <c r="BH333"/>
  <c r="CZ333"/>
  <c r="DB333" s="1"/>
  <c r="CX333"/>
  <c r="DD334"/>
  <c r="DF334" s="1"/>
  <c r="BH334"/>
  <c r="BF334"/>
  <c r="DD336"/>
  <c r="DF336" s="1"/>
  <c r="BH336"/>
  <c r="BF336"/>
  <c r="DD338"/>
  <c r="DF338" s="1"/>
  <c r="BH338"/>
  <c r="BF338"/>
  <c r="DD339"/>
  <c r="DF339" s="1"/>
  <c r="BH339"/>
  <c r="BF339"/>
  <c r="BC286"/>
  <c r="BD286" s="1"/>
  <c r="DE286" s="1"/>
  <c r="CW286"/>
  <c r="BC272"/>
  <c r="BD272" s="1"/>
  <c r="DE272" s="1"/>
  <c r="CW272"/>
  <c r="DA272" s="1"/>
  <c r="BC289"/>
  <c r="BD289" s="1"/>
  <c r="DE289" s="1"/>
  <c r="CW289"/>
  <c r="BC281"/>
  <c r="BD281" s="1"/>
  <c r="DE281" s="1"/>
  <c r="CW281"/>
  <c r="BC293"/>
  <c r="BD293" s="1"/>
  <c r="DE293" s="1"/>
  <c r="CW293"/>
  <c r="AF295"/>
  <c r="BC295"/>
  <c r="BD295" s="1"/>
  <c r="DE295" s="1"/>
  <c r="CW295"/>
  <c r="AF292"/>
  <c r="BC292"/>
  <c r="CW292"/>
  <c r="BC301"/>
  <c r="BD301" s="1"/>
  <c r="DE301" s="1"/>
  <c r="CW301"/>
  <c r="BC303"/>
  <c r="BD303" s="1"/>
  <c r="DE303" s="1"/>
  <c r="CW303"/>
  <c r="BC305"/>
  <c r="BD305" s="1"/>
  <c r="DE305" s="1"/>
  <c r="CW305"/>
  <c r="DA305" s="1"/>
  <c r="BC307"/>
  <c r="BD307" s="1"/>
  <c r="DE307" s="1"/>
  <c r="CW307"/>
  <c r="BC309"/>
  <c r="BD309" s="1"/>
  <c r="DE309" s="1"/>
  <c r="CW309"/>
  <c r="DA309" s="1"/>
  <c r="BC311"/>
  <c r="BD311" s="1"/>
  <c r="DE311" s="1"/>
  <c r="CW311"/>
  <c r="BC314"/>
  <c r="BD314" s="1"/>
  <c r="DE314" s="1"/>
  <c r="CW314"/>
  <c r="DA314" s="1"/>
  <c r="BC315"/>
  <c r="BD315" s="1"/>
  <c r="DE315" s="1"/>
  <c r="CW315"/>
  <c r="DC316"/>
  <c r="AE317"/>
  <c r="AF317" s="1"/>
  <c r="CG317"/>
  <c r="CH317" s="1"/>
  <c r="CJ321"/>
  <c r="CJ324"/>
  <c r="CJ298"/>
  <c r="CJ331"/>
  <c r="CJ335"/>
  <c r="CJ337"/>
  <c r="CJ299"/>
  <c r="CX340"/>
  <c r="CJ340"/>
  <c r="CF340"/>
  <c r="DD341"/>
  <c r="DF341" s="1"/>
  <c r="BH341"/>
  <c r="BF341"/>
  <c r="CZ341"/>
  <c r="DB341" s="1"/>
  <c r="DD342"/>
  <c r="DF342" s="1"/>
  <c r="BH342"/>
  <c r="BF342"/>
  <c r="CZ344"/>
  <c r="DB344" s="1"/>
  <c r="CX344"/>
  <c r="CF344"/>
  <c r="CZ345"/>
  <c r="DB345" s="1"/>
  <c r="CX345"/>
  <c r="DD346"/>
  <c r="DF346" s="1"/>
  <c r="DD348"/>
  <c r="DF348" s="1"/>
  <c r="BH348"/>
  <c r="BF348"/>
  <c r="BF350"/>
  <c r="BC318"/>
  <c r="BD318" s="1"/>
  <c r="BG318"/>
  <c r="CW318"/>
  <c r="DA318" s="1"/>
  <c r="DC318"/>
  <c r="AE319"/>
  <c r="AF319" s="1"/>
  <c r="CG319"/>
  <c r="CH319" s="1"/>
  <c r="BC320"/>
  <c r="BD320" s="1"/>
  <c r="BG320"/>
  <c r="CW320"/>
  <c r="DA320" s="1"/>
  <c r="DC320"/>
  <c r="AE321"/>
  <c r="AF321" s="1"/>
  <c r="CG321"/>
  <c r="CH321" s="1"/>
  <c r="BC300"/>
  <c r="BD300" s="1"/>
  <c r="BG300"/>
  <c r="CW300"/>
  <c r="DA300" s="1"/>
  <c r="DC300"/>
  <c r="AE322"/>
  <c r="AF322" s="1"/>
  <c r="CG322"/>
  <c r="CH322" s="1"/>
  <c r="BC323"/>
  <c r="BD323" s="1"/>
  <c r="BG323"/>
  <c r="CW323"/>
  <c r="DA323" s="1"/>
  <c r="DC323"/>
  <c r="AE324"/>
  <c r="AF324" s="1"/>
  <c r="CG324"/>
  <c r="CH324" s="1"/>
  <c r="BC325"/>
  <c r="BD325" s="1"/>
  <c r="BG325"/>
  <c r="CW325"/>
  <c r="DA325" s="1"/>
  <c r="DC325"/>
  <c r="AE326"/>
  <c r="AF326" s="1"/>
  <c r="CG326"/>
  <c r="CH326" s="1"/>
  <c r="BC327"/>
  <c r="BD327" s="1"/>
  <c r="BG327"/>
  <c r="CW327"/>
  <c r="DA327" s="1"/>
  <c r="DC327"/>
  <c r="AE298"/>
  <c r="AF298" s="1"/>
  <c r="CG298"/>
  <c r="CH298" s="1"/>
  <c r="BC328"/>
  <c r="BD328" s="1"/>
  <c r="BG328"/>
  <c r="CW328"/>
  <c r="DA328" s="1"/>
  <c r="DC328"/>
  <c r="AE329"/>
  <c r="AF329" s="1"/>
  <c r="CG329"/>
  <c r="CH329" s="1"/>
  <c r="BC330"/>
  <c r="BD330" s="1"/>
  <c r="BG330"/>
  <c r="CW330"/>
  <c r="DA330" s="1"/>
  <c r="DC330"/>
  <c r="AE331"/>
  <c r="AF331" s="1"/>
  <c r="CG331"/>
  <c r="CH331" s="1"/>
  <c r="BC332"/>
  <c r="BD332" s="1"/>
  <c r="BG332"/>
  <c r="CW332"/>
  <c r="DA332" s="1"/>
  <c r="DC332"/>
  <c r="AE333"/>
  <c r="AF333" s="1"/>
  <c r="CG333"/>
  <c r="CH333" s="1"/>
  <c r="BC334"/>
  <c r="BD334" s="1"/>
  <c r="BG334"/>
  <c r="CW334"/>
  <c r="DA334" s="1"/>
  <c r="DC334"/>
  <c r="AE335"/>
  <c r="AF335" s="1"/>
  <c r="CG335"/>
  <c r="CH335" s="1"/>
  <c r="BC336"/>
  <c r="BD336" s="1"/>
  <c r="BG336"/>
  <c r="CW336"/>
  <c r="DA336" s="1"/>
  <c r="DC336"/>
  <c r="AE337"/>
  <c r="AF337" s="1"/>
  <c r="CG337"/>
  <c r="CH337" s="1"/>
  <c r="BC338"/>
  <c r="BD338" s="1"/>
  <c r="BG338"/>
  <c r="CW338"/>
  <c r="DA338" s="1"/>
  <c r="DC338"/>
  <c r="AE299"/>
  <c r="AF299" s="1"/>
  <c r="CG299"/>
  <c r="CH299" s="1"/>
  <c r="BC339"/>
  <c r="BD339" s="1"/>
  <c r="DE339" s="1"/>
  <c r="BG339"/>
  <c r="CJ343"/>
  <c r="CJ347"/>
  <c r="CJ349"/>
  <c r="CJ351"/>
  <c r="CJ339"/>
  <c r="BD340"/>
  <c r="DC340"/>
  <c r="BG340"/>
  <c r="CX342"/>
  <c r="CJ342"/>
  <c r="CF342"/>
  <c r="DD343"/>
  <c r="DF343" s="1"/>
  <c r="BH343"/>
  <c r="BF343"/>
  <c r="CZ343"/>
  <c r="DB343" s="1"/>
  <c r="DD344"/>
  <c r="DF344" s="1"/>
  <c r="BF344"/>
  <c r="CZ346"/>
  <c r="DB346" s="1"/>
  <c r="CX346"/>
  <c r="CF346"/>
  <c r="BH347"/>
  <c r="CX347"/>
  <c r="CJ348"/>
  <c r="CF348"/>
  <c r="DD349"/>
  <c r="DF349" s="1"/>
  <c r="BF349"/>
  <c r="CX349"/>
  <c r="CZ350"/>
  <c r="DB350" s="1"/>
  <c r="CX350"/>
  <c r="CF350"/>
  <c r="BH351"/>
  <c r="CX351"/>
  <c r="DD352"/>
  <c r="DF352" s="1"/>
  <c r="BF352"/>
  <c r="BF353"/>
  <c r="DD353"/>
  <c r="DF353" s="1"/>
  <c r="BH353"/>
  <c r="CX353"/>
  <c r="BC317"/>
  <c r="BD317" s="1"/>
  <c r="DE317" s="1"/>
  <c r="CW317"/>
  <c r="BC319"/>
  <c r="BD319" s="1"/>
  <c r="DE319" s="1"/>
  <c r="CW319"/>
  <c r="DA319" s="1"/>
  <c r="BC321"/>
  <c r="BD321" s="1"/>
  <c r="DE321" s="1"/>
  <c r="CW321"/>
  <c r="BC322"/>
  <c r="BD322" s="1"/>
  <c r="DE322" s="1"/>
  <c r="CW322"/>
  <c r="DA322" s="1"/>
  <c r="BC324"/>
  <c r="BD324" s="1"/>
  <c r="DE324" s="1"/>
  <c r="CW324"/>
  <c r="BC326"/>
  <c r="BD326" s="1"/>
  <c r="DE326" s="1"/>
  <c r="CW326"/>
  <c r="DA326" s="1"/>
  <c r="BC298"/>
  <c r="BD298" s="1"/>
  <c r="DE298" s="1"/>
  <c r="CW298"/>
  <c r="BC329"/>
  <c r="BD329" s="1"/>
  <c r="DE329" s="1"/>
  <c r="CW329"/>
  <c r="DA329" s="1"/>
  <c r="BC331"/>
  <c r="BD331" s="1"/>
  <c r="DE331" s="1"/>
  <c r="CW331"/>
  <c r="BC333"/>
  <c r="BD333" s="1"/>
  <c r="DE333" s="1"/>
  <c r="CW333"/>
  <c r="DA333" s="1"/>
  <c r="BC335"/>
  <c r="BD335" s="1"/>
  <c r="DE335" s="1"/>
  <c r="CW335"/>
  <c r="BC337"/>
  <c r="BD337" s="1"/>
  <c r="DE337" s="1"/>
  <c r="CW337"/>
  <c r="DA337" s="1"/>
  <c r="BC299"/>
  <c r="BD299" s="1"/>
  <c r="DE299" s="1"/>
  <c r="CW299"/>
  <c r="CS339"/>
  <c r="CJ341"/>
  <c r="DA352"/>
  <c r="BG353"/>
  <c r="BD354"/>
  <c r="DC354"/>
  <c r="CJ354"/>
  <c r="CF354"/>
  <c r="DD355"/>
  <c r="DF355" s="1"/>
  <c r="BH355"/>
  <c r="BF355"/>
  <c r="DD356"/>
  <c r="DF356" s="1"/>
  <c r="BH356"/>
  <c r="BF356"/>
  <c r="DD358"/>
  <c r="DF358" s="1"/>
  <c r="BH358"/>
  <c r="BF358"/>
  <c r="CZ360"/>
  <c r="DB360" s="1"/>
  <c r="CX360"/>
  <c r="CJ360"/>
  <c r="BF361"/>
  <c r="CX361"/>
  <c r="BH362"/>
  <c r="CJ364"/>
  <c r="CF364"/>
  <c r="DD365"/>
  <c r="DF365" s="1"/>
  <c r="BH365"/>
  <c r="BF365"/>
  <c r="CW340"/>
  <c r="AE341"/>
  <c r="AF341" s="1"/>
  <c r="CG341"/>
  <c r="BC342"/>
  <c r="BD342" s="1"/>
  <c r="BG342"/>
  <c r="CW342"/>
  <c r="DA342" s="1"/>
  <c r="DC342"/>
  <c r="AE343"/>
  <c r="CG343"/>
  <c r="CH343" s="1"/>
  <c r="BC344"/>
  <c r="BD344" s="1"/>
  <c r="BG344"/>
  <c r="CW344"/>
  <c r="DC344"/>
  <c r="AE345"/>
  <c r="CG345"/>
  <c r="CH345" s="1"/>
  <c r="BC346"/>
  <c r="BD346" s="1"/>
  <c r="BG346"/>
  <c r="CW346"/>
  <c r="DC346"/>
  <c r="AE347"/>
  <c r="AF347" s="1"/>
  <c r="CG347"/>
  <c r="CH347" s="1"/>
  <c r="BC348"/>
  <c r="BD348" s="1"/>
  <c r="BG348"/>
  <c r="CW348"/>
  <c r="DA348" s="1"/>
  <c r="DC348"/>
  <c r="AE349"/>
  <c r="CG349"/>
  <c r="CH349" s="1"/>
  <c r="BC350"/>
  <c r="BD350" s="1"/>
  <c r="BG350"/>
  <c r="CW350"/>
  <c r="DC350"/>
  <c r="AE351"/>
  <c r="AF351" s="1"/>
  <c r="CG351"/>
  <c r="CH351" s="1"/>
  <c r="BC352"/>
  <c r="BD352" s="1"/>
  <c r="BG352"/>
  <c r="CS353"/>
  <c r="CJ357"/>
  <c r="CJ359"/>
  <c r="CZ352"/>
  <c r="DB352" s="1"/>
  <c r="CZ354"/>
  <c r="DB354" s="1"/>
  <c r="CX354"/>
  <c r="CX356"/>
  <c r="CJ356"/>
  <c r="CF356"/>
  <c r="DD357"/>
  <c r="DF357" s="1"/>
  <c r="BF357"/>
  <c r="CZ357"/>
  <c r="DB357" s="1"/>
  <c r="CX357"/>
  <c r="CX358"/>
  <c r="CJ358"/>
  <c r="CF358"/>
  <c r="DD359"/>
  <c r="DF359" s="1"/>
  <c r="BF359"/>
  <c r="CZ359"/>
  <c r="DB359" s="1"/>
  <c r="CX359"/>
  <c r="DD360"/>
  <c r="DF360" s="1"/>
  <c r="BF360"/>
  <c r="CZ362"/>
  <c r="DB362" s="1"/>
  <c r="CX362"/>
  <c r="DD363"/>
  <c r="DF363" s="1"/>
  <c r="BH363"/>
  <c r="BF363"/>
  <c r="CZ363"/>
  <c r="DB363" s="1"/>
  <c r="DD364"/>
  <c r="DF364" s="1"/>
  <c r="BH364"/>
  <c r="BF364"/>
  <c r="CW339"/>
  <c r="BC341"/>
  <c r="BD341" s="1"/>
  <c r="DE341" s="1"/>
  <c r="CH341"/>
  <c r="CW341"/>
  <c r="BC343"/>
  <c r="BD343" s="1"/>
  <c r="DE343" s="1"/>
  <c r="CW343"/>
  <c r="BC345"/>
  <c r="BD345" s="1"/>
  <c r="DE345" s="1"/>
  <c r="CW345"/>
  <c r="BC347"/>
  <c r="BD347" s="1"/>
  <c r="DE347" s="1"/>
  <c r="CW347"/>
  <c r="AF349"/>
  <c r="BC349"/>
  <c r="BD349" s="1"/>
  <c r="DE349" s="1"/>
  <c r="CW349"/>
  <c r="DA349" s="1"/>
  <c r="BC351"/>
  <c r="BD351" s="1"/>
  <c r="DE351" s="1"/>
  <c r="CW351"/>
  <c r="CF352"/>
  <c r="DC352"/>
  <c r="AE353"/>
  <c r="AF353" s="1"/>
  <c r="CG353"/>
  <c r="CH353" s="1"/>
  <c r="AE354"/>
  <c r="AF354" s="1"/>
  <c r="CJ361"/>
  <c r="CJ365"/>
  <c r="CW354"/>
  <c r="DA354" s="1"/>
  <c r="AE355"/>
  <c r="CG355"/>
  <c r="CH355" s="1"/>
  <c r="BC356"/>
  <c r="BD356" s="1"/>
  <c r="BG356"/>
  <c r="CW356"/>
  <c r="DC356"/>
  <c r="AE357"/>
  <c r="AF357" s="1"/>
  <c r="CG357"/>
  <c r="CH357" s="1"/>
  <c r="BC358"/>
  <c r="BG358"/>
  <c r="CW358"/>
  <c r="DC358"/>
  <c r="DE358" s="1"/>
  <c r="AE359"/>
  <c r="AF359" s="1"/>
  <c r="CG359"/>
  <c r="CH359" s="1"/>
  <c r="BC360"/>
  <c r="BD360" s="1"/>
  <c r="BG360"/>
  <c r="CW360"/>
  <c r="DA360" s="1"/>
  <c r="DC360"/>
  <c r="AE361"/>
  <c r="AF361" s="1"/>
  <c r="CG361"/>
  <c r="CH361" s="1"/>
  <c r="BC362"/>
  <c r="BD362" s="1"/>
  <c r="BG362"/>
  <c r="CW362"/>
  <c r="DC362"/>
  <c r="AE363"/>
  <c r="AF363" s="1"/>
  <c r="CG363"/>
  <c r="CH363" s="1"/>
  <c r="BC364"/>
  <c r="BD364" s="1"/>
  <c r="BG364"/>
  <c r="CW364"/>
  <c r="DC364"/>
  <c r="AE365"/>
  <c r="AF365" s="1"/>
  <c r="CG365"/>
  <c r="CH365" s="1"/>
  <c r="BC353"/>
  <c r="BD353" s="1"/>
  <c r="DE353" s="1"/>
  <c r="CW353"/>
  <c r="AF355"/>
  <c r="BC355"/>
  <c r="BD355" s="1"/>
  <c r="DE355" s="1"/>
  <c r="CW355"/>
  <c r="BC357"/>
  <c r="BD357" s="1"/>
  <c r="DE357" s="1"/>
  <c r="CW357"/>
  <c r="BC359"/>
  <c r="BD359" s="1"/>
  <c r="DE359" s="1"/>
  <c r="CW359"/>
  <c r="BC361"/>
  <c r="BD361" s="1"/>
  <c r="DE361" s="1"/>
  <c r="CW361"/>
  <c r="BC363"/>
  <c r="BD363" s="1"/>
  <c r="DE363" s="1"/>
  <c r="CW363"/>
  <c r="BC365"/>
  <c r="BD365" s="1"/>
  <c r="DE365" s="1"/>
  <c r="CW365"/>
  <c r="L424"/>
  <c r="X424" s="1"/>
  <c r="L423"/>
  <c r="X423" s="1"/>
  <c r="L422"/>
  <c r="X422" s="1"/>
  <c r="L421"/>
  <c r="X421" s="1"/>
  <c r="L420"/>
  <c r="X420" s="1"/>
  <c r="L419"/>
  <c r="X419" s="1"/>
  <c r="L418"/>
  <c r="X418" s="1"/>
  <c r="L417"/>
  <c r="X417" s="1"/>
  <c r="L416"/>
  <c r="X416" s="1"/>
  <c r="L415"/>
  <c r="X415" s="1"/>
  <c r="L414"/>
  <c r="X414" s="1"/>
  <c r="L413"/>
  <c r="X413" s="1"/>
  <c r="L412"/>
  <c r="X412" s="1"/>
  <c r="L411"/>
  <c r="X411" s="1"/>
  <c r="L410"/>
  <c r="X410" s="1"/>
  <c r="L409"/>
  <c r="X409" s="1"/>
  <c r="L408"/>
  <c r="X408" s="1"/>
  <c r="L407"/>
  <c r="X407" s="1"/>
  <c r="L406"/>
  <c r="X406" s="1"/>
  <c r="L405"/>
  <c r="X405" s="1"/>
  <c r="L404"/>
  <c r="X404" s="1"/>
  <c r="L403"/>
  <c r="X403" s="1"/>
  <c r="L402"/>
  <c r="X402" s="1"/>
  <c r="L401"/>
  <c r="X401" s="1"/>
  <c r="L400"/>
  <c r="X400" s="1"/>
  <c r="L399"/>
  <c r="X399" s="1"/>
  <c r="L398"/>
  <c r="X398" s="1"/>
  <c r="L397"/>
  <c r="X397" s="1"/>
  <c r="L396"/>
  <c r="X396" s="1"/>
  <c r="L395"/>
  <c r="X395" s="1"/>
  <c r="L394"/>
  <c r="X394" s="1"/>
  <c r="L393"/>
  <c r="X393" s="1"/>
  <c r="L392"/>
  <c r="X392" s="1"/>
  <c r="L391"/>
  <c r="X391" s="1"/>
  <c r="L390"/>
  <c r="X390" s="1"/>
  <c r="L389"/>
  <c r="X389" s="1"/>
  <c r="L388"/>
  <c r="X388" s="1"/>
  <c r="L387"/>
  <c r="X387" s="1"/>
  <c r="L386"/>
  <c r="X386" s="1"/>
  <c r="L385"/>
  <c r="X385" s="1"/>
  <c r="L384"/>
  <c r="X384" s="1"/>
  <c r="L383"/>
  <c r="X383" s="1"/>
  <c r="L382"/>
  <c r="X382" s="1"/>
  <c r="L381"/>
  <c r="X381" s="1"/>
  <c r="L380"/>
  <c r="X380" s="1"/>
  <c r="L379"/>
  <c r="X379" s="1"/>
  <c r="L378"/>
  <c r="X378" s="1"/>
  <c r="L377"/>
  <c r="X377" s="1"/>
  <c r="L376"/>
  <c r="X376" s="1"/>
  <c r="L375"/>
  <c r="X375" s="1"/>
  <c r="L374"/>
  <c r="X374" s="1"/>
  <c r="L373"/>
  <c r="X373" s="1"/>
  <c r="L372"/>
  <c r="X372" s="1"/>
  <c r="L371"/>
  <c r="X371" s="1"/>
  <c r="L370"/>
  <c r="X370" s="1"/>
  <c r="L369"/>
  <c r="X369" s="1"/>
  <c r="L368"/>
  <c r="X368" s="1"/>
  <c r="L367"/>
  <c r="X367" s="1"/>
  <c r="L366"/>
  <c r="X366" s="1"/>
  <c r="L238"/>
  <c r="X238" s="1"/>
  <c r="L237"/>
  <c r="X237" s="1"/>
  <c r="L236"/>
  <c r="X236" s="1"/>
  <c r="L235"/>
  <c r="X235" s="1"/>
  <c r="L234"/>
  <c r="X234" s="1"/>
  <c r="L233"/>
  <c r="X233" s="1"/>
  <c r="L232"/>
  <c r="X232" s="1"/>
  <c r="L231"/>
  <c r="X231" s="1"/>
  <c r="L230"/>
  <c r="X230" s="1"/>
  <c r="L229"/>
  <c r="X229" s="1"/>
  <c r="L228"/>
  <c r="X228" s="1"/>
  <c r="L227"/>
  <c r="X227" s="1"/>
  <c r="L226"/>
  <c r="X226" s="1"/>
  <c r="L225"/>
  <c r="X225" s="1"/>
  <c r="L224"/>
  <c r="X224" s="1"/>
  <c r="L223"/>
  <c r="X223" s="1"/>
  <c r="L222"/>
  <c r="X222" s="1"/>
  <c r="L221"/>
  <c r="X221" s="1"/>
  <c r="L220"/>
  <c r="X220" s="1"/>
  <c r="L219"/>
  <c r="X219" s="1"/>
  <c r="L218"/>
  <c r="X218" s="1"/>
  <c r="L217"/>
  <c r="X217" s="1"/>
  <c r="L216"/>
  <c r="X216" s="1"/>
  <c r="L215"/>
  <c r="X215" s="1"/>
  <c r="L214"/>
  <c r="X214" s="1"/>
  <c r="L213"/>
  <c r="X213" s="1"/>
  <c r="L212"/>
  <c r="X212" s="1"/>
  <c r="L211"/>
  <c r="X211" s="1"/>
  <c r="L210"/>
  <c r="X210" s="1"/>
  <c r="L209"/>
  <c r="X209" s="1"/>
  <c r="L208"/>
  <c r="X208" s="1"/>
  <c r="L207"/>
  <c r="X207" s="1"/>
  <c r="L206"/>
  <c r="X206" s="1"/>
  <c r="L205"/>
  <c r="X205" s="1"/>
  <c r="L204"/>
  <c r="X204" s="1"/>
  <c r="L203"/>
  <c r="X203" s="1"/>
  <c r="L202"/>
  <c r="X202" s="1"/>
  <c r="L201"/>
  <c r="X201" s="1"/>
  <c r="L200"/>
  <c r="X200" s="1"/>
  <c r="L199"/>
  <c r="X199" s="1"/>
  <c r="L198"/>
  <c r="X198" s="1"/>
  <c r="L197"/>
  <c r="X197" s="1"/>
  <c r="L196"/>
  <c r="X196" s="1"/>
  <c r="L195"/>
  <c r="X195" s="1"/>
  <c r="L194"/>
  <c r="X194" s="1"/>
  <c r="L193"/>
  <c r="X193" s="1"/>
  <c r="L192"/>
  <c r="X192" s="1"/>
  <c r="L191"/>
  <c r="X191" s="1"/>
  <c r="L190"/>
  <c r="X190" s="1"/>
  <c r="L189"/>
  <c r="X189" s="1"/>
  <c r="L188"/>
  <c r="X188" s="1"/>
  <c r="L187"/>
  <c r="X187" s="1"/>
  <c r="L186"/>
  <c r="X186" s="1"/>
  <c r="L185"/>
  <c r="X185" s="1"/>
  <c r="L184"/>
  <c r="X184" s="1"/>
  <c r="L183"/>
  <c r="X183" s="1"/>
  <c r="L182"/>
  <c r="X182" s="1"/>
  <c r="L181"/>
  <c r="X181" s="1"/>
  <c r="L180"/>
  <c r="X180" s="1"/>
  <c r="L179"/>
  <c r="X179" s="1"/>
  <c r="L178"/>
  <c r="X178" s="1"/>
  <c r="L177"/>
  <c r="X177" s="1"/>
  <c r="L176"/>
  <c r="X176" s="1"/>
  <c r="L175"/>
  <c r="X175" s="1"/>
  <c r="L174"/>
  <c r="X174" s="1"/>
  <c r="L173"/>
  <c r="X173" s="1"/>
  <c r="L172"/>
  <c r="X172" s="1"/>
  <c r="L171"/>
  <c r="X171" s="1"/>
  <c r="L170"/>
  <c r="X170" s="1"/>
  <c r="L169"/>
  <c r="X169" s="1"/>
  <c r="L168"/>
  <c r="X168" s="1"/>
  <c r="L167"/>
  <c r="X167" s="1"/>
  <c r="L166"/>
  <c r="X166" s="1"/>
  <c r="L165"/>
  <c r="X165" s="1"/>
  <c r="L164"/>
  <c r="X164" s="1"/>
  <c r="L163"/>
  <c r="X163" s="1"/>
  <c r="L162"/>
  <c r="X162" s="1"/>
  <c r="L161"/>
  <c r="X161" s="1"/>
  <c r="L160"/>
  <c r="X160" s="1"/>
  <c r="L159"/>
  <c r="X159" s="1"/>
  <c r="L158"/>
  <c r="X158" s="1"/>
  <c r="L157"/>
  <c r="X157" s="1"/>
  <c r="L156"/>
  <c r="X156" s="1"/>
  <c r="L155"/>
  <c r="X155" s="1"/>
  <c r="L154"/>
  <c r="X154" s="1"/>
  <c r="L153"/>
  <c r="X153" s="1"/>
  <c r="L152"/>
  <c r="X152" s="1"/>
  <c r="L151"/>
  <c r="X151" s="1"/>
  <c r="L150"/>
  <c r="X150" s="1"/>
  <c r="L149"/>
  <c r="X149" s="1"/>
  <c r="L148"/>
  <c r="X148" s="1"/>
  <c r="L147"/>
  <c r="X147" s="1"/>
  <c r="L146"/>
  <c r="X146" s="1"/>
  <c r="L145"/>
  <c r="X145" s="1"/>
  <c r="L144"/>
  <c r="X144" s="1"/>
  <c r="L143"/>
  <c r="X143" s="1"/>
  <c r="L142"/>
  <c r="X142" s="1"/>
  <c r="L141"/>
  <c r="X141" s="1"/>
  <c r="L140"/>
  <c r="X140" s="1"/>
  <c r="L139"/>
  <c r="X139" s="1"/>
  <c r="L138"/>
  <c r="X138" s="1"/>
  <c r="L137"/>
  <c r="X137" s="1"/>
  <c r="L136"/>
  <c r="X136" s="1"/>
  <c r="L135"/>
  <c r="X135" s="1"/>
  <c r="L134"/>
  <c r="X134" s="1"/>
  <c r="L133"/>
  <c r="X133" s="1"/>
  <c r="L132"/>
  <c r="X132" s="1"/>
  <c r="L131"/>
  <c r="X131" s="1"/>
  <c r="L130"/>
  <c r="X130" s="1"/>
  <c r="L129"/>
  <c r="X129" s="1"/>
  <c r="L128"/>
  <c r="X128" s="1"/>
  <c r="L127"/>
  <c r="X127" s="1"/>
  <c r="L126"/>
  <c r="X126" s="1"/>
  <c r="L125"/>
  <c r="X125" s="1"/>
  <c r="L124"/>
  <c r="X124" s="1"/>
  <c r="L123"/>
  <c r="X123" s="1"/>
  <c r="L122"/>
  <c r="X122" s="1"/>
  <c r="L121"/>
  <c r="X121" s="1"/>
  <c r="L120"/>
  <c r="X120" s="1"/>
  <c r="L119"/>
  <c r="X119" s="1"/>
  <c r="L118"/>
  <c r="X118" s="1"/>
  <c r="L117"/>
  <c r="X117" s="1"/>
  <c r="L116"/>
  <c r="X116" s="1"/>
  <c r="L115"/>
  <c r="X115" s="1"/>
  <c r="L114"/>
  <c r="X114" s="1"/>
  <c r="L113"/>
  <c r="X113" s="1"/>
  <c r="L112"/>
  <c r="X112" s="1"/>
  <c r="L111"/>
  <c r="X111" s="1"/>
  <c r="L110"/>
  <c r="X110" s="1"/>
  <c r="L109"/>
  <c r="X109" s="1"/>
  <c r="L108"/>
  <c r="X108" s="1"/>
  <c r="L107"/>
  <c r="X107" s="1"/>
  <c r="L106"/>
  <c r="X106" s="1"/>
  <c r="L105"/>
  <c r="X105" s="1"/>
  <c r="L104"/>
  <c r="X104" s="1"/>
  <c r="L103"/>
  <c r="X103" s="1"/>
  <c r="L102"/>
  <c r="X102" s="1"/>
  <c r="L101"/>
  <c r="X101" s="1"/>
  <c r="L100"/>
  <c r="X100" s="1"/>
  <c r="L99"/>
  <c r="X99" s="1"/>
  <c r="L98"/>
  <c r="X98" s="1"/>
  <c r="L97"/>
  <c r="X97" s="1"/>
  <c r="L96"/>
  <c r="X96" s="1"/>
  <c r="L95"/>
  <c r="X95" s="1"/>
  <c r="L94"/>
  <c r="X94" s="1"/>
  <c r="L93"/>
  <c r="X93" s="1"/>
  <c r="L92"/>
  <c r="X92" s="1"/>
  <c r="L91"/>
  <c r="X91" s="1"/>
  <c r="L90"/>
  <c r="X90" s="1"/>
  <c r="L89"/>
  <c r="X89" s="1"/>
  <c r="L88"/>
  <c r="X88" s="1"/>
  <c r="L87"/>
  <c r="X87" s="1"/>
  <c r="L86"/>
  <c r="X86" s="1"/>
  <c r="L85"/>
  <c r="X85" s="1"/>
  <c r="L84"/>
  <c r="X84" s="1"/>
  <c r="L83"/>
  <c r="X83" s="1"/>
  <c r="L82"/>
  <c r="X82" s="1"/>
  <c r="L81"/>
  <c r="X81" s="1"/>
  <c r="L80"/>
  <c r="X80" s="1"/>
  <c r="L79"/>
  <c r="X79" s="1"/>
  <c r="L78"/>
  <c r="X78" s="1"/>
  <c r="L77"/>
  <c r="X77" s="1"/>
  <c r="L76"/>
  <c r="X76" s="1"/>
  <c r="L75"/>
  <c r="X75" s="1"/>
  <c r="L74"/>
  <c r="X74" s="1"/>
  <c r="L73"/>
  <c r="X73" s="1"/>
  <c r="L72"/>
  <c r="X72" s="1"/>
  <c r="L71"/>
  <c r="X71" s="1"/>
  <c r="L70"/>
  <c r="X70" s="1"/>
  <c r="L69"/>
  <c r="X69" s="1"/>
  <c r="L68"/>
  <c r="X68" s="1"/>
  <c r="L67"/>
  <c r="X67" s="1"/>
  <c r="L66"/>
  <c r="X66" s="1"/>
  <c r="L65"/>
  <c r="X65" s="1"/>
  <c r="L64"/>
  <c r="X64" s="1"/>
  <c r="L63"/>
  <c r="X63" s="1"/>
  <c r="L62"/>
  <c r="X62" s="1"/>
  <c r="L61"/>
  <c r="X61" s="1"/>
  <c r="L60"/>
  <c r="X60" s="1"/>
  <c r="L59"/>
  <c r="X59" s="1"/>
  <c r="L58"/>
  <c r="X58" s="1"/>
  <c r="L57"/>
  <c r="X57" s="1"/>
  <c r="L56"/>
  <c r="X56" s="1"/>
  <c r="L55"/>
  <c r="X55" s="1"/>
  <c r="L54"/>
  <c r="X54" s="1"/>
  <c r="L53"/>
  <c r="X53" s="1"/>
  <c r="L52"/>
  <c r="X52" s="1"/>
  <c r="L51"/>
  <c r="X51" s="1"/>
  <c r="L50"/>
  <c r="X50" s="1"/>
  <c r="L49"/>
  <c r="X49" s="1"/>
  <c r="L48"/>
  <c r="X48" s="1"/>
  <c r="L47"/>
  <c r="X47" s="1"/>
  <c r="L46"/>
  <c r="X46" s="1"/>
  <c r="L45"/>
  <c r="X45" s="1"/>
  <c r="L44"/>
  <c r="X44" s="1"/>
  <c r="L43"/>
  <c r="X43" s="1"/>
  <c r="L42"/>
  <c r="X42" s="1"/>
  <c r="L41"/>
  <c r="X41" s="1"/>
  <c r="L40"/>
  <c r="X40" s="1"/>
  <c r="L38"/>
  <c r="X38" s="1"/>
  <c r="L37"/>
  <c r="X37" s="1"/>
  <c r="L36"/>
  <c r="X36" s="1"/>
  <c r="L35"/>
  <c r="X35" s="1"/>
  <c r="L34"/>
  <c r="X34" s="1"/>
  <c r="L33"/>
  <c r="X33" s="1"/>
  <c r="L32"/>
  <c r="X32" s="1"/>
  <c r="L31"/>
  <c r="X31" s="1"/>
  <c r="L30"/>
  <c r="X30" s="1"/>
  <c r="L29"/>
  <c r="X29" s="1"/>
  <c r="L28"/>
  <c r="X28" s="1"/>
  <c r="L27"/>
  <c r="X27" s="1"/>
  <c r="L26"/>
  <c r="X26" s="1"/>
  <c r="L25"/>
  <c r="X25" s="1"/>
  <c r="L24"/>
  <c r="X24" s="1"/>
  <c r="L23"/>
  <c r="X23" s="1"/>
  <c r="L22"/>
  <c r="X22" s="1"/>
  <c r="L21"/>
  <c r="X21" s="1"/>
  <c r="L20"/>
  <c r="X20" s="1"/>
  <c r="L19"/>
  <c r="X19" s="1"/>
  <c r="L18"/>
  <c r="X18" s="1"/>
  <c r="L17"/>
  <c r="X17" s="1"/>
  <c r="L16"/>
  <c r="X16" s="1"/>
  <c r="L15"/>
  <c r="X15" s="1"/>
  <c r="L14"/>
  <c r="X14" s="1"/>
  <c r="L13"/>
  <c r="X13" s="1"/>
  <c r="L12"/>
  <c r="X12" s="1"/>
  <c r="L11"/>
  <c r="X11" s="1"/>
  <c r="L10"/>
  <c r="X10" s="1"/>
  <c r="L9"/>
  <c r="X9" s="1"/>
  <c r="L8"/>
  <c r="X8" s="1"/>
  <c r="L7"/>
  <c r="X7" s="1"/>
  <c r="L6"/>
  <c r="X6" s="1"/>
  <c r="DA365" l="1"/>
  <c r="DA363"/>
  <c r="DA347"/>
  <c r="DA345"/>
  <c r="DA343"/>
  <c r="DA341"/>
  <c r="BH359"/>
  <c r="CZ356"/>
  <c r="DB356" s="1"/>
  <c r="DA350"/>
  <c r="DA346"/>
  <c r="DA344"/>
  <c r="CX365"/>
  <c r="CZ364"/>
  <c r="DB364" s="1"/>
  <c r="DD361"/>
  <c r="DF361" s="1"/>
  <c r="CZ355"/>
  <c r="DB355" s="1"/>
  <c r="CJ353"/>
  <c r="CZ351"/>
  <c r="DB351" s="1"/>
  <c r="CZ348"/>
  <c r="DB348" s="1"/>
  <c r="CZ347"/>
  <c r="DB347" s="1"/>
  <c r="BH354"/>
  <c r="DD350"/>
  <c r="DF350" s="1"/>
  <c r="BF346"/>
  <c r="BH345"/>
  <c r="CF316"/>
  <c r="BH329"/>
  <c r="BH322"/>
  <c r="CJ333"/>
  <c r="CJ326"/>
  <c r="CJ319"/>
  <c r="CX299"/>
  <c r="CZ338"/>
  <c r="DB338" s="1"/>
  <c r="CF336"/>
  <c r="BH332"/>
  <c r="DD331"/>
  <c r="DF331" s="1"/>
  <c r="BH325"/>
  <c r="DD324"/>
  <c r="DF324" s="1"/>
  <c r="BH318"/>
  <c r="CJ281"/>
  <c r="DA284"/>
  <c r="DA275"/>
  <c r="DA266"/>
  <c r="CF302"/>
  <c r="CX295"/>
  <c r="CZ294"/>
  <c r="DB294" s="1"/>
  <c r="BF290"/>
  <c r="BH289"/>
  <c r="CZ317"/>
  <c r="DB317" s="1"/>
  <c r="BF312"/>
  <c r="BH314"/>
  <c r="BF306"/>
  <c r="CZ305"/>
  <c r="DB305" s="1"/>
  <c r="CZ272"/>
  <c r="DB272" s="1"/>
  <c r="BI265"/>
  <c r="BJ265" s="1"/>
  <c r="DG265" s="1"/>
  <c r="DA317"/>
  <c r="DH241"/>
  <c r="BK241"/>
  <c r="BL241"/>
  <c r="DH240"/>
  <c r="BL240"/>
  <c r="BK240"/>
  <c r="AH267"/>
  <c r="BH267"/>
  <c r="AH263"/>
  <c r="BH263"/>
  <c r="AH253"/>
  <c r="BH253"/>
  <c r="AH261"/>
  <c r="BH261"/>
  <c r="AH255"/>
  <c r="BH255"/>
  <c r="AH247"/>
  <c r="BH247"/>
  <c r="AH243"/>
  <c r="BH243"/>
  <c r="AH266"/>
  <c r="BH266"/>
  <c r="AH259"/>
  <c r="BH259"/>
  <c r="AH249"/>
  <c r="BH249"/>
  <c r="AH257"/>
  <c r="BH257"/>
  <c r="AH251"/>
  <c r="BH251"/>
  <c r="AH245"/>
  <c r="BH245"/>
  <c r="AH241"/>
  <c r="AF266"/>
  <c r="BI266"/>
  <c r="BJ266" s="1"/>
  <c r="BH304"/>
  <c r="BH277"/>
  <c r="DH277" s="1"/>
  <c r="BH268"/>
  <c r="CZ353"/>
  <c r="DB353" s="1"/>
  <c r="BH352"/>
  <c r="CZ278"/>
  <c r="DB278" s="1"/>
  <c r="CZ269"/>
  <c r="DB269" s="1"/>
  <c r="DA339"/>
  <c r="BH360"/>
  <c r="CZ349"/>
  <c r="DB349" s="1"/>
  <c r="CZ342"/>
  <c r="DB342" s="1"/>
  <c r="CZ328"/>
  <c r="DB328" s="1"/>
  <c r="CZ300"/>
  <c r="DB300" s="1"/>
  <c r="CZ310"/>
  <c r="DB310" s="1"/>
  <c r="CZ304"/>
  <c r="DB304" s="1"/>
  <c r="BH283"/>
  <c r="DH283" s="1"/>
  <c r="BH274"/>
  <c r="DA361"/>
  <c r="DA359"/>
  <c r="DA357"/>
  <c r="DA355"/>
  <c r="DA364"/>
  <c r="DA362"/>
  <c r="DA358"/>
  <c r="DA356"/>
  <c r="CJ355"/>
  <c r="DA351"/>
  <c r="CZ358"/>
  <c r="DB358" s="1"/>
  <c r="BH357"/>
  <c r="DH357" s="1"/>
  <c r="CJ363"/>
  <c r="DA340"/>
  <c r="BF362"/>
  <c r="CZ361"/>
  <c r="DB361" s="1"/>
  <c r="CJ345"/>
  <c r="DA299"/>
  <c r="DA335"/>
  <c r="DA331"/>
  <c r="DA298"/>
  <c r="DA324"/>
  <c r="DA321"/>
  <c r="BF351"/>
  <c r="BH349"/>
  <c r="BK349" s="1"/>
  <c r="BF347"/>
  <c r="BH344"/>
  <c r="BL344" s="1"/>
  <c r="BF354"/>
  <c r="BF345"/>
  <c r="DA315"/>
  <c r="DA311"/>
  <c r="DA307"/>
  <c r="DA303"/>
  <c r="DA301"/>
  <c r="DA292"/>
  <c r="DA295"/>
  <c r="DA293"/>
  <c r="DA281"/>
  <c r="DA289"/>
  <c r="BF333"/>
  <c r="BH330"/>
  <c r="DH330" s="1"/>
  <c r="BF326"/>
  <c r="BH323"/>
  <c r="DH323" s="1"/>
  <c r="BF319"/>
  <c r="DA312"/>
  <c r="DA310"/>
  <c r="DA308"/>
  <c r="DA306"/>
  <c r="DA304"/>
  <c r="DA294"/>
  <c r="DA291"/>
  <c r="DA290"/>
  <c r="BF340"/>
  <c r="BF337"/>
  <c r="BF332"/>
  <c r="BF325"/>
  <c r="BF318"/>
  <c r="CJ293"/>
  <c r="DA277"/>
  <c r="DA268"/>
  <c r="BF315"/>
  <c r="BH313"/>
  <c r="BF307"/>
  <c r="BF303"/>
  <c r="BH297"/>
  <c r="BL297" s="1"/>
  <c r="BF291"/>
  <c r="BF289"/>
  <c r="CZ288"/>
  <c r="DB288" s="1"/>
  <c r="DE285"/>
  <c r="DA283"/>
  <c r="DA280"/>
  <c r="DA278"/>
  <c r="DA276"/>
  <c r="DA274"/>
  <c r="DA271"/>
  <c r="DA269"/>
  <c r="DA267"/>
  <c r="BF316"/>
  <c r="BF314"/>
  <c r="BH302"/>
  <c r="BF301"/>
  <c r="CZ297"/>
  <c r="DB297" s="1"/>
  <c r="BH292"/>
  <c r="DH292" s="1"/>
  <c r="BF294"/>
  <c r="CJ272"/>
  <c r="BF287"/>
  <c r="BH282"/>
  <c r="BK282" s="1"/>
  <c r="BF276"/>
  <c r="BH273"/>
  <c r="BK273" s="1"/>
  <c r="BH286"/>
  <c r="BF284"/>
  <c r="CZ283"/>
  <c r="DB283" s="1"/>
  <c r="BF275"/>
  <c r="CZ274"/>
  <c r="DB274" s="1"/>
  <c r="DA285"/>
  <c r="DA353"/>
  <c r="BI359"/>
  <c r="BJ359" s="1"/>
  <c r="DG359" s="1"/>
  <c r="BI355"/>
  <c r="BJ355" s="1"/>
  <c r="DE362"/>
  <c r="DE360"/>
  <c r="DE356"/>
  <c r="DE352"/>
  <c r="BI349"/>
  <c r="BJ349" s="1"/>
  <c r="DG349" s="1"/>
  <c r="BI345"/>
  <c r="BJ345" s="1"/>
  <c r="DG345" s="1"/>
  <c r="BI343"/>
  <c r="BJ343" s="1"/>
  <c r="DG343" s="1"/>
  <c r="BI299"/>
  <c r="BJ299" s="1"/>
  <c r="DG299" s="1"/>
  <c r="BI337"/>
  <c r="BJ337" s="1"/>
  <c r="DG337" s="1"/>
  <c r="BI335"/>
  <c r="BJ335" s="1"/>
  <c r="DG335" s="1"/>
  <c r="BI333"/>
  <c r="BJ333" s="1"/>
  <c r="DG333" s="1"/>
  <c r="BI331"/>
  <c r="BJ331" s="1"/>
  <c r="DG331" s="1"/>
  <c r="BI329"/>
  <c r="BJ329" s="1"/>
  <c r="DG329" s="1"/>
  <c r="BI298"/>
  <c r="BJ298" s="1"/>
  <c r="DG298" s="1"/>
  <c r="BI326"/>
  <c r="BJ326" s="1"/>
  <c r="DG326" s="1"/>
  <c r="BI324"/>
  <c r="BJ324" s="1"/>
  <c r="DG324" s="1"/>
  <c r="BI322"/>
  <c r="BJ322" s="1"/>
  <c r="DG322" s="1"/>
  <c r="BI321"/>
  <c r="BJ321" s="1"/>
  <c r="DG321" s="1"/>
  <c r="BI319"/>
  <c r="BJ319" s="1"/>
  <c r="DG319" s="1"/>
  <c r="BI315"/>
  <c r="BJ315" s="1"/>
  <c r="DG315" s="1"/>
  <c r="BI314"/>
  <c r="BJ314" s="1"/>
  <c r="DG314" s="1"/>
  <c r="BI311"/>
  <c r="BJ311" s="1"/>
  <c r="DG311" s="1"/>
  <c r="BI309"/>
  <c r="BJ309" s="1"/>
  <c r="DG309" s="1"/>
  <c r="BI307"/>
  <c r="BJ307" s="1"/>
  <c r="DG307" s="1"/>
  <c r="BI305"/>
  <c r="BJ305" s="1"/>
  <c r="DG305" s="1"/>
  <c r="BI303"/>
  <c r="BJ303" s="1"/>
  <c r="DG303" s="1"/>
  <c r="BI301"/>
  <c r="BJ301" s="1"/>
  <c r="DG301" s="1"/>
  <c r="BI295"/>
  <c r="BJ295" s="1"/>
  <c r="DG295" s="1"/>
  <c r="BI293"/>
  <c r="BJ293" s="1"/>
  <c r="DG293" s="1"/>
  <c r="BI281"/>
  <c r="BJ281" s="1"/>
  <c r="DG281" s="1"/>
  <c r="BI289"/>
  <c r="BJ289" s="1"/>
  <c r="DG289" s="1"/>
  <c r="BI361"/>
  <c r="BJ361" s="1"/>
  <c r="DG361" s="1"/>
  <c r="BI357"/>
  <c r="BJ357" s="1"/>
  <c r="DG357" s="1"/>
  <c r="DE336"/>
  <c r="DE330"/>
  <c r="DE323"/>
  <c r="DE316"/>
  <c r="DA286"/>
  <c r="DG292"/>
  <c r="DG355"/>
  <c r="BI362"/>
  <c r="BJ362" s="1"/>
  <c r="DG362" s="1"/>
  <c r="BI360"/>
  <c r="BJ360" s="1"/>
  <c r="DG360" s="1"/>
  <c r="BJ358"/>
  <c r="DG358" s="1"/>
  <c r="BI358"/>
  <c r="BI356"/>
  <c r="BJ356" s="1"/>
  <c r="DG356" s="1"/>
  <c r="BK363"/>
  <c r="DH363"/>
  <c r="BL363"/>
  <c r="DH360"/>
  <c r="BL360"/>
  <c r="BK360"/>
  <c r="BK357"/>
  <c r="BL357"/>
  <c r="BI352"/>
  <c r="BJ352" s="1"/>
  <c r="DG352" s="1"/>
  <c r="BK361"/>
  <c r="DH361"/>
  <c r="BL361"/>
  <c r="DH358"/>
  <c r="BL358"/>
  <c r="BK358"/>
  <c r="DH356"/>
  <c r="BL356"/>
  <c r="BK356"/>
  <c r="BI353"/>
  <c r="BJ353" s="1"/>
  <c r="DG353" s="1"/>
  <c r="BK351"/>
  <c r="DH351"/>
  <c r="BL351"/>
  <c r="BK347"/>
  <c r="DH347"/>
  <c r="BL347"/>
  <c r="DH344"/>
  <c r="BK344"/>
  <c r="BI340"/>
  <c r="BJ340" s="1"/>
  <c r="DG340" s="1"/>
  <c r="BI338"/>
  <c r="BJ338" s="1"/>
  <c r="DG338" s="1"/>
  <c r="BI336"/>
  <c r="BJ336" s="1"/>
  <c r="DG336" s="1"/>
  <c r="BI334"/>
  <c r="BJ334" s="1"/>
  <c r="DG334" s="1"/>
  <c r="BI332"/>
  <c r="BJ332" s="1"/>
  <c r="DG332" s="1"/>
  <c r="BI330"/>
  <c r="BJ330" s="1"/>
  <c r="DG330" s="1"/>
  <c r="BI328"/>
  <c r="BJ328" s="1"/>
  <c r="DG328" s="1"/>
  <c r="BI327"/>
  <c r="BJ327" s="1"/>
  <c r="DG327" s="1"/>
  <c r="BI325"/>
  <c r="BJ325" s="1"/>
  <c r="DG325" s="1"/>
  <c r="BI323"/>
  <c r="BJ323" s="1"/>
  <c r="DG323" s="1"/>
  <c r="BI300"/>
  <c r="BJ300" s="1"/>
  <c r="DG300" s="1"/>
  <c r="BI320"/>
  <c r="BJ320" s="1"/>
  <c r="DG320" s="1"/>
  <c r="BI318"/>
  <c r="BJ318" s="1"/>
  <c r="DG318" s="1"/>
  <c r="BK345"/>
  <c r="DH345"/>
  <c r="BL345"/>
  <c r="DH342"/>
  <c r="BL342"/>
  <c r="BK342"/>
  <c r="BK333"/>
  <c r="DH333"/>
  <c r="BL333"/>
  <c r="BL330"/>
  <c r="BK326"/>
  <c r="DH326"/>
  <c r="BL326"/>
  <c r="BL323"/>
  <c r="BK319"/>
  <c r="DH319"/>
  <c r="BL319"/>
  <c r="BI316"/>
  <c r="BJ316" s="1"/>
  <c r="DG316" s="1"/>
  <c r="BK299"/>
  <c r="DH299"/>
  <c r="BL299"/>
  <c r="BK335"/>
  <c r="DH335"/>
  <c r="BL335"/>
  <c r="DH332"/>
  <c r="BL332"/>
  <c r="BK332"/>
  <c r="BK298"/>
  <c r="DH298"/>
  <c r="BL298"/>
  <c r="DH325"/>
  <c r="BL325"/>
  <c r="BK325"/>
  <c r="BK321"/>
  <c r="DH321"/>
  <c r="BL321"/>
  <c r="DH318"/>
  <c r="BL318"/>
  <c r="BK318"/>
  <c r="BI285"/>
  <c r="BJ285" s="1"/>
  <c r="DG285" s="1"/>
  <c r="BI284"/>
  <c r="BJ284" s="1"/>
  <c r="DG284" s="1"/>
  <c r="BI279"/>
  <c r="BJ279" s="1"/>
  <c r="DG279" s="1"/>
  <c r="BI275"/>
  <c r="BJ275" s="1"/>
  <c r="DG275" s="1"/>
  <c r="BI270"/>
  <c r="BJ270" s="1"/>
  <c r="DG270" s="1"/>
  <c r="DG266"/>
  <c r="BK311"/>
  <c r="DH311"/>
  <c r="BL311"/>
  <c r="DH308"/>
  <c r="BL308"/>
  <c r="BK308"/>
  <c r="BK303"/>
  <c r="DH303"/>
  <c r="BL303"/>
  <c r="DH297"/>
  <c r="BK297"/>
  <c r="DH296"/>
  <c r="BL296"/>
  <c r="BK296"/>
  <c r="BK289"/>
  <c r="DH289"/>
  <c r="BL289"/>
  <c r="BI287"/>
  <c r="BJ287" s="1"/>
  <c r="DG287" s="1"/>
  <c r="BI283"/>
  <c r="BJ283" s="1"/>
  <c r="DG283" s="1"/>
  <c r="BI278"/>
  <c r="BJ278" s="1"/>
  <c r="DG278" s="1"/>
  <c r="BI274"/>
  <c r="BJ274" s="1"/>
  <c r="DG274" s="1"/>
  <c r="BI269"/>
  <c r="BJ269" s="1"/>
  <c r="DG269" s="1"/>
  <c r="BK314"/>
  <c r="DH314"/>
  <c r="BL314"/>
  <c r="DH310"/>
  <c r="BL310"/>
  <c r="BK310"/>
  <c r="BK305"/>
  <c r="DH305"/>
  <c r="BL305"/>
  <c r="DH302"/>
  <c r="BL302"/>
  <c r="BK302"/>
  <c r="BK292"/>
  <c r="BL292"/>
  <c r="DH294"/>
  <c r="BL294"/>
  <c r="BK294"/>
  <c r="BK281"/>
  <c r="DH281"/>
  <c r="BL281"/>
  <c r="BI288"/>
  <c r="BJ288" s="1"/>
  <c r="DG288" s="1"/>
  <c r="DH288"/>
  <c r="BL288"/>
  <c r="BK288"/>
  <c r="BK272"/>
  <c r="DH272"/>
  <c r="BL272"/>
  <c r="DH287"/>
  <c r="BL287"/>
  <c r="BK287"/>
  <c r="DH280"/>
  <c r="BL280"/>
  <c r="BK280"/>
  <c r="DH276"/>
  <c r="BL276"/>
  <c r="BK276"/>
  <c r="DH271"/>
  <c r="BL271"/>
  <c r="BK271"/>
  <c r="DH267"/>
  <c r="BK286"/>
  <c r="DH286"/>
  <c r="BL286"/>
  <c r="BK284"/>
  <c r="DH284"/>
  <c r="BL284"/>
  <c r="BK279"/>
  <c r="DH279"/>
  <c r="BL279"/>
  <c r="BK275"/>
  <c r="DH275"/>
  <c r="BL275"/>
  <c r="BK270"/>
  <c r="DH270"/>
  <c r="BL270"/>
  <c r="DH266"/>
  <c r="DE364"/>
  <c r="BI365"/>
  <c r="BJ365" s="1"/>
  <c r="DG365" s="1"/>
  <c r="BI363"/>
  <c r="BJ363" s="1"/>
  <c r="DG363" s="1"/>
  <c r="BI341"/>
  <c r="BJ341" s="1"/>
  <c r="DG341" s="1"/>
  <c r="DE338"/>
  <c r="DE334"/>
  <c r="DE332"/>
  <c r="DE328"/>
  <c r="DE327"/>
  <c r="DE325"/>
  <c r="DE300"/>
  <c r="DE320"/>
  <c r="DE318"/>
  <c r="BI351"/>
  <c r="BJ351" s="1"/>
  <c r="DG351" s="1"/>
  <c r="BI347"/>
  <c r="BJ347" s="1"/>
  <c r="DG347" s="1"/>
  <c r="BI364"/>
  <c r="BJ364" s="1"/>
  <c r="DG364" s="1"/>
  <c r="DH364"/>
  <c r="BL364"/>
  <c r="BK364"/>
  <c r="BK359"/>
  <c r="DH359"/>
  <c r="BL359"/>
  <c r="BI350"/>
  <c r="BJ350" s="1"/>
  <c r="DG350" s="1"/>
  <c r="BI348"/>
  <c r="BJ348" s="1"/>
  <c r="DG348" s="1"/>
  <c r="BI346"/>
  <c r="BJ346" s="1"/>
  <c r="DG346" s="1"/>
  <c r="BI344"/>
  <c r="BJ344" s="1"/>
  <c r="DG344" s="1"/>
  <c r="BI342"/>
  <c r="BJ342" s="1"/>
  <c r="DG342" s="1"/>
  <c r="BK365"/>
  <c r="DH365"/>
  <c r="BL365"/>
  <c r="DH362"/>
  <c r="BL362"/>
  <c r="BK362"/>
  <c r="BK355"/>
  <c r="DH355"/>
  <c r="BL355"/>
  <c r="BK353"/>
  <c r="DH353"/>
  <c r="BL353"/>
  <c r="DH352"/>
  <c r="BL352"/>
  <c r="BK352"/>
  <c r="DH349"/>
  <c r="BK343"/>
  <c r="DH343"/>
  <c r="BL343"/>
  <c r="BI339"/>
  <c r="BJ339" s="1"/>
  <c r="DG339" s="1"/>
  <c r="DH354"/>
  <c r="BL354"/>
  <c r="BK354"/>
  <c r="DH350"/>
  <c r="BL350"/>
  <c r="BK350"/>
  <c r="DH348"/>
  <c r="BL348"/>
  <c r="BK348"/>
  <c r="DH346"/>
  <c r="BL346"/>
  <c r="BK346"/>
  <c r="BK341"/>
  <c r="DH341"/>
  <c r="BL341"/>
  <c r="DH339"/>
  <c r="BL339"/>
  <c r="BK339"/>
  <c r="DH338"/>
  <c r="BL338"/>
  <c r="BK338"/>
  <c r="DH336"/>
  <c r="BL336"/>
  <c r="BK336"/>
  <c r="DH334"/>
  <c r="BL334"/>
  <c r="BK334"/>
  <c r="BK329"/>
  <c r="DH329"/>
  <c r="BL329"/>
  <c r="DH327"/>
  <c r="BL327"/>
  <c r="BK327"/>
  <c r="BK322"/>
  <c r="DH322"/>
  <c r="BL322"/>
  <c r="DH320"/>
  <c r="BL320"/>
  <c r="BK320"/>
  <c r="BI312"/>
  <c r="BJ312" s="1"/>
  <c r="DG312" s="1"/>
  <c r="BI313"/>
  <c r="BJ313" s="1"/>
  <c r="DG313" s="1"/>
  <c r="BI310"/>
  <c r="BJ310" s="1"/>
  <c r="DG310" s="1"/>
  <c r="BI308"/>
  <c r="BJ308" s="1"/>
  <c r="DG308" s="1"/>
  <c r="BI306"/>
  <c r="BJ306" s="1"/>
  <c r="DG306" s="1"/>
  <c r="BI304"/>
  <c r="BJ304" s="1"/>
  <c r="DG304" s="1"/>
  <c r="BI302"/>
  <c r="BJ302" s="1"/>
  <c r="DG302" s="1"/>
  <c r="BI297"/>
  <c r="BJ297" s="1"/>
  <c r="DG297" s="1"/>
  <c r="BI296"/>
  <c r="BJ296" s="1"/>
  <c r="DG296" s="1"/>
  <c r="BI294"/>
  <c r="BJ294" s="1"/>
  <c r="DG294" s="1"/>
  <c r="BJ291"/>
  <c r="DG291" s="1"/>
  <c r="BI291"/>
  <c r="BI290"/>
  <c r="BJ290" s="1"/>
  <c r="DG290" s="1"/>
  <c r="DH340"/>
  <c r="BL340"/>
  <c r="BK340"/>
  <c r="BK337"/>
  <c r="DH337"/>
  <c r="BL337"/>
  <c r="BK331"/>
  <c r="DH331"/>
  <c r="BL331"/>
  <c r="DH328"/>
  <c r="BL328"/>
  <c r="BK328"/>
  <c r="BK324"/>
  <c r="DH324"/>
  <c r="BL324"/>
  <c r="DH300"/>
  <c r="BL300"/>
  <c r="BK300"/>
  <c r="BI317"/>
  <c r="BJ317" s="1"/>
  <c r="DG317" s="1"/>
  <c r="BI282"/>
  <c r="BJ282" s="1"/>
  <c r="DG282" s="1"/>
  <c r="BI277"/>
  <c r="BJ277" s="1"/>
  <c r="DG277" s="1"/>
  <c r="BI273"/>
  <c r="BJ273" s="1"/>
  <c r="DG273" s="1"/>
  <c r="BI268"/>
  <c r="BJ268" s="1"/>
  <c r="DG268" s="1"/>
  <c r="BK317"/>
  <c r="DH317"/>
  <c r="BL317"/>
  <c r="BK315"/>
  <c r="DH315"/>
  <c r="BL315"/>
  <c r="DH313"/>
  <c r="BL313"/>
  <c r="BK313"/>
  <c r="BK307"/>
  <c r="DH307"/>
  <c r="BL307"/>
  <c r="DH304"/>
  <c r="BL304"/>
  <c r="BK304"/>
  <c r="BK295"/>
  <c r="DH295"/>
  <c r="BL295"/>
  <c r="DH291"/>
  <c r="BL291"/>
  <c r="BK291"/>
  <c r="DH290"/>
  <c r="BL290"/>
  <c r="BK290"/>
  <c r="BI286"/>
  <c r="BJ286" s="1"/>
  <c r="DG286" s="1"/>
  <c r="BI280"/>
  <c r="BJ280" s="1"/>
  <c r="DG280" s="1"/>
  <c r="BI276"/>
  <c r="BJ276" s="1"/>
  <c r="DG276" s="1"/>
  <c r="BI271"/>
  <c r="BJ271" s="1"/>
  <c r="DG271" s="1"/>
  <c r="DG267"/>
  <c r="DH316"/>
  <c r="BL316"/>
  <c r="BK316"/>
  <c r="DH312"/>
  <c r="BL312"/>
  <c r="BK312"/>
  <c r="BK309"/>
  <c r="DH309"/>
  <c r="BL309"/>
  <c r="DH306"/>
  <c r="BL306"/>
  <c r="BK306"/>
  <c r="BK301"/>
  <c r="DH301"/>
  <c r="BL301"/>
  <c r="BK293"/>
  <c r="DH293"/>
  <c r="BL293"/>
  <c r="BI272"/>
  <c r="BJ272" s="1"/>
  <c r="DG272" s="1"/>
  <c r="DH282"/>
  <c r="BK277"/>
  <c r="BL277"/>
  <c r="DH273"/>
  <c r="BK268"/>
  <c r="DH268"/>
  <c r="BL268"/>
  <c r="BL283"/>
  <c r="DH278"/>
  <c r="BL278"/>
  <c r="BK278"/>
  <c r="DH274"/>
  <c r="BL274"/>
  <c r="BK274"/>
  <c r="DH269"/>
  <c r="BL269"/>
  <c r="BK269"/>
  <c r="AF345"/>
  <c r="AF343"/>
  <c r="DE350"/>
  <c r="DE348"/>
  <c r="DE346"/>
  <c r="DE344"/>
  <c r="DE342"/>
  <c r="DE354"/>
  <c r="BI354"/>
  <c r="BJ354" s="1"/>
  <c r="DG354" s="1"/>
  <c r="DE340"/>
  <c r="DE312"/>
  <c r="DE313"/>
  <c r="DE310"/>
  <c r="DE308"/>
  <c r="DE306"/>
  <c r="DE304"/>
  <c r="DE302"/>
  <c r="DE297"/>
  <c r="DE296"/>
  <c r="DE294"/>
  <c r="DE290"/>
  <c r="DE288"/>
  <c r="BH285"/>
  <c r="CU424"/>
  <c r="CQ424"/>
  <c r="CP424"/>
  <c r="CU423"/>
  <c r="CQ423"/>
  <c r="CP423"/>
  <c r="CU422"/>
  <c r="CQ422"/>
  <c r="CP422"/>
  <c r="CU421"/>
  <c r="CQ421"/>
  <c r="CP421"/>
  <c r="CU420"/>
  <c r="CQ420"/>
  <c r="CP420"/>
  <c r="CU419"/>
  <c r="CQ419"/>
  <c r="CP419"/>
  <c r="CU418"/>
  <c r="CQ418"/>
  <c r="CP418"/>
  <c r="CU417"/>
  <c r="CQ417"/>
  <c r="CP417"/>
  <c r="CU416"/>
  <c r="CQ416"/>
  <c r="CP416"/>
  <c r="CU415"/>
  <c r="CQ415"/>
  <c r="CP415"/>
  <c r="CU414"/>
  <c r="CQ414"/>
  <c r="CP414"/>
  <c r="CU413"/>
  <c r="CQ413"/>
  <c r="CP413"/>
  <c r="CU412"/>
  <c r="CQ412"/>
  <c r="CP412"/>
  <c r="CU411"/>
  <c r="CQ411"/>
  <c r="CP411"/>
  <c r="CU410"/>
  <c r="CQ410"/>
  <c r="CP410"/>
  <c r="CU409"/>
  <c r="CQ409"/>
  <c r="CP409"/>
  <c r="CU408"/>
  <c r="CQ408"/>
  <c r="CP408"/>
  <c r="CU407"/>
  <c r="CQ407"/>
  <c r="CP407"/>
  <c r="CU406"/>
  <c r="CQ406"/>
  <c r="CP406"/>
  <c r="CU405"/>
  <c r="CQ405"/>
  <c r="CP405"/>
  <c r="CU404"/>
  <c r="CQ404"/>
  <c r="CP404"/>
  <c r="CU403"/>
  <c r="CQ403"/>
  <c r="CP403"/>
  <c r="CU402"/>
  <c r="CQ402"/>
  <c r="CP402"/>
  <c r="CU401"/>
  <c r="CQ401"/>
  <c r="CP401"/>
  <c r="CU400"/>
  <c r="CQ400"/>
  <c r="CP400"/>
  <c r="CU399"/>
  <c r="CQ399"/>
  <c r="CP399"/>
  <c r="CU398"/>
  <c r="CQ398"/>
  <c r="CP398"/>
  <c r="CU397"/>
  <c r="CQ397"/>
  <c r="CP397"/>
  <c r="CU396"/>
  <c r="CQ396"/>
  <c r="CP396"/>
  <c r="CU395"/>
  <c r="CQ395"/>
  <c r="CP395"/>
  <c r="CU394"/>
  <c r="CQ394"/>
  <c r="CP394"/>
  <c r="CU393"/>
  <c r="CQ393"/>
  <c r="CP393"/>
  <c r="CU392"/>
  <c r="CQ392"/>
  <c r="CP392"/>
  <c r="CU391"/>
  <c r="CQ391"/>
  <c r="CP391"/>
  <c r="CU390"/>
  <c r="CQ390"/>
  <c r="CP390"/>
  <c r="CU389"/>
  <c r="CQ389"/>
  <c r="CP389"/>
  <c r="CU388"/>
  <c r="CQ388"/>
  <c r="CP388"/>
  <c r="CU387"/>
  <c r="CQ387"/>
  <c r="CP387"/>
  <c r="CU386"/>
  <c r="CQ386"/>
  <c r="CP386"/>
  <c r="CU385"/>
  <c r="CQ385"/>
  <c r="CP385"/>
  <c r="CU384"/>
  <c r="CQ384"/>
  <c r="CP384"/>
  <c r="CU383"/>
  <c r="CQ383"/>
  <c r="CP383"/>
  <c r="CU382"/>
  <c r="CQ382"/>
  <c r="CP382"/>
  <c r="CU381"/>
  <c r="CQ381"/>
  <c r="CP381"/>
  <c r="CU380"/>
  <c r="CQ380"/>
  <c r="CP380"/>
  <c r="CU379"/>
  <c r="CQ379"/>
  <c r="CP379"/>
  <c r="CU378"/>
  <c r="CQ378"/>
  <c r="CP378"/>
  <c r="CU377"/>
  <c r="CQ377"/>
  <c r="CP377"/>
  <c r="CU376"/>
  <c r="CQ376"/>
  <c r="CP376"/>
  <c r="CU375"/>
  <c r="CQ375"/>
  <c r="CP375"/>
  <c r="CU374"/>
  <c r="CQ374"/>
  <c r="CP374"/>
  <c r="CU373"/>
  <c r="CQ373"/>
  <c r="CP373"/>
  <c r="CU372"/>
  <c r="CQ372"/>
  <c r="CP372"/>
  <c r="CU371"/>
  <c r="CQ371"/>
  <c r="CP371"/>
  <c r="CU370"/>
  <c r="CQ370"/>
  <c r="CP370"/>
  <c r="CU369"/>
  <c r="CQ369"/>
  <c r="CP369"/>
  <c r="CU368"/>
  <c r="CQ368"/>
  <c r="CP368"/>
  <c r="CU367"/>
  <c r="CQ367"/>
  <c r="CP367"/>
  <c r="CU366"/>
  <c r="CQ366"/>
  <c r="CP366"/>
  <c r="CU238"/>
  <c r="CQ238"/>
  <c r="CU237"/>
  <c r="CQ237"/>
  <c r="CU236"/>
  <c r="CQ236"/>
  <c r="CP236"/>
  <c r="CU235"/>
  <c r="CQ235"/>
  <c r="CP235"/>
  <c r="CU234"/>
  <c r="CQ234"/>
  <c r="CP234"/>
  <c r="CU233"/>
  <c r="CQ233"/>
  <c r="CP233"/>
  <c r="CU232"/>
  <c r="CQ232"/>
  <c r="CP232"/>
  <c r="CU231"/>
  <c r="CQ231"/>
  <c r="CP231"/>
  <c r="CU230"/>
  <c r="CQ230"/>
  <c r="CP230"/>
  <c r="CU229"/>
  <c r="CQ229"/>
  <c r="CP229"/>
  <c r="CU228"/>
  <c r="CQ228"/>
  <c r="CP228"/>
  <c r="CU227"/>
  <c r="CQ227"/>
  <c r="CP227"/>
  <c r="CU226"/>
  <c r="CQ226"/>
  <c r="CP226"/>
  <c r="CU225"/>
  <c r="CQ225"/>
  <c r="CP225"/>
  <c r="CU224"/>
  <c r="CQ224"/>
  <c r="CP224"/>
  <c r="CU223"/>
  <c r="CQ223"/>
  <c r="CP223"/>
  <c r="CU222"/>
  <c r="CQ222"/>
  <c r="CP222"/>
  <c r="CU221"/>
  <c r="CQ221"/>
  <c r="CP221"/>
  <c r="CU220"/>
  <c r="CQ220"/>
  <c r="CP220"/>
  <c r="CU219"/>
  <c r="CQ219"/>
  <c r="CP219"/>
  <c r="CU218"/>
  <c r="CQ218"/>
  <c r="CP218"/>
  <c r="CU217"/>
  <c r="CQ217"/>
  <c r="CP217"/>
  <c r="CU216"/>
  <c r="CQ216"/>
  <c r="CP216"/>
  <c r="CU215"/>
  <c r="CQ215"/>
  <c r="CP215"/>
  <c r="CU214"/>
  <c r="CQ214"/>
  <c r="CP214"/>
  <c r="CU213"/>
  <c r="CQ213"/>
  <c r="CP213"/>
  <c r="CU212"/>
  <c r="CQ212"/>
  <c r="CP212"/>
  <c r="CU211"/>
  <c r="CQ211"/>
  <c r="CP211"/>
  <c r="CU210"/>
  <c r="CQ210"/>
  <c r="CP210"/>
  <c r="CU209"/>
  <c r="CQ209"/>
  <c r="CP209"/>
  <c r="CU208"/>
  <c r="CQ208"/>
  <c r="CP208"/>
  <c r="CU207"/>
  <c r="CQ207"/>
  <c r="CP207"/>
  <c r="CU206"/>
  <c r="CQ206"/>
  <c r="CP206"/>
  <c r="CU205"/>
  <c r="CQ205"/>
  <c r="CP205"/>
  <c r="CU204"/>
  <c r="CQ204"/>
  <c r="CP204"/>
  <c r="CU203"/>
  <c r="CQ203"/>
  <c r="CP203"/>
  <c r="CU202"/>
  <c r="CQ202"/>
  <c r="CP202"/>
  <c r="CU201"/>
  <c r="CQ201"/>
  <c r="CP201"/>
  <c r="CU200"/>
  <c r="CQ200"/>
  <c r="CP200"/>
  <c r="CU199"/>
  <c r="CQ199"/>
  <c r="CP199"/>
  <c r="CU198"/>
  <c r="CQ198"/>
  <c r="CP198"/>
  <c r="CU197"/>
  <c r="CQ197"/>
  <c r="CP197"/>
  <c r="CU196"/>
  <c r="CQ196"/>
  <c r="CP196"/>
  <c r="CU195"/>
  <c r="CQ195"/>
  <c r="CP195"/>
  <c r="CU194"/>
  <c r="CQ194"/>
  <c r="CP194"/>
  <c r="CU193"/>
  <c r="CQ193"/>
  <c r="CP193"/>
  <c r="CU192"/>
  <c r="CQ192"/>
  <c r="CP192"/>
  <c r="CU191"/>
  <c r="CQ191"/>
  <c r="CP191"/>
  <c r="CU190"/>
  <c r="CQ190"/>
  <c r="CP190"/>
  <c r="CU189"/>
  <c r="CQ189"/>
  <c r="CP189"/>
  <c r="CU188"/>
  <c r="CQ188"/>
  <c r="CP188"/>
  <c r="CU187"/>
  <c r="CQ187"/>
  <c r="CP187"/>
  <c r="CU186"/>
  <c r="CQ186"/>
  <c r="CP186"/>
  <c r="CU185"/>
  <c r="CQ185"/>
  <c r="CP185"/>
  <c r="CU184"/>
  <c r="CQ184"/>
  <c r="CP184"/>
  <c r="CU183"/>
  <c r="CQ183"/>
  <c r="CP183"/>
  <c r="CU182"/>
  <c r="CQ182"/>
  <c r="CP182"/>
  <c r="CU181"/>
  <c r="CQ181"/>
  <c r="CP181"/>
  <c r="CU180"/>
  <c r="CQ180"/>
  <c r="CP180"/>
  <c r="CU179"/>
  <c r="CQ179"/>
  <c r="CP179"/>
  <c r="CU178"/>
  <c r="CQ178"/>
  <c r="CP178"/>
  <c r="CU177"/>
  <c r="CQ177"/>
  <c r="CP177"/>
  <c r="CU176"/>
  <c r="CQ176"/>
  <c r="CP176"/>
  <c r="CU175"/>
  <c r="CQ175"/>
  <c r="CP175"/>
  <c r="CU174"/>
  <c r="CQ174"/>
  <c r="CP174"/>
  <c r="CU173"/>
  <c r="CQ173"/>
  <c r="CP173"/>
  <c r="CU172"/>
  <c r="CQ172"/>
  <c r="CP172"/>
  <c r="CU171"/>
  <c r="CQ171"/>
  <c r="CP171"/>
  <c r="CU170"/>
  <c r="CQ170"/>
  <c r="CP170"/>
  <c r="CU169"/>
  <c r="CQ169"/>
  <c r="CP169"/>
  <c r="CU168"/>
  <c r="CQ168"/>
  <c r="CP168"/>
  <c r="CU167"/>
  <c r="CQ167"/>
  <c r="CP167"/>
  <c r="CU166"/>
  <c r="CQ166"/>
  <c r="CP166"/>
  <c r="CU165"/>
  <c r="CQ165"/>
  <c r="CP165"/>
  <c r="CU164"/>
  <c r="CQ164"/>
  <c r="CP164"/>
  <c r="CU163"/>
  <c r="CQ163"/>
  <c r="CP163"/>
  <c r="CU162"/>
  <c r="CQ162"/>
  <c r="CP162"/>
  <c r="CU161"/>
  <c r="CQ161"/>
  <c r="CP161"/>
  <c r="CU160"/>
  <c r="CQ160"/>
  <c r="CP160"/>
  <c r="CU159"/>
  <c r="CQ159"/>
  <c r="CP159"/>
  <c r="CU158"/>
  <c r="CQ158"/>
  <c r="CP158"/>
  <c r="CU157"/>
  <c r="CQ157"/>
  <c r="CS157" s="1"/>
  <c r="CP157"/>
  <c r="CP156"/>
  <c r="CP155"/>
  <c r="CP154"/>
  <c r="CP153"/>
  <c r="CP152"/>
  <c r="CP151"/>
  <c r="CP150"/>
  <c r="CP149"/>
  <c r="CP148"/>
  <c r="CP147"/>
  <c r="CP146"/>
  <c r="CP145"/>
  <c r="CP144"/>
  <c r="CP143"/>
  <c r="CP142"/>
  <c r="CP141"/>
  <c r="CP140"/>
  <c r="CP139"/>
  <c r="CP138"/>
  <c r="CP137"/>
  <c r="CP136"/>
  <c r="CP135"/>
  <c r="CP134"/>
  <c r="CU133"/>
  <c r="CQ133"/>
  <c r="CP133"/>
  <c r="CU132"/>
  <c r="CQ132"/>
  <c r="CP132"/>
  <c r="CU131"/>
  <c r="CQ131"/>
  <c r="CP131"/>
  <c r="CU130"/>
  <c r="CQ130"/>
  <c r="CP130"/>
  <c r="CU129"/>
  <c r="CQ129"/>
  <c r="CP129"/>
  <c r="CU128"/>
  <c r="CQ128"/>
  <c r="CP128"/>
  <c r="CU127"/>
  <c r="CQ127"/>
  <c r="CP127"/>
  <c r="CU126"/>
  <c r="CQ126"/>
  <c r="CP126"/>
  <c r="CU125"/>
  <c r="CQ125"/>
  <c r="CP125"/>
  <c r="CU124"/>
  <c r="CQ124"/>
  <c r="CP124"/>
  <c r="CU123"/>
  <c r="CQ123"/>
  <c r="CP123"/>
  <c r="CU122"/>
  <c r="CQ122"/>
  <c r="CP122"/>
  <c r="CU121"/>
  <c r="CQ121"/>
  <c r="CP121"/>
  <c r="CU120"/>
  <c r="CQ120"/>
  <c r="CP120"/>
  <c r="CU119"/>
  <c r="CQ119"/>
  <c r="CP119"/>
  <c r="CU118"/>
  <c r="CQ118"/>
  <c r="CP118"/>
  <c r="CU117"/>
  <c r="CQ117"/>
  <c r="CP117"/>
  <c r="CU116"/>
  <c r="CQ116"/>
  <c r="CP116"/>
  <c r="CU115"/>
  <c r="CQ115"/>
  <c r="CP115"/>
  <c r="CU114"/>
  <c r="CQ114"/>
  <c r="CP114"/>
  <c r="CU113"/>
  <c r="CQ113"/>
  <c r="CP113"/>
  <c r="CU112"/>
  <c r="CQ112"/>
  <c r="CP112"/>
  <c r="CU111"/>
  <c r="CQ111"/>
  <c r="CP111"/>
  <c r="CU110"/>
  <c r="CQ110"/>
  <c r="CP110"/>
  <c r="CU109"/>
  <c r="CQ109"/>
  <c r="CP109"/>
  <c r="CU108"/>
  <c r="CQ108"/>
  <c r="CP108"/>
  <c r="CU107"/>
  <c r="CQ107"/>
  <c r="CP107"/>
  <c r="CU106"/>
  <c r="CQ106"/>
  <c r="CP106"/>
  <c r="CU105"/>
  <c r="CQ105"/>
  <c r="CP105"/>
  <c r="CU104"/>
  <c r="CQ104"/>
  <c r="CP104"/>
  <c r="CU103"/>
  <c r="CQ103"/>
  <c r="CP103"/>
  <c r="CU102"/>
  <c r="CQ102"/>
  <c r="CP102"/>
  <c r="CU101"/>
  <c r="CQ101"/>
  <c r="CP101"/>
  <c r="CU100"/>
  <c r="CQ100"/>
  <c r="CP100"/>
  <c r="CU99"/>
  <c r="CQ99"/>
  <c r="CP99"/>
  <c r="CU98"/>
  <c r="CQ98"/>
  <c r="CP98"/>
  <c r="CU97"/>
  <c r="CQ97"/>
  <c r="CP97"/>
  <c r="CU96"/>
  <c r="CQ96"/>
  <c r="CP96"/>
  <c r="CU95"/>
  <c r="CQ95"/>
  <c r="CP95"/>
  <c r="CU94"/>
  <c r="CQ94"/>
  <c r="CP94"/>
  <c r="CU93"/>
  <c r="CQ93"/>
  <c r="CP93"/>
  <c r="CU92"/>
  <c r="CQ92"/>
  <c r="CP92"/>
  <c r="CU91"/>
  <c r="CQ91"/>
  <c r="CP91"/>
  <c r="CU90"/>
  <c r="CQ90"/>
  <c r="CP90"/>
  <c r="CU89"/>
  <c r="CQ89"/>
  <c r="CP89"/>
  <c r="CU88"/>
  <c r="CQ88"/>
  <c r="CP88"/>
  <c r="CU87"/>
  <c r="CQ87"/>
  <c r="CP87"/>
  <c r="CU86"/>
  <c r="CQ86"/>
  <c r="CP86"/>
  <c r="CU85"/>
  <c r="CQ85"/>
  <c r="CP85"/>
  <c r="CU84"/>
  <c r="CQ84"/>
  <c r="CP84"/>
  <c r="CU83"/>
  <c r="CQ83"/>
  <c r="CP83"/>
  <c r="CU82"/>
  <c r="CQ82"/>
  <c r="CP82"/>
  <c r="CU81"/>
  <c r="CQ81"/>
  <c r="CP81"/>
  <c r="CU80"/>
  <c r="CQ80"/>
  <c r="CP80"/>
  <c r="CU79"/>
  <c r="CQ79"/>
  <c r="CP79"/>
  <c r="CU78"/>
  <c r="CQ78"/>
  <c r="CP78"/>
  <c r="CU77"/>
  <c r="CQ77"/>
  <c r="CP77"/>
  <c r="CU76"/>
  <c r="CQ76"/>
  <c r="CP76"/>
  <c r="CU75"/>
  <c r="CQ75"/>
  <c r="CP75"/>
  <c r="CU74"/>
  <c r="CQ74"/>
  <c r="CP74"/>
  <c r="CU73"/>
  <c r="CQ73"/>
  <c r="CP73"/>
  <c r="CU72"/>
  <c r="CQ72"/>
  <c r="CP72"/>
  <c r="CU71"/>
  <c r="CQ71"/>
  <c r="CP71"/>
  <c r="CU70"/>
  <c r="CQ70"/>
  <c r="CP70"/>
  <c r="CU69"/>
  <c r="CQ69"/>
  <c r="CP69"/>
  <c r="CU68"/>
  <c r="CQ68"/>
  <c r="CP68"/>
  <c r="CU67"/>
  <c r="CQ67"/>
  <c r="CP67"/>
  <c r="CU66"/>
  <c r="CQ66"/>
  <c r="CP66"/>
  <c r="CU65"/>
  <c r="CQ65"/>
  <c r="CP65"/>
  <c r="CU64"/>
  <c r="CQ64"/>
  <c r="CP64"/>
  <c r="CU63"/>
  <c r="CQ63"/>
  <c r="CP63"/>
  <c r="CU62"/>
  <c r="CQ62"/>
  <c r="CP62"/>
  <c r="CU61"/>
  <c r="CQ61"/>
  <c r="CP61"/>
  <c r="CU60"/>
  <c r="CQ60"/>
  <c r="CP60"/>
  <c r="CU59"/>
  <c r="CQ59"/>
  <c r="CP59"/>
  <c r="CU58"/>
  <c r="CQ58"/>
  <c r="CP58"/>
  <c r="CU57"/>
  <c r="CQ57"/>
  <c r="CP57"/>
  <c r="CU56"/>
  <c r="CQ56"/>
  <c r="CP56"/>
  <c r="CU55"/>
  <c r="CQ55"/>
  <c r="CP55"/>
  <c r="CU54"/>
  <c r="CQ54"/>
  <c r="CP54"/>
  <c r="CU53"/>
  <c r="CQ53"/>
  <c r="CP53"/>
  <c r="CU52"/>
  <c r="CQ52"/>
  <c r="CP52"/>
  <c r="CU51"/>
  <c r="CQ51"/>
  <c r="CP51"/>
  <c r="CU50"/>
  <c r="CQ50"/>
  <c r="CP50"/>
  <c r="CU49"/>
  <c r="CQ49"/>
  <c r="CP49"/>
  <c r="CU48"/>
  <c r="CQ48"/>
  <c r="CP48"/>
  <c r="CU47"/>
  <c r="CQ47"/>
  <c r="CP47"/>
  <c r="CU46"/>
  <c r="CQ46"/>
  <c r="CP46"/>
  <c r="CU45"/>
  <c r="CQ45"/>
  <c r="CP45"/>
  <c r="CU44"/>
  <c r="CQ44"/>
  <c r="CP44"/>
  <c r="CU43"/>
  <c r="CQ43"/>
  <c r="CP43"/>
  <c r="CU42"/>
  <c r="CQ42"/>
  <c r="CP42"/>
  <c r="CU41"/>
  <c r="CQ41"/>
  <c r="CP41"/>
  <c r="CU40"/>
  <c r="CQ40"/>
  <c r="CP40"/>
  <c r="CU38"/>
  <c r="CQ38"/>
  <c r="CP38"/>
  <c r="CU37"/>
  <c r="CQ37"/>
  <c r="CP37"/>
  <c r="CU36"/>
  <c r="CQ36"/>
  <c r="CP36"/>
  <c r="CU35"/>
  <c r="CQ35"/>
  <c r="CP35"/>
  <c r="CU34"/>
  <c r="CQ34"/>
  <c r="CP34"/>
  <c r="CU33"/>
  <c r="CQ33"/>
  <c r="CP33"/>
  <c r="CU32"/>
  <c r="CQ32"/>
  <c r="CP32"/>
  <c r="CU31"/>
  <c r="CQ31"/>
  <c r="CP31"/>
  <c r="CU30"/>
  <c r="CQ30"/>
  <c r="CP30"/>
  <c r="CU29"/>
  <c r="CQ29"/>
  <c r="CP29"/>
  <c r="CU28"/>
  <c r="CQ28"/>
  <c r="CP28"/>
  <c r="CU27"/>
  <c r="CQ27"/>
  <c r="CP27"/>
  <c r="CU26"/>
  <c r="CQ26"/>
  <c r="CP26"/>
  <c r="CU25"/>
  <c r="CQ25"/>
  <c r="CP25"/>
  <c r="CU24"/>
  <c r="CQ24"/>
  <c r="CP24"/>
  <c r="CU23"/>
  <c r="CQ23"/>
  <c r="CP23"/>
  <c r="CU22"/>
  <c r="CQ22"/>
  <c r="CP22"/>
  <c r="CU21"/>
  <c r="CQ21"/>
  <c r="CP21"/>
  <c r="CU20"/>
  <c r="CQ20"/>
  <c r="CP20"/>
  <c r="CU19"/>
  <c r="CQ19"/>
  <c r="CP19"/>
  <c r="CU18"/>
  <c r="CQ18"/>
  <c r="CP18"/>
  <c r="CU17"/>
  <c r="CQ17"/>
  <c r="CP17"/>
  <c r="CU16"/>
  <c r="CQ16"/>
  <c r="CP16"/>
  <c r="CU15"/>
  <c r="CQ15"/>
  <c r="CP15"/>
  <c r="CU14"/>
  <c r="CQ14"/>
  <c r="CP14"/>
  <c r="CU13"/>
  <c r="CQ13"/>
  <c r="CP13"/>
  <c r="CU12"/>
  <c r="CQ12"/>
  <c r="CP12"/>
  <c r="CU11"/>
  <c r="CQ11"/>
  <c r="CP11"/>
  <c r="CU10"/>
  <c r="CQ10"/>
  <c r="CP10"/>
  <c r="CU9"/>
  <c r="CQ9"/>
  <c r="CP9"/>
  <c r="CU8"/>
  <c r="CQ8"/>
  <c r="CP8"/>
  <c r="CU7"/>
  <c r="CQ7"/>
  <c r="CP7"/>
  <c r="CN424"/>
  <c r="CN423"/>
  <c r="CN422"/>
  <c r="CN421"/>
  <c r="CN420"/>
  <c r="CN419"/>
  <c r="CN418"/>
  <c r="CN417"/>
  <c r="CN416"/>
  <c r="CN415"/>
  <c r="CN414"/>
  <c r="CN413"/>
  <c r="CN412"/>
  <c r="CN411"/>
  <c r="CN410"/>
  <c r="CN409"/>
  <c r="CN408"/>
  <c r="CN407"/>
  <c r="CN406"/>
  <c r="CN405"/>
  <c r="CN404"/>
  <c r="CN403"/>
  <c r="CN402"/>
  <c r="CN401"/>
  <c r="CN400"/>
  <c r="CN399"/>
  <c r="CN398"/>
  <c r="CN397"/>
  <c r="CN396"/>
  <c r="CN395"/>
  <c r="CN394"/>
  <c r="CN393"/>
  <c r="CN392"/>
  <c r="CN391"/>
  <c r="CN390"/>
  <c r="CN389"/>
  <c r="CN388"/>
  <c r="CN387"/>
  <c r="CN386"/>
  <c r="CN385"/>
  <c r="CN384"/>
  <c r="CN383"/>
  <c r="CN382"/>
  <c r="CN381"/>
  <c r="CN380"/>
  <c r="CN379"/>
  <c r="CN378"/>
  <c r="CN377"/>
  <c r="CN376"/>
  <c r="CN375"/>
  <c r="CN374"/>
  <c r="CN373"/>
  <c r="CN372"/>
  <c r="CN371"/>
  <c r="CN370"/>
  <c r="CN369"/>
  <c r="CN368"/>
  <c r="CN367"/>
  <c r="CN366"/>
  <c r="CN237"/>
  <c r="CN236"/>
  <c r="CN235"/>
  <c r="CN234"/>
  <c r="CN233"/>
  <c r="CN232"/>
  <c r="CN231"/>
  <c r="CN230"/>
  <c r="CN229"/>
  <c r="CN228"/>
  <c r="CN227"/>
  <c r="CN226"/>
  <c r="CN225"/>
  <c r="CN224"/>
  <c r="CN223"/>
  <c r="CN222"/>
  <c r="CN221"/>
  <c r="CN220"/>
  <c r="CN219"/>
  <c r="CN218"/>
  <c r="CN217"/>
  <c r="CN216"/>
  <c r="CN215"/>
  <c r="CN214"/>
  <c r="CN213"/>
  <c r="CN212"/>
  <c r="CN211"/>
  <c r="CN210"/>
  <c r="CN209"/>
  <c r="CN208"/>
  <c r="CN207"/>
  <c r="CN206"/>
  <c r="CN205"/>
  <c r="CN204"/>
  <c r="CN203"/>
  <c r="CN202"/>
  <c r="CN201"/>
  <c r="CN200"/>
  <c r="CN199"/>
  <c r="CN198"/>
  <c r="CN197"/>
  <c r="CN196"/>
  <c r="CN195"/>
  <c r="CN194"/>
  <c r="CN193"/>
  <c r="CN192"/>
  <c r="CN191"/>
  <c r="CN190"/>
  <c r="CN189"/>
  <c r="CN188"/>
  <c r="CN187"/>
  <c r="CN186"/>
  <c r="CN185"/>
  <c r="CN184"/>
  <c r="CN183"/>
  <c r="CN182"/>
  <c r="CN181"/>
  <c r="CN180"/>
  <c r="CN179"/>
  <c r="CN178"/>
  <c r="CN177"/>
  <c r="CN176"/>
  <c r="CN175"/>
  <c r="CN174"/>
  <c r="CN173"/>
  <c r="CN172"/>
  <c r="CN171"/>
  <c r="CN170"/>
  <c r="CN169"/>
  <c r="CN168"/>
  <c r="CN167"/>
  <c r="CN166"/>
  <c r="CN165"/>
  <c r="CN164"/>
  <c r="CN163"/>
  <c r="CN162"/>
  <c r="CN161"/>
  <c r="CN160"/>
  <c r="CN159"/>
  <c r="CN158"/>
  <c r="CN157"/>
  <c r="CN133"/>
  <c r="CN132"/>
  <c r="CN131"/>
  <c r="CN130"/>
  <c r="CN129"/>
  <c r="CN128"/>
  <c r="CN127"/>
  <c r="CN126"/>
  <c r="CN125"/>
  <c r="CN124"/>
  <c r="CN123"/>
  <c r="CN122"/>
  <c r="CN121"/>
  <c r="CN120"/>
  <c r="CN119"/>
  <c r="CN118"/>
  <c r="CN117"/>
  <c r="CN116"/>
  <c r="CN115"/>
  <c r="CN114"/>
  <c r="CN113"/>
  <c r="CN112"/>
  <c r="CN111"/>
  <c r="CN110"/>
  <c r="CN109"/>
  <c r="CN108"/>
  <c r="CN107"/>
  <c r="CN106"/>
  <c r="CN105"/>
  <c r="CN104"/>
  <c r="CN103"/>
  <c r="CN102"/>
  <c r="CN101"/>
  <c r="CN100"/>
  <c r="CN99"/>
  <c r="CN98"/>
  <c r="CN97"/>
  <c r="CN96"/>
  <c r="CN95"/>
  <c r="CN94"/>
  <c r="CN93"/>
  <c r="CN92"/>
  <c r="CN91"/>
  <c r="CN90"/>
  <c r="CN89"/>
  <c r="CN88"/>
  <c r="CN87"/>
  <c r="CN86"/>
  <c r="CN85"/>
  <c r="CN84"/>
  <c r="CN83"/>
  <c r="CN82"/>
  <c r="CN81"/>
  <c r="CN80"/>
  <c r="CN79"/>
  <c r="CN78"/>
  <c r="CN77"/>
  <c r="CN76"/>
  <c r="CN75"/>
  <c r="CN74"/>
  <c r="CN73"/>
  <c r="CN72"/>
  <c r="CN71"/>
  <c r="CN70"/>
  <c r="CN69"/>
  <c r="CN68"/>
  <c r="CN67"/>
  <c r="CN66"/>
  <c r="CN65"/>
  <c r="CN64"/>
  <c r="CN63"/>
  <c r="CN62"/>
  <c r="CN61"/>
  <c r="CN60"/>
  <c r="CN59"/>
  <c r="CN58"/>
  <c r="CN57"/>
  <c r="CN56"/>
  <c r="CN55"/>
  <c r="CN54"/>
  <c r="CN53"/>
  <c r="CN52"/>
  <c r="CN51"/>
  <c r="CN50"/>
  <c r="CN49"/>
  <c r="CN48"/>
  <c r="CN47"/>
  <c r="CN46"/>
  <c r="CN45"/>
  <c r="CN44"/>
  <c r="CN43"/>
  <c r="CN42"/>
  <c r="CN41"/>
  <c r="CN40"/>
  <c r="CN38"/>
  <c r="CN37"/>
  <c r="CN36"/>
  <c r="CN35"/>
  <c r="CN34"/>
  <c r="CN33"/>
  <c r="CN32"/>
  <c r="CN31"/>
  <c r="CN30"/>
  <c r="CN29"/>
  <c r="CN28"/>
  <c r="CN27"/>
  <c r="CN26"/>
  <c r="CN25"/>
  <c r="CN24"/>
  <c r="CN23"/>
  <c r="CN22"/>
  <c r="CN21"/>
  <c r="CN20"/>
  <c r="CN19"/>
  <c r="CN18"/>
  <c r="CN17"/>
  <c r="CN16"/>
  <c r="CN15"/>
  <c r="CN14"/>
  <c r="CN13"/>
  <c r="CN12"/>
  <c r="CN11"/>
  <c r="CN10"/>
  <c r="CN9"/>
  <c r="CN8"/>
  <c r="CN7"/>
  <c r="CL424"/>
  <c r="CL423"/>
  <c r="CL422"/>
  <c r="CL421"/>
  <c r="CL420"/>
  <c r="CL419"/>
  <c r="CL418"/>
  <c r="CL417"/>
  <c r="CL416"/>
  <c r="CL415"/>
  <c r="CL414"/>
  <c r="CL413"/>
  <c r="CL412"/>
  <c r="CL411"/>
  <c r="CL410"/>
  <c r="CL409"/>
  <c r="CL408"/>
  <c r="CL407"/>
  <c r="CL406"/>
  <c r="CL405"/>
  <c r="CL404"/>
  <c r="CL403"/>
  <c r="CL402"/>
  <c r="CL401"/>
  <c r="CL400"/>
  <c r="CL399"/>
  <c r="CL398"/>
  <c r="CL397"/>
  <c r="CL396"/>
  <c r="CL395"/>
  <c r="CL394"/>
  <c r="CL393"/>
  <c r="CL392"/>
  <c r="CL391"/>
  <c r="CL390"/>
  <c r="CL389"/>
  <c r="CL388"/>
  <c r="CL387"/>
  <c r="CL386"/>
  <c r="CL385"/>
  <c r="CL384"/>
  <c r="CL383"/>
  <c r="CL382"/>
  <c r="CL381"/>
  <c r="CL380"/>
  <c r="CL379"/>
  <c r="CL378"/>
  <c r="CL377"/>
  <c r="CL376"/>
  <c r="CL375"/>
  <c r="CL374"/>
  <c r="CL373"/>
  <c r="CL372"/>
  <c r="CL371"/>
  <c r="CL370"/>
  <c r="CL369"/>
  <c r="CL368"/>
  <c r="CL367"/>
  <c r="CL366"/>
  <c r="CL237"/>
  <c r="CL236"/>
  <c r="CL235"/>
  <c r="CL234"/>
  <c r="CL233"/>
  <c r="CL232"/>
  <c r="CL231"/>
  <c r="CL230"/>
  <c r="CL229"/>
  <c r="CL228"/>
  <c r="CL227"/>
  <c r="CL226"/>
  <c r="CL225"/>
  <c r="CL224"/>
  <c r="CL223"/>
  <c r="CL222"/>
  <c r="CL221"/>
  <c r="CL220"/>
  <c r="CL219"/>
  <c r="CL218"/>
  <c r="CL217"/>
  <c r="CL216"/>
  <c r="CL215"/>
  <c r="CL214"/>
  <c r="CL213"/>
  <c r="CL212"/>
  <c r="CL211"/>
  <c r="CL210"/>
  <c r="CL209"/>
  <c r="CL208"/>
  <c r="CL207"/>
  <c r="CL206"/>
  <c r="CL205"/>
  <c r="CL204"/>
  <c r="CL203"/>
  <c r="CL202"/>
  <c r="CL201"/>
  <c r="CL200"/>
  <c r="CL199"/>
  <c r="CL198"/>
  <c r="CL197"/>
  <c r="CL196"/>
  <c r="CL195"/>
  <c r="CL194"/>
  <c r="CL193"/>
  <c r="CL192"/>
  <c r="CL191"/>
  <c r="CL190"/>
  <c r="CL189"/>
  <c r="CL188"/>
  <c r="CL187"/>
  <c r="CL186"/>
  <c r="CL185"/>
  <c r="CL184"/>
  <c r="CL183"/>
  <c r="CL182"/>
  <c r="CL181"/>
  <c r="CL180"/>
  <c r="CL179"/>
  <c r="CL178"/>
  <c r="CL177"/>
  <c r="CL176"/>
  <c r="CL175"/>
  <c r="CL174"/>
  <c r="CL173"/>
  <c r="CL172"/>
  <c r="CL171"/>
  <c r="CL170"/>
  <c r="CL169"/>
  <c r="CL168"/>
  <c r="CL167"/>
  <c r="CL166"/>
  <c r="CL165"/>
  <c r="CL164"/>
  <c r="CL163"/>
  <c r="CL162"/>
  <c r="CL161"/>
  <c r="CL160"/>
  <c r="CL159"/>
  <c r="CL158"/>
  <c r="CL157"/>
  <c r="CL156"/>
  <c r="CL155"/>
  <c r="CL154"/>
  <c r="CL153"/>
  <c r="CL152"/>
  <c r="CL151"/>
  <c r="CL150"/>
  <c r="CL149"/>
  <c r="CL148"/>
  <c r="CL147"/>
  <c r="CL146"/>
  <c r="CL145"/>
  <c r="CL144"/>
  <c r="CL143"/>
  <c r="CL142"/>
  <c r="CL141"/>
  <c r="CL140"/>
  <c r="CL139"/>
  <c r="CL138"/>
  <c r="CL137"/>
  <c r="CL136"/>
  <c r="CL135"/>
  <c r="CL134"/>
  <c r="CL133"/>
  <c r="CL132"/>
  <c r="CL131"/>
  <c r="CL130"/>
  <c r="CL129"/>
  <c r="CL128"/>
  <c r="CL127"/>
  <c r="CL126"/>
  <c r="CL125"/>
  <c r="CL124"/>
  <c r="CL123"/>
  <c r="CL122"/>
  <c r="CL121"/>
  <c r="CL120"/>
  <c r="CL119"/>
  <c r="CL118"/>
  <c r="CL117"/>
  <c r="CL116"/>
  <c r="CL115"/>
  <c r="CL114"/>
  <c r="CL113"/>
  <c r="CL112"/>
  <c r="CL111"/>
  <c r="CL110"/>
  <c r="CL109"/>
  <c r="CL108"/>
  <c r="CL10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8"/>
  <c r="CL37"/>
  <c r="CL36"/>
  <c r="CL35"/>
  <c r="CL34"/>
  <c r="CL33"/>
  <c r="CL32"/>
  <c r="CL31"/>
  <c r="CL30"/>
  <c r="CL29"/>
  <c r="CL28"/>
  <c r="CL27"/>
  <c r="CL26"/>
  <c r="CL25"/>
  <c r="CL24"/>
  <c r="CL23"/>
  <c r="CL22"/>
  <c r="CL21"/>
  <c r="CL20"/>
  <c r="CL19"/>
  <c r="CL18"/>
  <c r="CL17"/>
  <c r="CL16"/>
  <c r="CL15"/>
  <c r="CL14"/>
  <c r="CL13"/>
  <c r="CL12"/>
  <c r="CL11"/>
  <c r="CL10"/>
  <c r="CL9"/>
  <c r="CL8"/>
  <c r="CL7"/>
  <c r="CE424"/>
  <c r="CE423"/>
  <c r="CE422"/>
  <c r="CE421"/>
  <c r="CE420"/>
  <c r="CE419"/>
  <c r="CE418"/>
  <c r="CE417"/>
  <c r="CE416"/>
  <c r="CE415"/>
  <c r="CE414"/>
  <c r="CE413"/>
  <c r="CE412"/>
  <c r="CE411"/>
  <c r="CE410"/>
  <c r="CE409"/>
  <c r="CE408"/>
  <c r="CE407"/>
  <c r="CE406"/>
  <c r="CE405"/>
  <c r="CE404"/>
  <c r="CE403"/>
  <c r="CE402"/>
  <c r="CE401"/>
  <c r="CE400"/>
  <c r="CE399"/>
  <c r="CE398"/>
  <c r="CE397"/>
  <c r="CE396"/>
  <c r="CE395"/>
  <c r="CE394"/>
  <c r="CE393"/>
  <c r="CE392"/>
  <c r="CE391"/>
  <c r="CE390"/>
  <c r="CE389"/>
  <c r="CE388"/>
  <c r="CE387"/>
  <c r="CE386"/>
  <c r="CE385"/>
  <c r="CE384"/>
  <c r="CE383"/>
  <c r="CE382"/>
  <c r="CE381"/>
  <c r="CE380"/>
  <c r="CE379"/>
  <c r="CE378"/>
  <c r="CE377"/>
  <c r="CE376"/>
  <c r="CE375"/>
  <c r="CE374"/>
  <c r="CE373"/>
  <c r="CE372"/>
  <c r="CE371"/>
  <c r="CE370"/>
  <c r="CE369"/>
  <c r="CE368"/>
  <c r="CE367"/>
  <c r="CE366"/>
  <c r="CE237"/>
  <c r="CE236"/>
  <c r="CE235"/>
  <c r="CE234"/>
  <c r="CE233"/>
  <c r="CE232"/>
  <c r="CE231"/>
  <c r="CE230"/>
  <c r="CE229"/>
  <c r="CE228"/>
  <c r="CE227"/>
  <c r="CE226"/>
  <c r="CE225"/>
  <c r="CE224"/>
  <c r="CE223"/>
  <c r="CE222"/>
  <c r="CE221"/>
  <c r="CE220"/>
  <c r="CE219"/>
  <c r="CE218"/>
  <c r="CE217"/>
  <c r="CE216"/>
  <c r="CE215"/>
  <c r="CE214"/>
  <c r="CE213"/>
  <c r="CE212"/>
  <c r="CE211"/>
  <c r="CE210"/>
  <c r="CE209"/>
  <c r="CE208"/>
  <c r="CE207"/>
  <c r="CE206"/>
  <c r="CE205"/>
  <c r="CE204"/>
  <c r="CE203"/>
  <c r="CE202"/>
  <c r="CE201"/>
  <c r="CE200"/>
  <c r="CE199"/>
  <c r="CE198"/>
  <c r="CE197"/>
  <c r="CE196"/>
  <c r="CE195"/>
  <c r="CE194"/>
  <c r="CE193"/>
  <c r="CE192"/>
  <c r="CE191"/>
  <c r="CE190"/>
  <c r="CE189"/>
  <c r="CE188"/>
  <c r="CE187"/>
  <c r="CE186"/>
  <c r="CE185"/>
  <c r="CE184"/>
  <c r="CE183"/>
  <c r="CE182"/>
  <c r="CE181"/>
  <c r="CE180"/>
  <c r="CE179"/>
  <c r="CE178"/>
  <c r="CE177"/>
  <c r="CE176"/>
  <c r="CE175"/>
  <c r="CE174"/>
  <c r="CE173"/>
  <c r="CE172"/>
  <c r="CE171"/>
  <c r="CE170"/>
  <c r="CE169"/>
  <c r="CE168"/>
  <c r="CE167"/>
  <c r="CE166"/>
  <c r="CE165"/>
  <c r="CE164"/>
  <c r="CE163"/>
  <c r="CE162"/>
  <c r="CE161"/>
  <c r="CE160"/>
  <c r="CE159"/>
  <c r="CE158"/>
  <c r="CE157"/>
  <c r="CG157" s="1"/>
  <c r="CG156"/>
  <c r="CG155"/>
  <c r="CG154"/>
  <c r="CG153"/>
  <c r="CG152"/>
  <c r="CG151"/>
  <c r="CE133"/>
  <c r="CE132"/>
  <c r="CE131"/>
  <c r="CE130"/>
  <c r="CE129"/>
  <c r="CE128"/>
  <c r="CE127"/>
  <c r="CE126"/>
  <c r="CE125"/>
  <c r="CE124"/>
  <c r="CE123"/>
  <c r="CE122"/>
  <c r="CE121"/>
  <c r="CE120"/>
  <c r="CE119"/>
  <c r="CE118"/>
  <c r="CE117"/>
  <c r="CE116"/>
  <c r="CE115"/>
  <c r="CE114"/>
  <c r="CE113"/>
  <c r="CE112"/>
  <c r="CE111"/>
  <c r="CE110"/>
  <c r="CE109"/>
  <c r="CE108"/>
  <c r="CE107"/>
  <c r="CE106"/>
  <c r="CE105"/>
  <c r="CE104"/>
  <c r="CE103"/>
  <c r="CE102"/>
  <c r="CE101"/>
  <c r="CE100"/>
  <c r="CE99"/>
  <c r="CE98"/>
  <c r="CE97"/>
  <c r="CE96"/>
  <c r="CE95"/>
  <c r="CE94"/>
  <c r="CE93"/>
  <c r="CE92"/>
  <c r="CE91"/>
  <c r="CE90"/>
  <c r="CE89"/>
  <c r="CE88"/>
  <c r="CE87"/>
  <c r="CE86"/>
  <c r="CE85"/>
  <c r="CE84"/>
  <c r="CE83"/>
  <c r="CE82"/>
  <c r="CE81"/>
  <c r="CE80"/>
  <c r="CE79"/>
  <c r="CE78"/>
  <c r="CE77"/>
  <c r="CE76"/>
  <c r="CE75"/>
  <c r="CE74"/>
  <c r="CE73"/>
  <c r="CE72"/>
  <c r="CE71"/>
  <c r="CE70"/>
  <c r="CE69"/>
  <c r="CE68"/>
  <c r="CE67"/>
  <c r="CE66"/>
  <c r="CE65"/>
  <c r="CE64"/>
  <c r="CE63"/>
  <c r="CE62"/>
  <c r="CE61"/>
  <c r="CE60"/>
  <c r="CE59"/>
  <c r="CE58"/>
  <c r="CE57"/>
  <c r="CE56"/>
  <c r="CE55"/>
  <c r="CE54"/>
  <c r="CE53"/>
  <c r="CE52"/>
  <c r="CE51"/>
  <c r="CE50"/>
  <c r="CE49"/>
  <c r="CE48"/>
  <c r="CE47"/>
  <c r="CE46"/>
  <c r="CE45"/>
  <c r="CE44"/>
  <c r="CE43"/>
  <c r="CE42"/>
  <c r="CE41"/>
  <c r="CE40"/>
  <c r="CE38"/>
  <c r="CE37"/>
  <c r="CE36"/>
  <c r="CE35"/>
  <c r="CE34"/>
  <c r="CE33"/>
  <c r="CE32"/>
  <c r="CE31"/>
  <c r="CE30"/>
  <c r="CE29"/>
  <c r="CE28"/>
  <c r="CE27"/>
  <c r="CE26"/>
  <c r="CE25"/>
  <c r="CE24"/>
  <c r="CE23"/>
  <c r="CE22"/>
  <c r="CE21"/>
  <c r="CE20"/>
  <c r="CE19"/>
  <c r="CE18"/>
  <c r="CE17"/>
  <c r="CE16"/>
  <c r="CE15"/>
  <c r="CE14"/>
  <c r="CE13"/>
  <c r="CE12"/>
  <c r="CE11"/>
  <c r="CE10"/>
  <c r="CE9"/>
  <c r="CE8"/>
  <c r="CE7"/>
  <c r="BX424"/>
  <c r="BX423"/>
  <c r="BX422"/>
  <c r="BX421"/>
  <c r="BX420"/>
  <c r="BX419"/>
  <c r="BX418"/>
  <c r="BX417"/>
  <c r="BX416"/>
  <c r="BX415"/>
  <c r="BX414"/>
  <c r="BX413"/>
  <c r="BX412"/>
  <c r="BX411"/>
  <c r="BX410"/>
  <c r="BX409"/>
  <c r="BX408"/>
  <c r="BX407"/>
  <c r="BX406"/>
  <c r="BX405"/>
  <c r="BX404"/>
  <c r="BX403"/>
  <c r="BX402"/>
  <c r="BX401"/>
  <c r="BX400"/>
  <c r="BX399"/>
  <c r="BX398"/>
  <c r="BX397"/>
  <c r="BX396"/>
  <c r="BX395"/>
  <c r="BX394"/>
  <c r="BX393"/>
  <c r="BX392"/>
  <c r="BX391"/>
  <c r="BX390"/>
  <c r="BX389"/>
  <c r="BX388"/>
  <c r="BX387"/>
  <c r="BX386"/>
  <c r="BX385"/>
  <c r="BX384"/>
  <c r="BX383"/>
  <c r="BX382"/>
  <c r="BX381"/>
  <c r="BX380"/>
  <c r="BX379"/>
  <c r="BX378"/>
  <c r="BX377"/>
  <c r="BX376"/>
  <c r="BX375"/>
  <c r="BX374"/>
  <c r="BX373"/>
  <c r="BX372"/>
  <c r="BX371"/>
  <c r="BX370"/>
  <c r="BX369"/>
  <c r="BX368"/>
  <c r="BX367"/>
  <c r="BX366"/>
  <c r="BX236"/>
  <c r="BX235"/>
  <c r="BX234"/>
  <c r="BX233"/>
  <c r="BX232"/>
  <c r="BX231"/>
  <c r="BX230"/>
  <c r="BX229"/>
  <c r="BX228"/>
  <c r="BX227"/>
  <c r="BX226"/>
  <c r="BX225"/>
  <c r="BX224"/>
  <c r="BX223"/>
  <c r="BX222"/>
  <c r="BX221"/>
  <c r="BX220"/>
  <c r="BX219"/>
  <c r="BX218"/>
  <c r="BX217"/>
  <c r="BX216"/>
  <c r="BX215"/>
  <c r="BX214"/>
  <c r="BX213"/>
  <c r="BX212"/>
  <c r="BX211"/>
  <c r="BX210"/>
  <c r="BX209"/>
  <c r="BX208"/>
  <c r="BX207"/>
  <c r="BX206"/>
  <c r="BX205"/>
  <c r="BX204"/>
  <c r="BX203"/>
  <c r="BX202"/>
  <c r="BX201"/>
  <c r="BX200"/>
  <c r="BX199"/>
  <c r="BX198"/>
  <c r="BX197"/>
  <c r="BX196"/>
  <c r="BX195"/>
  <c r="BX194"/>
  <c r="BX193"/>
  <c r="BX192"/>
  <c r="BX191"/>
  <c r="BX190"/>
  <c r="BX189"/>
  <c r="BX188"/>
  <c r="BX187"/>
  <c r="BX186"/>
  <c r="BX185"/>
  <c r="BX184"/>
  <c r="BX183"/>
  <c r="BX182"/>
  <c r="BX181"/>
  <c r="BX180"/>
  <c r="BX179"/>
  <c r="BX178"/>
  <c r="BX177"/>
  <c r="BX176"/>
  <c r="BX175"/>
  <c r="BX174"/>
  <c r="BX173"/>
  <c r="BX172"/>
  <c r="BX171"/>
  <c r="BX170"/>
  <c r="BX169"/>
  <c r="BX168"/>
  <c r="BX167"/>
  <c r="BX166"/>
  <c r="BX165"/>
  <c r="BX164"/>
  <c r="BX163"/>
  <c r="BX162"/>
  <c r="BX161"/>
  <c r="BX160"/>
  <c r="BX159"/>
  <c r="BX158"/>
  <c r="BX157"/>
  <c r="BX156"/>
  <c r="BX155"/>
  <c r="BX154"/>
  <c r="BX153"/>
  <c r="BX152"/>
  <c r="BX151"/>
  <c r="BX150"/>
  <c r="BX149"/>
  <c r="BX148"/>
  <c r="BX147"/>
  <c r="BX146"/>
  <c r="BX145"/>
  <c r="BX144"/>
  <c r="BX143"/>
  <c r="BX142"/>
  <c r="BX141"/>
  <c r="BX140"/>
  <c r="BX139"/>
  <c r="BX138"/>
  <c r="BX137"/>
  <c r="BX136"/>
  <c r="BX135"/>
  <c r="BX134"/>
  <c r="BX133"/>
  <c r="BX132"/>
  <c r="BX131"/>
  <c r="BX130"/>
  <c r="BX129"/>
  <c r="BX128"/>
  <c r="BX127"/>
  <c r="BX126"/>
  <c r="BX125"/>
  <c r="BX124"/>
  <c r="BX123"/>
  <c r="BX122"/>
  <c r="BX121"/>
  <c r="BX120"/>
  <c r="BX119"/>
  <c r="BX118"/>
  <c r="BX117"/>
  <c r="BX116"/>
  <c r="BX115"/>
  <c r="BX114"/>
  <c r="BX113"/>
  <c r="BX112"/>
  <c r="BX111"/>
  <c r="BX110"/>
  <c r="BX109"/>
  <c r="BX108"/>
  <c r="BX107"/>
  <c r="BX106"/>
  <c r="BX105"/>
  <c r="BX104"/>
  <c r="BX103"/>
  <c r="BX102"/>
  <c r="BX101"/>
  <c r="BX100"/>
  <c r="BX99"/>
  <c r="BX98"/>
  <c r="BX97"/>
  <c r="BX96"/>
  <c r="BX95"/>
  <c r="BX94"/>
  <c r="BX93"/>
  <c r="BX92"/>
  <c r="BX91"/>
  <c r="BX90"/>
  <c r="BX89"/>
  <c r="BX88"/>
  <c r="BX87"/>
  <c r="BX86"/>
  <c r="BX85"/>
  <c r="BX84"/>
  <c r="BX83"/>
  <c r="BX82"/>
  <c r="BX81"/>
  <c r="BX80"/>
  <c r="BX79"/>
  <c r="BX78"/>
  <c r="BX77"/>
  <c r="BX76"/>
  <c r="BX75"/>
  <c r="BX74"/>
  <c r="BX73"/>
  <c r="BX72"/>
  <c r="BX71"/>
  <c r="BX70"/>
  <c r="BX69"/>
  <c r="BX68"/>
  <c r="BX67"/>
  <c r="BX66"/>
  <c r="BX65"/>
  <c r="BX64"/>
  <c r="BX63"/>
  <c r="BX62"/>
  <c r="BX61"/>
  <c r="BX60"/>
  <c r="BX59"/>
  <c r="BX58"/>
  <c r="BX57"/>
  <c r="BX56"/>
  <c r="BX55"/>
  <c r="BX54"/>
  <c r="BX53"/>
  <c r="BX52"/>
  <c r="BX51"/>
  <c r="BX50"/>
  <c r="BX49"/>
  <c r="BX48"/>
  <c r="BX47"/>
  <c r="BX46"/>
  <c r="BX45"/>
  <c r="BX44"/>
  <c r="BX43"/>
  <c r="BX42"/>
  <c r="BX41"/>
  <c r="BX40"/>
  <c r="BX38"/>
  <c r="BX37"/>
  <c r="BX36"/>
  <c r="BX35"/>
  <c r="BX34"/>
  <c r="BX33"/>
  <c r="BX32"/>
  <c r="BX31"/>
  <c r="BX30"/>
  <c r="BX29"/>
  <c r="BX28"/>
  <c r="BX27"/>
  <c r="BX26"/>
  <c r="BX25"/>
  <c r="BX24"/>
  <c r="BX23"/>
  <c r="BX22"/>
  <c r="BX21"/>
  <c r="BX20"/>
  <c r="BX19"/>
  <c r="BX18"/>
  <c r="BX17"/>
  <c r="BX16"/>
  <c r="BX15"/>
  <c r="BX14"/>
  <c r="BX13"/>
  <c r="BX12"/>
  <c r="BX11"/>
  <c r="BX10"/>
  <c r="BX9"/>
  <c r="BX8"/>
  <c r="BX7"/>
  <c r="BR424"/>
  <c r="CD424" s="1"/>
  <c r="BR423"/>
  <c r="CD423" s="1"/>
  <c r="BR422"/>
  <c r="CD422" s="1"/>
  <c r="BR421"/>
  <c r="CD421" s="1"/>
  <c r="BR420"/>
  <c r="CD420" s="1"/>
  <c r="BR419"/>
  <c r="CD419" s="1"/>
  <c r="BR418"/>
  <c r="CD418" s="1"/>
  <c r="BR417"/>
  <c r="CD417" s="1"/>
  <c r="BR416"/>
  <c r="CD416" s="1"/>
  <c r="BR415"/>
  <c r="CD415" s="1"/>
  <c r="BR414"/>
  <c r="CD414" s="1"/>
  <c r="BR413"/>
  <c r="CD413" s="1"/>
  <c r="BR412"/>
  <c r="CD412" s="1"/>
  <c r="BR411"/>
  <c r="CD411" s="1"/>
  <c r="BR410"/>
  <c r="CD410" s="1"/>
  <c r="BR409"/>
  <c r="CD409" s="1"/>
  <c r="BR408"/>
  <c r="CD408" s="1"/>
  <c r="BR407"/>
  <c r="CD407" s="1"/>
  <c r="BR406"/>
  <c r="CD406" s="1"/>
  <c r="BR405"/>
  <c r="CD405" s="1"/>
  <c r="BR404"/>
  <c r="CD404" s="1"/>
  <c r="BR403"/>
  <c r="CD403" s="1"/>
  <c r="BR402"/>
  <c r="CD402" s="1"/>
  <c r="BR401"/>
  <c r="CD401" s="1"/>
  <c r="BR400"/>
  <c r="CD400" s="1"/>
  <c r="BR399"/>
  <c r="CD399" s="1"/>
  <c r="BR398"/>
  <c r="CD398" s="1"/>
  <c r="BR397"/>
  <c r="CD397" s="1"/>
  <c r="BR396"/>
  <c r="CD396" s="1"/>
  <c r="BR395"/>
  <c r="CD395" s="1"/>
  <c r="BR394"/>
  <c r="CD394" s="1"/>
  <c r="BR393"/>
  <c r="CD393" s="1"/>
  <c r="BR392"/>
  <c r="CD392" s="1"/>
  <c r="BR391"/>
  <c r="CD391" s="1"/>
  <c r="BR390"/>
  <c r="CD390" s="1"/>
  <c r="BR389"/>
  <c r="CD389" s="1"/>
  <c r="BR388"/>
  <c r="CD388" s="1"/>
  <c r="BR387"/>
  <c r="CD387" s="1"/>
  <c r="BR386"/>
  <c r="CD386" s="1"/>
  <c r="BR385"/>
  <c r="CD385" s="1"/>
  <c r="BR384"/>
  <c r="CD384" s="1"/>
  <c r="BR383"/>
  <c r="CD383" s="1"/>
  <c r="BR382"/>
  <c r="CD382" s="1"/>
  <c r="BR381"/>
  <c r="CD381" s="1"/>
  <c r="BR380"/>
  <c r="CD380" s="1"/>
  <c r="BR379"/>
  <c r="CD379" s="1"/>
  <c r="BR378"/>
  <c r="CD378" s="1"/>
  <c r="BR377"/>
  <c r="CD377" s="1"/>
  <c r="BR376"/>
  <c r="CD376" s="1"/>
  <c r="BR375"/>
  <c r="CD375" s="1"/>
  <c r="BR374"/>
  <c r="CD374" s="1"/>
  <c r="BR373"/>
  <c r="CD373" s="1"/>
  <c r="BR372"/>
  <c r="CD372" s="1"/>
  <c r="BR371"/>
  <c r="CD371" s="1"/>
  <c r="BR370"/>
  <c r="CD370" s="1"/>
  <c r="BR369"/>
  <c r="CD369" s="1"/>
  <c r="BR368"/>
  <c r="CD368" s="1"/>
  <c r="BR367"/>
  <c r="CD367" s="1"/>
  <c r="BR366"/>
  <c r="CD366" s="1"/>
  <c r="BR237"/>
  <c r="CD237" s="1"/>
  <c r="BR236"/>
  <c r="CD236" s="1"/>
  <c r="BR235"/>
  <c r="CD235" s="1"/>
  <c r="BR234"/>
  <c r="CD234" s="1"/>
  <c r="BR233"/>
  <c r="CD233" s="1"/>
  <c r="BR232"/>
  <c r="CD232" s="1"/>
  <c r="BR231"/>
  <c r="CD231" s="1"/>
  <c r="BR230"/>
  <c r="CD230" s="1"/>
  <c r="BR229"/>
  <c r="CD229" s="1"/>
  <c r="BR228"/>
  <c r="CD228" s="1"/>
  <c r="BR227"/>
  <c r="CD227" s="1"/>
  <c r="BR226"/>
  <c r="CD226" s="1"/>
  <c r="BR225"/>
  <c r="CD225" s="1"/>
  <c r="BR224"/>
  <c r="CD224" s="1"/>
  <c r="BR223"/>
  <c r="CD223" s="1"/>
  <c r="BR222"/>
  <c r="CD222" s="1"/>
  <c r="BR221"/>
  <c r="CD221" s="1"/>
  <c r="BR220"/>
  <c r="CD220" s="1"/>
  <c r="BR219"/>
  <c r="CD219" s="1"/>
  <c r="BR218"/>
  <c r="CD218" s="1"/>
  <c r="BR217"/>
  <c r="CD217" s="1"/>
  <c r="BR216"/>
  <c r="CD216" s="1"/>
  <c r="BR215"/>
  <c r="CD215" s="1"/>
  <c r="BR214"/>
  <c r="CD214" s="1"/>
  <c r="BR213"/>
  <c r="CD213" s="1"/>
  <c r="BR212"/>
  <c r="CD212" s="1"/>
  <c r="BR211"/>
  <c r="CD211" s="1"/>
  <c r="BR210"/>
  <c r="CD210" s="1"/>
  <c r="BR209"/>
  <c r="CD209" s="1"/>
  <c r="BR208"/>
  <c r="CD208" s="1"/>
  <c r="BR207"/>
  <c r="CD207" s="1"/>
  <c r="BR206"/>
  <c r="CD206" s="1"/>
  <c r="BR205"/>
  <c r="CD205" s="1"/>
  <c r="BR204"/>
  <c r="CD204" s="1"/>
  <c r="BR203"/>
  <c r="CD203" s="1"/>
  <c r="BR202"/>
  <c r="CD202" s="1"/>
  <c r="BR201"/>
  <c r="CD201" s="1"/>
  <c r="BR200"/>
  <c r="CD200" s="1"/>
  <c r="BR199"/>
  <c r="CD199" s="1"/>
  <c r="BR198"/>
  <c r="CD198" s="1"/>
  <c r="BR197"/>
  <c r="CD197" s="1"/>
  <c r="BR196"/>
  <c r="CD196" s="1"/>
  <c r="BR195"/>
  <c r="CD195" s="1"/>
  <c r="BR194"/>
  <c r="CD194" s="1"/>
  <c r="BR193"/>
  <c r="CD193" s="1"/>
  <c r="BR192"/>
  <c r="CD192" s="1"/>
  <c r="BR191"/>
  <c r="CD191" s="1"/>
  <c r="BR190"/>
  <c r="CD190" s="1"/>
  <c r="BR189"/>
  <c r="CD189" s="1"/>
  <c r="BR188"/>
  <c r="CD188" s="1"/>
  <c r="BR187"/>
  <c r="CD187" s="1"/>
  <c r="BR186"/>
  <c r="CD186" s="1"/>
  <c r="BR185"/>
  <c r="CD185" s="1"/>
  <c r="BR184"/>
  <c r="CD184" s="1"/>
  <c r="BR183"/>
  <c r="CD183" s="1"/>
  <c r="BR182"/>
  <c r="CD182" s="1"/>
  <c r="BR181"/>
  <c r="CD181" s="1"/>
  <c r="BR180"/>
  <c r="CD180" s="1"/>
  <c r="BR179"/>
  <c r="CD179" s="1"/>
  <c r="BR178"/>
  <c r="CD178" s="1"/>
  <c r="BR177"/>
  <c r="CD177" s="1"/>
  <c r="BR176"/>
  <c r="CD176" s="1"/>
  <c r="BR175"/>
  <c r="CD175" s="1"/>
  <c r="BR174"/>
  <c r="CD174" s="1"/>
  <c r="BR173"/>
  <c r="CD173" s="1"/>
  <c r="BR172"/>
  <c r="CD172" s="1"/>
  <c r="BR171"/>
  <c r="CD171" s="1"/>
  <c r="BR170"/>
  <c r="CD170" s="1"/>
  <c r="BR169"/>
  <c r="CD169" s="1"/>
  <c r="BR168"/>
  <c r="CD168" s="1"/>
  <c r="BR167"/>
  <c r="CD167" s="1"/>
  <c r="BR166"/>
  <c r="CD166" s="1"/>
  <c r="BR165"/>
  <c r="CD165" s="1"/>
  <c r="BR164"/>
  <c r="CD164" s="1"/>
  <c r="BR163"/>
  <c r="CD163" s="1"/>
  <c r="BR162"/>
  <c r="CD162" s="1"/>
  <c r="BR161"/>
  <c r="CD161" s="1"/>
  <c r="BR160"/>
  <c r="CD160" s="1"/>
  <c r="BR159"/>
  <c r="CD159" s="1"/>
  <c r="BR158"/>
  <c r="CD158" s="1"/>
  <c r="BR157"/>
  <c r="CD157" s="1"/>
  <c r="BR156"/>
  <c r="CD156" s="1"/>
  <c r="BR155"/>
  <c r="CD155" s="1"/>
  <c r="BR154"/>
  <c r="CD154" s="1"/>
  <c r="BR153"/>
  <c r="CD153" s="1"/>
  <c r="BR152"/>
  <c r="CD152" s="1"/>
  <c r="BR151"/>
  <c r="CD151" s="1"/>
  <c r="BR150"/>
  <c r="CD150" s="1"/>
  <c r="BR149"/>
  <c r="CD149" s="1"/>
  <c r="BR148"/>
  <c r="CD148" s="1"/>
  <c r="BR147"/>
  <c r="CD147" s="1"/>
  <c r="BR146"/>
  <c r="CD146" s="1"/>
  <c r="BR145"/>
  <c r="CD145" s="1"/>
  <c r="BR144"/>
  <c r="CD144" s="1"/>
  <c r="BR143"/>
  <c r="CD143" s="1"/>
  <c r="BR142"/>
  <c r="CD142" s="1"/>
  <c r="BR141"/>
  <c r="CD141" s="1"/>
  <c r="BR140"/>
  <c r="CD140" s="1"/>
  <c r="BR139"/>
  <c r="CD139" s="1"/>
  <c r="BR138"/>
  <c r="CD138" s="1"/>
  <c r="BR137"/>
  <c r="CD137" s="1"/>
  <c r="BR136"/>
  <c r="CD136" s="1"/>
  <c r="BR135"/>
  <c r="CD135" s="1"/>
  <c r="BR134"/>
  <c r="CD134" s="1"/>
  <c r="BR133"/>
  <c r="CD133" s="1"/>
  <c r="BR132"/>
  <c r="CD132" s="1"/>
  <c r="BR131"/>
  <c r="CD131" s="1"/>
  <c r="BR130"/>
  <c r="CD130" s="1"/>
  <c r="BR129"/>
  <c r="CD129" s="1"/>
  <c r="BR128"/>
  <c r="CD128" s="1"/>
  <c r="BR127"/>
  <c r="CD127" s="1"/>
  <c r="BR126"/>
  <c r="CD126" s="1"/>
  <c r="BR125"/>
  <c r="CD125" s="1"/>
  <c r="BR124"/>
  <c r="CD124" s="1"/>
  <c r="BR123"/>
  <c r="CD123" s="1"/>
  <c r="BR122"/>
  <c r="CD122" s="1"/>
  <c r="BR121"/>
  <c r="CD121" s="1"/>
  <c r="BR120"/>
  <c r="CD120" s="1"/>
  <c r="BR119"/>
  <c r="CD119" s="1"/>
  <c r="BR118"/>
  <c r="CD118" s="1"/>
  <c r="BR117"/>
  <c r="CD117" s="1"/>
  <c r="BR116"/>
  <c r="CD116" s="1"/>
  <c r="BR115"/>
  <c r="CD115" s="1"/>
  <c r="BR114"/>
  <c r="CD114" s="1"/>
  <c r="BR113"/>
  <c r="CD113" s="1"/>
  <c r="BR112"/>
  <c r="CD112" s="1"/>
  <c r="BR111"/>
  <c r="CD111" s="1"/>
  <c r="BR110"/>
  <c r="CD110" s="1"/>
  <c r="BR109"/>
  <c r="CD109" s="1"/>
  <c r="BR108"/>
  <c r="CD108" s="1"/>
  <c r="BR107"/>
  <c r="CD107" s="1"/>
  <c r="BR106"/>
  <c r="CD106" s="1"/>
  <c r="BR105"/>
  <c r="CD105" s="1"/>
  <c r="BR104"/>
  <c r="CD104" s="1"/>
  <c r="BR103"/>
  <c r="CD103" s="1"/>
  <c r="BR102"/>
  <c r="CD102" s="1"/>
  <c r="BR101"/>
  <c r="CD101" s="1"/>
  <c r="BR100"/>
  <c r="CD100" s="1"/>
  <c r="BR99"/>
  <c r="CD99" s="1"/>
  <c r="BR98"/>
  <c r="CD98" s="1"/>
  <c r="BR97"/>
  <c r="CD97" s="1"/>
  <c r="BR96"/>
  <c r="CD96" s="1"/>
  <c r="BR95"/>
  <c r="CD95" s="1"/>
  <c r="BR94"/>
  <c r="CD94" s="1"/>
  <c r="BR93"/>
  <c r="CD93" s="1"/>
  <c r="BR92"/>
  <c r="CD92" s="1"/>
  <c r="BR91"/>
  <c r="CD91" s="1"/>
  <c r="BR90"/>
  <c r="CD90" s="1"/>
  <c r="BR89"/>
  <c r="CD89" s="1"/>
  <c r="BR88"/>
  <c r="CD88" s="1"/>
  <c r="BR87"/>
  <c r="CD87" s="1"/>
  <c r="BR86"/>
  <c r="CD86" s="1"/>
  <c r="BR85"/>
  <c r="CD85" s="1"/>
  <c r="BR84"/>
  <c r="CD84" s="1"/>
  <c r="BR83"/>
  <c r="CD83" s="1"/>
  <c r="BR82"/>
  <c r="CD82" s="1"/>
  <c r="BR81"/>
  <c r="CD81" s="1"/>
  <c r="BR80"/>
  <c r="CD80" s="1"/>
  <c r="BR79"/>
  <c r="CD79" s="1"/>
  <c r="BR78"/>
  <c r="CD78" s="1"/>
  <c r="BR77"/>
  <c r="CD77" s="1"/>
  <c r="BR76"/>
  <c r="CD76" s="1"/>
  <c r="BR75"/>
  <c r="CD75" s="1"/>
  <c r="BR74"/>
  <c r="CD74" s="1"/>
  <c r="BR73"/>
  <c r="CD73" s="1"/>
  <c r="BR72"/>
  <c r="CD72" s="1"/>
  <c r="BR71"/>
  <c r="CD71" s="1"/>
  <c r="BR70"/>
  <c r="CD70" s="1"/>
  <c r="BR69"/>
  <c r="CD69" s="1"/>
  <c r="BR68"/>
  <c r="CD68" s="1"/>
  <c r="BR67"/>
  <c r="CD67" s="1"/>
  <c r="BR66"/>
  <c r="CD66" s="1"/>
  <c r="BR65"/>
  <c r="CD65" s="1"/>
  <c r="BR64"/>
  <c r="CD64" s="1"/>
  <c r="BR63"/>
  <c r="CD63" s="1"/>
  <c r="BR62"/>
  <c r="CD62" s="1"/>
  <c r="BR61"/>
  <c r="CD61" s="1"/>
  <c r="BR60"/>
  <c r="CD60" s="1"/>
  <c r="BR59"/>
  <c r="CD59" s="1"/>
  <c r="BR58"/>
  <c r="CD58" s="1"/>
  <c r="BR57"/>
  <c r="CD57" s="1"/>
  <c r="BR56"/>
  <c r="CD56" s="1"/>
  <c r="BR55"/>
  <c r="CD55" s="1"/>
  <c r="BR54"/>
  <c r="CD54" s="1"/>
  <c r="BR53"/>
  <c r="CD53" s="1"/>
  <c r="BR52"/>
  <c r="CD52" s="1"/>
  <c r="BR51"/>
  <c r="CD51" s="1"/>
  <c r="BR50"/>
  <c r="CD50" s="1"/>
  <c r="BR49"/>
  <c r="CD49" s="1"/>
  <c r="BR48"/>
  <c r="CD48" s="1"/>
  <c r="BR47"/>
  <c r="CD47" s="1"/>
  <c r="BR46"/>
  <c r="CD46" s="1"/>
  <c r="BR45"/>
  <c r="CD45" s="1"/>
  <c r="BR44"/>
  <c r="CD44" s="1"/>
  <c r="BR43"/>
  <c r="CD43" s="1"/>
  <c r="BR42"/>
  <c r="CD42" s="1"/>
  <c r="BR41"/>
  <c r="CD41" s="1"/>
  <c r="BR40"/>
  <c r="CD40" s="1"/>
  <c r="BR38"/>
  <c r="CD38" s="1"/>
  <c r="BR37"/>
  <c r="CD37" s="1"/>
  <c r="BR36"/>
  <c r="CD36" s="1"/>
  <c r="BR35"/>
  <c r="CD35" s="1"/>
  <c r="BR34"/>
  <c r="CD34" s="1"/>
  <c r="BR33"/>
  <c r="CD33" s="1"/>
  <c r="BR32"/>
  <c r="CD32" s="1"/>
  <c r="BR31"/>
  <c r="CD31" s="1"/>
  <c r="BR30"/>
  <c r="CD30" s="1"/>
  <c r="BR29"/>
  <c r="CD29" s="1"/>
  <c r="BR28"/>
  <c r="CD28" s="1"/>
  <c r="BR27"/>
  <c r="CD27" s="1"/>
  <c r="BR26"/>
  <c r="CD26" s="1"/>
  <c r="BR25"/>
  <c r="CD25" s="1"/>
  <c r="BR24"/>
  <c r="CD24" s="1"/>
  <c r="BR23"/>
  <c r="CD23" s="1"/>
  <c r="BR22"/>
  <c r="CD22" s="1"/>
  <c r="BR21"/>
  <c r="CD21" s="1"/>
  <c r="BR20"/>
  <c r="CD20" s="1"/>
  <c r="BR19"/>
  <c r="CD19" s="1"/>
  <c r="BR18"/>
  <c r="CD18" s="1"/>
  <c r="BR17"/>
  <c r="CD17" s="1"/>
  <c r="BR16"/>
  <c r="CD16" s="1"/>
  <c r="BR15"/>
  <c r="CD15" s="1"/>
  <c r="BR14"/>
  <c r="CD14" s="1"/>
  <c r="BR13"/>
  <c r="CD13" s="1"/>
  <c r="BR12"/>
  <c r="CD12" s="1"/>
  <c r="BR11"/>
  <c r="CD11" s="1"/>
  <c r="BR10"/>
  <c r="CD10" s="1"/>
  <c r="BR9"/>
  <c r="CD9" s="1"/>
  <c r="BR8"/>
  <c r="CD8" s="1"/>
  <c r="BR7"/>
  <c r="CD7" s="1"/>
  <c r="BV424"/>
  <c r="BV423"/>
  <c r="BV422"/>
  <c r="BV421"/>
  <c r="BV420"/>
  <c r="BV419"/>
  <c r="BV418"/>
  <c r="BV417"/>
  <c r="BV416"/>
  <c r="BV415"/>
  <c r="BV414"/>
  <c r="BV413"/>
  <c r="BV412"/>
  <c r="BV411"/>
  <c r="BV410"/>
  <c r="BV409"/>
  <c r="BV408"/>
  <c r="BV407"/>
  <c r="BV406"/>
  <c r="BV405"/>
  <c r="BV404"/>
  <c r="BV403"/>
  <c r="BV402"/>
  <c r="BV401"/>
  <c r="BV400"/>
  <c r="BV399"/>
  <c r="BV398"/>
  <c r="BV397"/>
  <c r="BV396"/>
  <c r="BV395"/>
  <c r="BV394"/>
  <c r="BV393"/>
  <c r="BV392"/>
  <c r="BV391"/>
  <c r="BV390"/>
  <c r="BV389"/>
  <c r="BV388"/>
  <c r="BV387"/>
  <c r="BV386"/>
  <c r="BV385"/>
  <c r="BV384"/>
  <c r="BV383"/>
  <c r="BV382"/>
  <c r="BV381"/>
  <c r="BV380"/>
  <c r="BV379"/>
  <c r="BV378"/>
  <c r="BV377"/>
  <c r="BV376"/>
  <c r="BV375"/>
  <c r="BV374"/>
  <c r="BV373"/>
  <c r="BV372"/>
  <c r="BV371"/>
  <c r="BV370"/>
  <c r="BV369"/>
  <c r="BV368"/>
  <c r="BV367"/>
  <c r="BV366"/>
  <c r="BV237"/>
  <c r="BV236"/>
  <c r="BV235"/>
  <c r="BV234"/>
  <c r="BV233"/>
  <c r="BV232"/>
  <c r="BV231"/>
  <c r="BV230"/>
  <c r="BV229"/>
  <c r="BV228"/>
  <c r="BV227"/>
  <c r="BV226"/>
  <c r="BV225"/>
  <c r="BV224"/>
  <c r="BV223"/>
  <c r="BV222"/>
  <c r="BV221"/>
  <c r="BV220"/>
  <c r="BV219"/>
  <c r="BV218"/>
  <c r="BV217"/>
  <c r="BV216"/>
  <c r="BV215"/>
  <c r="BV214"/>
  <c r="BV213"/>
  <c r="BV212"/>
  <c r="BV211"/>
  <c r="BV210"/>
  <c r="BV209"/>
  <c r="BV208"/>
  <c r="BV207"/>
  <c r="BV206"/>
  <c r="BV205"/>
  <c r="BV204"/>
  <c r="BV203"/>
  <c r="BV202"/>
  <c r="BV201"/>
  <c r="BV200"/>
  <c r="BV199"/>
  <c r="BV198"/>
  <c r="BV197"/>
  <c r="BV196"/>
  <c r="BV195"/>
  <c r="BV194"/>
  <c r="BV193"/>
  <c r="BV192"/>
  <c r="BV191"/>
  <c r="BV190"/>
  <c r="BV189"/>
  <c r="BV188"/>
  <c r="BV187"/>
  <c r="BV186"/>
  <c r="BV185"/>
  <c r="BV184"/>
  <c r="BV183"/>
  <c r="BV182"/>
  <c r="BV181"/>
  <c r="BV180"/>
  <c r="BV179"/>
  <c r="BV178"/>
  <c r="BV177"/>
  <c r="BV176"/>
  <c r="BV175"/>
  <c r="BV174"/>
  <c r="BV173"/>
  <c r="BV172"/>
  <c r="BV171"/>
  <c r="BV170"/>
  <c r="BV169"/>
  <c r="BV168"/>
  <c r="BV167"/>
  <c r="BV166"/>
  <c r="BV165"/>
  <c r="BV164"/>
  <c r="BV163"/>
  <c r="BV162"/>
  <c r="BV161"/>
  <c r="BV160"/>
  <c r="BV159"/>
  <c r="BV158"/>
  <c r="BV157"/>
  <c r="BV133"/>
  <c r="BV132"/>
  <c r="BV131"/>
  <c r="BV130"/>
  <c r="BV129"/>
  <c r="BV128"/>
  <c r="BV127"/>
  <c r="BV126"/>
  <c r="BV125"/>
  <c r="BV124"/>
  <c r="BV123"/>
  <c r="BV122"/>
  <c r="BV121"/>
  <c r="BV120"/>
  <c r="BV119"/>
  <c r="BV118"/>
  <c r="BV117"/>
  <c r="BV116"/>
  <c r="BV115"/>
  <c r="BV114"/>
  <c r="BV113"/>
  <c r="BV112"/>
  <c r="BV111"/>
  <c r="BV110"/>
  <c r="BV109"/>
  <c r="BV108"/>
  <c r="BV107"/>
  <c r="BV106"/>
  <c r="BV105"/>
  <c r="BV104"/>
  <c r="BV103"/>
  <c r="BV102"/>
  <c r="BV101"/>
  <c r="BV100"/>
  <c r="BV99"/>
  <c r="BV98"/>
  <c r="BV97"/>
  <c r="BV96"/>
  <c r="BV95"/>
  <c r="BV94"/>
  <c r="BV93"/>
  <c r="BV92"/>
  <c r="BV91"/>
  <c r="BV90"/>
  <c r="BV89"/>
  <c r="BV88"/>
  <c r="BV87"/>
  <c r="BV86"/>
  <c r="BV85"/>
  <c r="BV84"/>
  <c r="BV83"/>
  <c r="BV82"/>
  <c r="BV81"/>
  <c r="BV80"/>
  <c r="BV79"/>
  <c r="BV78"/>
  <c r="BV77"/>
  <c r="BV76"/>
  <c r="BV75"/>
  <c r="BV74"/>
  <c r="BV73"/>
  <c r="BV72"/>
  <c r="BV71"/>
  <c r="BV70"/>
  <c r="BV69"/>
  <c r="BV68"/>
  <c r="BV67"/>
  <c r="BV66"/>
  <c r="BV65"/>
  <c r="BV64"/>
  <c r="BV63"/>
  <c r="BV62"/>
  <c r="BV61"/>
  <c r="BV60"/>
  <c r="BV59"/>
  <c r="BV58"/>
  <c r="BV57"/>
  <c r="BV56"/>
  <c r="BV55"/>
  <c r="BV54"/>
  <c r="BV53"/>
  <c r="BV52"/>
  <c r="BV51"/>
  <c r="BV50"/>
  <c r="BV49"/>
  <c r="BV48"/>
  <c r="BV47"/>
  <c r="BV46"/>
  <c r="BV45"/>
  <c r="BV44"/>
  <c r="BV43"/>
  <c r="BV42"/>
  <c r="BV41"/>
  <c r="BV40"/>
  <c r="BV38"/>
  <c r="BV37"/>
  <c r="BV36"/>
  <c r="BV35"/>
  <c r="BV34"/>
  <c r="BV33"/>
  <c r="BV32"/>
  <c r="BV31"/>
  <c r="BV30"/>
  <c r="BV29"/>
  <c r="BV28"/>
  <c r="BV27"/>
  <c r="BV26"/>
  <c r="BV25"/>
  <c r="BV24"/>
  <c r="BV23"/>
  <c r="BV22"/>
  <c r="BV21"/>
  <c r="BV20"/>
  <c r="BV19"/>
  <c r="BV18"/>
  <c r="BV17"/>
  <c r="BV16"/>
  <c r="BV15"/>
  <c r="BV14"/>
  <c r="BV13"/>
  <c r="BV12"/>
  <c r="BV11"/>
  <c r="BV10"/>
  <c r="BV9"/>
  <c r="BV8"/>
  <c r="BV7"/>
  <c r="BP424"/>
  <c r="CB424" s="1"/>
  <c r="BP423"/>
  <c r="CB423" s="1"/>
  <c r="BP422"/>
  <c r="CB422" s="1"/>
  <c r="BP421"/>
  <c r="CB421" s="1"/>
  <c r="BP420"/>
  <c r="CB420" s="1"/>
  <c r="BP419"/>
  <c r="CB419" s="1"/>
  <c r="BP418"/>
  <c r="CB418" s="1"/>
  <c r="BP417"/>
  <c r="CB417" s="1"/>
  <c r="BP416"/>
  <c r="CB416" s="1"/>
  <c r="BP415"/>
  <c r="CB415" s="1"/>
  <c r="BP414"/>
  <c r="CB414" s="1"/>
  <c r="BP413"/>
  <c r="CB413" s="1"/>
  <c r="BP412"/>
  <c r="CB412" s="1"/>
  <c r="BP411"/>
  <c r="CB411" s="1"/>
  <c r="BP410"/>
  <c r="CB410" s="1"/>
  <c r="BP409"/>
  <c r="CB409" s="1"/>
  <c r="BP408"/>
  <c r="CB408" s="1"/>
  <c r="BP407"/>
  <c r="CB407" s="1"/>
  <c r="BP406"/>
  <c r="CB406" s="1"/>
  <c r="BP405"/>
  <c r="CB405" s="1"/>
  <c r="BP404"/>
  <c r="CB404" s="1"/>
  <c r="BP403"/>
  <c r="CB403" s="1"/>
  <c r="BP402"/>
  <c r="CB402" s="1"/>
  <c r="BP401"/>
  <c r="CB401" s="1"/>
  <c r="BP400"/>
  <c r="CB400" s="1"/>
  <c r="BP399"/>
  <c r="CB399" s="1"/>
  <c r="BP398"/>
  <c r="CB398" s="1"/>
  <c r="BP397"/>
  <c r="CB397" s="1"/>
  <c r="BP396"/>
  <c r="CB396" s="1"/>
  <c r="BP395"/>
  <c r="CB395" s="1"/>
  <c r="BP394"/>
  <c r="CB394" s="1"/>
  <c r="BP393"/>
  <c r="CB393" s="1"/>
  <c r="BP392"/>
  <c r="CB392" s="1"/>
  <c r="BP391"/>
  <c r="CB391" s="1"/>
  <c r="BP390"/>
  <c r="CB390" s="1"/>
  <c r="BP389"/>
  <c r="CB389" s="1"/>
  <c r="BP388"/>
  <c r="CB388" s="1"/>
  <c r="BP387"/>
  <c r="CB387" s="1"/>
  <c r="BP386"/>
  <c r="CB386" s="1"/>
  <c r="BP385"/>
  <c r="CB385" s="1"/>
  <c r="BP384"/>
  <c r="CB384" s="1"/>
  <c r="BP383"/>
  <c r="CB383" s="1"/>
  <c r="BP382"/>
  <c r="CB382" s="1"/>
  <c r="BP381"/>
  <c r="CB381" s="1"/>
  <c r="BP380"/>
  <c r="CB380" s="1"/>
  <c r="BP379"/>
  <c r="CB379" s="1"/>
  <c r="BP378"/>
  <c r="CB378" s="1"/>
  <c r="BP377"/>
  <c r="CB377" s="1"/>
  <c r="BP376"/>
  <c r="CB376" s="1"/>
  <c r="BP375"/>
  <c r="CB375" s="1"/>
  <c r="BP374"/>
  <c r="CB374" s="1"/>
  <c r="BP373"/>
  <c r="CB373" s="1"/>
  <c r="BP372"/>
  <c r="CB372" s="1"/>
  <c r="BP371"/>
  <c r="CB371" s="1"/>
  <c r="BP370"/>
  <c r="CB370" s="1"/>
  <c r="BP369"/>
  <c r="CB369" s="1"/>
  <c r="BP368"/>
  <c r="CB368" s="1"/>
  <c r="BP367"/>
  <c r="CB367" s="1"/>
  <c r="BP366"/>
  <c r="CB366" s="1"/>
  <c r="BP237"/>
  <c r="CB237" s="1"/>
  <c r="BP236"/>
  <c r="CB236" s="1"/>
  <c r="BP235"/>
  <c r="CB235" s="1"/>
  <c r="BP234"/>
  <c r="CB234" s="1"/>
  <c r="BP233"/>
  <c r="CB233" s="1"/>
  <c r="BP232"/>
  <c r="CB232" s="1"/>
  <c r="BP231"/>
  <c r="CB231" s="1"/>
  <c r="BP230"/>
  <c r="CB230" s="1"/>
  <c r="BP229"/>
  <c r="CB229" s="1"/>
  <c r="BP228"/>
  <c r="CB228" s="1"/>
  <c r="BP227"/>
  <c r="CB227" s="1"/>
  <c r="BP226"/>
  <c r="CB226" s="1"/>
  <c r="BP225"/>
  <c r="CB225" s="1"/>
  <c r="BP224"/>
  <c r="CB224" s="1"/>
  <c r="BP223"/>
  <c r="CB223" s="1"/>
  <c r="BP222"/>
  <c r="CB222" s="1"/>
  <c r="BP221"/>
  <c r="CB221" s="1"/>
  <c r="BP220"/>
  <c r="CB220" s="1"/>
  <c r="BP219"/>
  <c r="CB219" s="1"/>
  <c r="BP218"/>
  <c r="CB218" s="1"/>
  <c r="BP217"/>
  <c r="CB217" s="1"/>
  <c r="BP216"/>
  <c r="CB216" s="1"/>
  <c r="BP215"/>
  <c r="CB215" s="1"/>
  <c r="BP214"/>
  <c r="CB214" s="1"/>
  <c r="BP213"/>
  <c r="CB213" s="1"/>
  <c r="BP212"/>
  <c r="CB212" s="1"/>
  <c r="BP211"/>
  <c r="CB211" s="1"/>
  <c r="BP210"/>
  <c r="CB210" s="1"/>
  <c r="BP209"/>
  <c r="CB209" s="1"/>
  <c r="BP208"/>
  <c r="CB208" s="1"/>
  <c r="BP207"/>
  <c r="CB207" s="1"/>
  <c r="BP206"/>
  <c r="CB206" s="1"/>
  <c r="BP205"/>
  <c r="CB205" s="1"/>
  <c r="BP204"/>
  <c r="CB204" s="1"/>
  <c r="BP203"/>
  <c r="CB203" s="1"/>
  <c r="BP202"/>
  <c r="CB202" s="1"/>
  <c r="BP201"/>
  <c r="CB201" s="1"/>
  <c r="BP200"/>
  <c r="CB200" s="1"/>
  <c r="BP199"/>
  <c r="CB199" s="1"/>
  <c r="BP198"/>
  <c r="CB198" s="1"/>
  <c r="BP197"/>
  <c r="CB197" s="1"/>
  <c r="BP196"/>
  <c r="CB196" s="1"/>
  <c r="BP195"/>
  <c r="CB195" s="1"/>
  <c r="BP194"/>
  <c r="CB194" s="1"/>
  <c r="BP193"/>
  <c r="CB193" s="1"/>
  <c r="BP192"/>
  <c r="CB192" s="1"/>
  <c r="BP191"/>
  <c r="CB191" s="1"/>
  <c r="BP190"/>
  <c r="CB190" s="1"/>
  <c r="BP189"/>
  <c r="CB189" s="1"/>
  <c r="BP188"/>
  <c r="CB188" s="1"/>
  <c r="BP187"/>
  <c r="CB187" s="1"/>
  <c r="BP186"/>
  <c r="CB186" s="1"/>
  <c r="BP185"/>
  <c r="CB185" s="1"/>
  <c r="BP184"/>
  <c r="CB184" s="1"/>
  <c r="BP183"/>
  <c r="CB183" s="1"/>
  <c r="BP182"/>
  <c r="CB182" s="1"/>
  <c r="BP181"/>
  <c r="CB181" s="1"/>
  <c r="BP180"/>
  <c r="CB180" s="1"/>
  <c r="BP179"/>
  <c r="CB179" s="1"/>
  <c r="BP178"/>
  <c r="CB178" s="1"/>
  <c r="BP177"/>
  <c r="CB177" s="1"/>
  <c r="BP176"/>
  <c r="CB176" s="1"/>
  <c r="BP175"/>
  <c r="CB175" s="1"/>
  <c r="BP174"/>
  <c r="CB174" s="1"/>
  <c r="BP173"/>
  <c r="CB173" s="1"/>
  <c r="BP172"/>
  <c r="CB172" s="1"/>
  <c r="BP171"/>
  <c r="CB171" s="1"/>
  <c r="BP170"/>
  <c r="CB170" s="1"/>
  <c r="BP169"/>
  <c r="CB169" s="1"/>
  <c r="BP168"/>
  <c r="CB168" s="1"/>
  <c r="BP167"/>
  <c r="CB167" s="1"/>
  <c r="BP166"/>
  <c r="CB166" s="1"/>
  <c r="BP165"/>
  <c r="CB165" s="1"/>
  <c r="BP164"/>
  <c r="CB164" s="1"/>
  <c r="BP163"/>
  <c r="CB163" s="1"/>
  <c r="BP162"/>
  <c r="CB162" s="1"/>
  <c r="BP161"/>
  <c r="CB161" s="1"/>
  <c r="BP160"/>
  <c r="CB160" s="1"/>
  <c r="BP159"/>
  <c r="CB159" s="1"/>
  <c r="BP158"/>
  <c r="CB158" s="1"/>
  <c r="BP157"/>
  <c r="CB157" s="1"/>
  <c r="BP156"/>
  <c r="CB156" s="1"/>
  <c r="BP155"/>
  <c r="CB155" s="1"/>
  <c r="BP154"/>
  <c r="CB154" s="1"/>
  <c r="BP153"/>
  <c r="CB153" s="1"/>
  <c r="BP152"/>
  <c r="CB152" s="1"/>
  <c r="BP151"/>
  <c r="CB151" s="1"/>
  <c r="BP150"/>
  <c r="CB150" s="1"/>
  <c r="BP149"/>
  <c r="CB149" s="1"/>
  <c r="BP148"/>
  <c r="CB148" s="1"/>
  <c r="BP147"/>
  <c r="CB147" s="1"/>
  <c r="BP146"/>
  <c r="CB146" s="1"/>
  <c r="BP145"/>
  <c r="CB145" s="1"/>
  <c r="BP144"/>
  <c r="CB144" s="1"/>
  <c r="BP143"/>
  <c r="CB143" s="1"/>
  <c r="BP142"/>
  <c r="CB142" s="1"/>
  <c r="BP141"/>
  <c r="CB141" s="1"/>
  <c r="BP140"/>
  <c r="CB140" s="1"/>
  <c r="BP139"/>
  <c r="CB139" s="1"/>
  <c r="BP138"/>
  <c r="CB138" s="1"/>
  <c r="BP137"/>
  <c r="CB137" s="1"/>
  <c r="BP136"/>
  <c r="CB136" s="1"/>
  <c r="BP135"/>
  <c r="CB135" s="1"/>
  <c r="BP134"/>
  <c r="CB134" s="1"/>
  <c r="BP133"/>
  <c r="CB133" s="1"/>
  <c r="BP132"/>
  <c r="CB132" s="1"/>
  <c r="BP131"/>
  <c r="CB131" s="1"/>
  <c r="BP130"/>
  <c r="CB130" s="1"/>
  <c r="BP129"/>
  <c r="CB129" s="1"/>
  <c r="BP128"/>
  <c r="CB128" s="1"/>
  <c r="BP127"/>
  <c r="CB127" s="1"/>
  <c r="BP126"/>
  <c r="CB126" s="1"/>
  <c r="BP125"/>
  <c r="CB125" s="1"/>
  <c r="BP124"/>
  <c r="CB124" s="1"/>
  <c r="BP123"/>
  <c r="CB123" s="1"/>
  <c r="BP122"/>
  <c r="CB122" s="1"/>
  <c r="BP121"/>
  <c r="CB121" s="1"/>
  <c r="BP120"/>
  <c r="CB120" s="1"/>
  <c r="BP119"/>
  <c r="CB119" s="1"/>
  <c r="BP118"/>
  <c r="CB118" s="1"/>
  <c r="BP117"/>
  <c r="CB117" s="1"/>
  <c r="BP116"/>
  <c r="CB116" s="1"/>
  <c r="BP115"/>
  <c r="CB115" s="1"/>
  <c r="BP114"/>
  <c r="CB114" s="1"/>
  <c r="BP113"/>
  <c r="CB113" s="1"/>
  <c r="BP112"/>
  <c r="CB112" s="1"/>
  <c r="BP111"/>
  <c r="CB111" s="1"/>
  <c r="BP110"/>
  <c r="CB110" s="1"/>
  <c r="BP109"/>
  <c r="CB109" s="1"/>
  <c r="BP108"/>
  <c r="CB108" s="1"/>
  <c r="BP107"/>
  <c r="CB107" s="1"/>
  <c r="BP106"/>
  <c r="CB106" s="1"/>
  <c r="BP105"/>
  <c r="CB105" s="1"/>
  <c r="BP104"/>
  <c r="CB104" s="1"/>
  <c r="BP103"/>
  <c r="CB103" s="1"/>
  <c r="BP102"/>
  <c r="CB102" s="1"/>
  <c r="BP101"/>
  <c r="CB101" s="1"/>
  <c r="BP100"/>
  <c r="CB100" s="1"/>
  <c r="BP99"/>
  <c r="CB99" s="1"/>
  <c r="BP98"/>
  <c r="CB98" s="1"/>
  <c r="BP97"/>
  <c r="CB97" s="1"/>
  <c r="BP96"/>
  <c r="CB96" s="1"/>
  <c r="BP95"/>
  <c r="CB95" s="1"/>
  <c r="BP94"/>
  <c r="CB94" s="1"/>
  <c r="BP93"/>
  <c r="CB93" s="1"/>
  <c r="BP92"/>
  <c r="CB92" s="1"/>
  <c r="BP91"/>
  <c r="CB91" s="1"/>
  <c r="BP90"/>
  <c r="CB90" s="1"/>
  <c r="BP89"/>
  <c r="CB89" s="1"/>
  <c r="BP88"/>
  <c r="CB88" s="1"/>
  <c r="BP87"/>
  <c r="CB87" s="1"/>
  <c r="BP86"/>
  <c r="CB86" s="1"/>
  <c r="BP85"/>
  <c r="CB85" s="1"/>
  <c r="BP84"/>
  <c r="CB84" s="1"/>
  <c r="BP83"/>
  <c r="CB83" s="1"/>
  <c r="BP82"/>
  <c r="CB82" s="1"/>
  <c r="BP81"/>
  <c r="CB81" s="1"/>
  <c r="BP80"/>
  <c r="CB80" s="1"/>
  <c r="BP79"/>
  <c r="CB79" s="1"/>
  <c r="BP78"/>
  <c r="CB78" s="1"/>
  <c r="BP77"/>
  <c r="CB77" s="1"/>
  <c r="BP76"/>
  <c r="CB76" s="1"/>
  <c r="BP75"/>
  <c r="CB75" s="1"/>
  <c r="BP74"/>
  <c r="CB74" s="1"/>
  <c r="BP73"/>
  <c r="CB73" s="1"/>
  <c r="BP72"/>
  <c r="CB72" s="1"/>
  <c r="BP71"/>
  <c r="CB71" s="1"/>
  <c r="BP70"/>
  <c r="CB70" s="1"/>
  <c r="BP69"/>
  <c r="CB69" s="1"/>
  <c r="BP68"/>
  <c r="CB68" s="1"/>
  <c r="BP67"/>
  <c r="CB67" s="1"/>
  <c r="BP66"/>
  <c r="CB66" s="1"/>
  <c r="BP65"/>
  <c r="CB65" s="1"/>
  <c r="BP64"/>
  <c r="CB64" s="1"/>
  <c r="BP63"/>
  <c r="CB63" s="1"/>
  <c r="BP62"/>
  <c r="CB62" s="1"/>
  <c r="BP61"/>
  <c r="CB61" s="1"/>
  <c r="BP60"/>
  <c r="CB60" s="1"/>
  <c r="BP59"/>
  <c r="CB59" s="1"/>
  <c r="BP58"/>
  <c r="CB58" s="1"/>
  <c r="BP57"/>
  <c r="CB57" s="1"/>
  <c r="BP56"/>
  <c r="CB56" s="1"/>
  <c r="BP55"/>
  <c r="CB55" s="1"/>
  <c r="BP54"/>
  <c r="CB54" s="1"/>
  <c r="BP53"/>
  <c r="CB53" s="1"/>
  <c r="BP52"/>
  <c r="CB52" s="1"/>
  <c r="BP51"/>
  <c r="CB51" s="1"/>
  <c r="BP50"/>
  <c r="CB50" s="1"/>
  <c r="BP49"/>
  <c r="CB49" s="1"/>
  <c r="BP48"/>
  <c r="CB48" s="1"/>
  <c r="BP47"/>
  <c r="CB47" s="1"/>
  <c r="BP46"/>
  <c r="CB46" s="1"/>
  <c r="BP45"/>
  <c r="CB45" s="1"/>
  <c r="BP44"/>
  <c r="CB44" s="1"/>
  <c r="BP43"/>
  <c r="CB43" s="1"/>
  <c r="BP42"/>
  <c r="CB42" s="1"/>
  <c r="BP41"/>
  <c r="CB41" s="1"/>
  <c r="BP40"/>
  <c r="CB40" s="1"/>
  <c r="BP38"/>
  <c r="CB38" s="1"/>
  <c r="BP37"/>
  <c r="CB37" s="1"/>
  <c r="BP36"/>
  <c r="CB36" s="1"/>
  <c r="BP35"/>
  <c r="CB35" s="1"/>
  <c r="BP34"/>
  <c r="CB34" s="1"/>
  <c r="BP33"/>
  <c r="CB33" s="1"/>
  <c r="BP32"/>
  <c r="CB32" s="1"/>
  <c r="BP31"/>
  <c r="CB31" s="1"/>
  <c r="BP30"/>
  <c r="CB30" s="1"/>
  <c r="BP29"/>
  <c r="CB29" s="1"/>
  <c r="BP28"/>
  <c r="CB28" s="1"/>
  <c r="BP27"/>
  <c r="CB27" s="1"/>
  <c r="BP26"/>
  <c r="CB26" s="1"/>
  <c r="BP25"/>
  <c r="CB25" s="1"/>
  <c r="BP24"/>
  <c r="CB24" s="1"/>
  <c r="BP23"/>
  <c r="CB23" s="1"/>
  <c r="BP22"/>
  <c r="CB22" s="1"/>
  <c r="BP21"/>
  <c r="CB21" s="1"/>
  <c r="BP20"/>
  <c r="CB20" s="1"/>
  <c r="BP19"/>
  <c r="CB19" s="1"/>
  <c r="BP18"/>
  <c r="CB18" s="1"/>
  <c r="BP17"/>
  <c r="CB17" s="1"/>
  <c r="BP16"/>
  <c r="CB16" s="1"/>
  <c r="BP15"/>
  <c r="CB15" s="1"/>
  <c r="BP14"/>
  <c r="CB14" s="1"/>
  <c r="BP13"/>
  <c r="CB13" s="1"/>
  <c r="BP12"/>
  <c r="CB12" s="1"/>
  <c r="BP11"/>
  <c r="CB11" s="1"/>
  <c r="BP10"/>
  <c r="CB10" s="1"/>
  <c r="BP9"/>
  <c r="CB9" s="1"/>
  <c r="BP8"/>
  <c r="CB8" s="1"/>
  <c r="BP7"/>
  <c r="CB7" s="1"/>
  <c r="BT424"/>
  <c r="BT423"/>
  <c r="BT422"/>
  <c r="BT421"/>
  <c r="BT420"/>
  <c r="BT419"/>
  <c r="BT418"/>
  <c r="BT417"/>
  <c r="BT416"/>
  <c r="BT415"/>
  <c r="BT414"/>
  <c r="BT413"/>
  <c r="BT412"/>
  <c r="BT411"/>
  <c r="BT410"/>
  <c r="BT409"/>
  <c r="BT408"/>
  <c r="BT407"/>
  <c r="BT406"/>
  <c r="BT405"/>
  <c r="BT404"/>
  <c r="BT403"/>
  <c r="BT402"/>
  <c r="BT401"/>
  <c r="BT400"/>
  <c r="BT399"/>
  <c r="BT398"/>
  <c r="BT397"/>
  <c r="BT396"/>
  <c r="BT395"/>
  <c r="BT394"/>
  <c r="BT393"/>
  <c r="BT392"/>
  <c r="BT391"/>
  <c r="BT390"/>
  <c r="BT389"/>
  <c r="BT388"/>
  <c r="BT387"/>
  <c r="BT386"/>
  <c r="BT385"/>
  <c r="BT384"/>
  <c r="BT383"/>
  <c r="BT382"/>
  <c r="BT381"/>
  <c r="BT380"/>
  <c r="BT379"/>
  <c r="BT378"/>
  <c r="BT377"/>
  <c r="BT376"/>
  <c r="BT375"/>
  <c r="BT374"/>
  <c r="BT373"/>
  <c r="BT372"/>
  <c r="BT371"/>
  <c r="BT370"/>
  <c r="BT369"/>
  <c r="BT368"/>
  <c r="BT367"/>
  <c r="BT366"/>
  <c r="BT237"/>
  <c r="BT236"/>
  <c r="BT235"/>
  <c r="BT234"/>
  <c r="BT233"/>
  <c r="BT232"/>
  <c r="BT231"/>
  <c r="BT230"/>
  <c r="BT229"/>
  <c r="BT228"/>
  <c r="BT227"/>
  <c r="BT226"/>
  <c r="BT225"/>
  <c r="BT224"/>
  <c r="BT223"/>
  <c r="BT222"/>
  <c r="BT221"/>
  <c r="BT220"/>
  <c r="BT219"/>
  <c r="BT218"/>
  <c r="BT217"/>
  <c r="BT216"/>
  <c r="BT215"/>
  <c r="BT214"/>
  <c r="BT213"/>
  <c r="BT212"/>
  <c r="BT211"/>
  <c r="BT210"/>
  <c r="BT209"/>
  <c r="BT208"/>
  <c r="BT207"/>
  <c r="BT206"/>
  <c r="BT205"/>
  <c r="BT204"/>
  <c r="BT203"/>
  <c r="BT202"/>
  <c r="BT201"/>
  <c r="BT200"/>
  <c r="BT199"/>
  <c r="BT198"/>
  <c r="BT197"/>
  <c r="BT196"/>
  <c r="BT195"/>
  <c r="BT194"/>
  <c r="BT193"/>
  <c r="BT192"/>
  <c r="BT191"/>
  <c r="BT190"/>
  <c r="BT189"/>
  <c r="BT188"/>
  <c r="BT187"/>
  <c r="BT186"/>
  <c r="BT185"/>
  <c r="BT184"/>
  <c r="BT183"/>
  <c r="BT182"/>
  <c r="BT181"/>
  <c r="BT180"/>
  <c r="BT179"/>
  <c r="BT178"/>
  <c r="BT177"/>
  <c r="BT176"/>
  <c r="BT175"/>
  <c r="BT174"/>
  <c r="BT173"/>
  <c r="BT172"/>
  <c r="BT171"/>
  <c r="BT170"/>
  <c r="BT169"/>
  <c r="BT168"/>
  <c r="BT167"/>
  <c r="BT166"/>
  <c r="BT165"/>
  <c r="BT164"/>
  <c r="BT163"/>
  <c r="BT162"/>
  <c r="BT161"/>
  <c r="BT160"/>
  <c r="BT159"/>
  <c r="BT158"/>
  <c r="BT157"/>
  <c r="BT133"/>
  <c r="BT132"/>
  <c r="BT131"/>
  <c r="BT130"/>
  <c r="BT129"/>
  <c r="BT128"/>
  <c r="BT127"/>
  <c r="BT126"/>
  <c r="BT125"/>
  <c r="BT124"/>
  <c r="BT123"/>
  <c r="BT122"/>
  <c r="BT121"/>
  <c r="BT120"/>
  <c r="BT119"/>
  <c r="BT118"/>
  <c r="BT117"/>
  <c r="BT116"/>
  <c r="BT115"/>
  <c r="CG115" s="1"/>
  <c r="BT114"/>
  <c r="BT113"/>
  <c r="BT112"/>
  <c r="BT111"/>
  <c r="CG111" s="1"/>
  <c r="BT110"/>
  <c r="BT109"/>
  <c r="BT108"/>
  <c r="BT107"/>
  <c r="CG107" s="1"/>
  <c r="BT106"/>
  <c r="BT105"/>
  <c r="BT104"/>
  <c r="BT103"/>
  <c r="CG103" s="1"/>
  <c r="BT102"/>
  <c r="BT101"/>
  <c r="BT100"/>
  <c r="BT99"/>
  <c r="CG99" s="1"/>
  <c r="BT98"/>
  <c r="BT97"/>
  <c r="BT96"/>
  <c r="BT95"/>
  <c r="CG95" s="1"/>
  <c r="BT94"/>
  <c r="BT93"/>
  <c r="BT92"/>
  <c r="BT91"/>
  <c r="CG91" s="1"/>
  <c r="BT90"/>
  <c r="BT89"/>
  <c r="BT88"/>
  <c r="BT87"/>
  <c r="CG87" s="1"/>
  <c r="BT86"/>
  <c r="BT85"/>
  <c r="BT84"/>
  <c r="BT83"/>
  <c r="CG83" s="1"/>
  <c r="BT82"/>
  <c r="BT81"/>
  <c r="BT80"/>
  <c r="BT79"/>
  <c r="CG79" s="1"/>
  <c r="BT78"/>
  <c r="BT77"/>
  <c r="BT76"/>
  <c r="BT75"/>
  <c r="CG75" s="1"/>
  <c r="BT74"/>
  <c r="BT73"/>
  <c r="BT72"/>
  <c r="BT71"/>
  <c r="CG71" s="1"/>
  <c r="BT70"/>
  <c r="BT69"/>
  <c r="BT68"/>
  <c r="BT67"/>
  <c r="CG67" s="1"/>
  <c r="BT66"/>
  <c r="BT65"/>
  <c r="BT64"/>
  <c r="BT63"/>
  <c r="CG63" s="1"/>
  <c r="BT62"/>
  <c r="BT61"/>
  <c r="BT60"/>
  <c r="BT59"/>
  <c r="BT58"/>
  <c r="BT57"/>
  <c r="BT56"/>
  <c r="BT55"/>
  <c r="BT54"/>
  <c r="BT53"/>
  <c r="BT52"/>
  <c r="BT51"/>
  <c r="BT50"/>
  <c r="BT49"/>
  <c r="BT48"/>
  <c r="BT47"/>
  <c r="BT46"/>
  <c r="BT45"/>
  <c r="BT44"/>
  <c r="BT43"/>
  <c r="BT42"/>
  <c r="BT41"/>
  <c r="BT40"/>
  <c r="BT38"/>
  <c r="BT37"/>
  <c r="BT36"/>
  <c r="BT35"/>
  <c r="BT34"/>
  <c r="BT33"/>
  <c r="BT32"/>
  <c r="BT31"/>
  <c r="BT30"/>
  <c r="BT29"/>
  <c r="BT28"/>
  <c r="BT27"/>
  <c r="BT26"/>
  <c r="BT25"/>
  <c r="BT24"/>
  <c r="BT23"/>
  <c r="BT22"/>
  <c r="BT21"/>
  <c r="BT20"/>
  <c r="BT19"/>
  <c r="BT18"/>
  <c r="BT17"/>
  <c r="BT16"/>
  <c r="BT15"/>
  <c r="BT14"/>
  <c r="BT13"/>
  <c r="BT12"/>
  <c r="BT11"/>
  <c r="BT10"/>
  <c r="BT9"/>
  <c r="BT8"/>
  <c r="BT7"/>
  <c r="BN424"/>
  <c r="BZ424" s="1"/>
  <c r="CI424" s="1"/>
  <c r="CF424" s="1"/>
  <c r="BN423"/>
  <c r="BZ423" s="1"/>
  <c r="BN422"/>
  <c r="BZ422" s="1"/>
  <c r="CI422" s="1"/>
  <c r="CF422" s="1"/>
  <c r="BN421"/>
  <c r="BZ421" s="1"/>
  <c r="BN420"/>
  <c r="BZ420" s="1"/>
  <c r="CI420" s="1"/>
  <c r="CF420" s="1"/>
  <c r="BN419"/>
  <c r="BZ419" s="1"/>
  <c r="BN418"/>
  <c r="BZ418" s="1"/>
  <c r="CI418" s="1"/>
  <c r="CF418" s="1"/>
  <c r="BN417"/>
  <c r="BZ417" s="1"/>
  <c r="BN416"/>
  <c r="BZ416" s="1"/>
  <c r="CI416" s="1"/>
  <c r="CF416" s="1"/>
  <c r="BN415"/>
  <c r="BZ415" s="1"/>
  <c r="BN414"/>
  <c r="BZ414" s="1"/>
  <c r="CI414" s="1"/>
  <c r="CF414" s="1"/>
  <c r="BN413"/>
  <c r="BZ413" s="1"/>
  <c r="BN412"/>
  <c r="BZ412" s="1"/>
  <c r="CI412" s="1"/>
  <c r="CF412" s="1"/>
  <c r="BN411"/>
  <c r="BZ411" s="1"/>
  <c r="BN410"/>
  <c r="BZ410" s="1"/>
  <c r="CI410" s="1"/>
  <c r="CF410" s="1"/>
  <c r="BN409"/>
  <c r="BZ409" s="1"/>
  <c r="BN408"/>
  <c r="BZ408" s="1"/>
  <c r="CI408" s="1"/>
  <c r="CF408" s="1"/>
  <c r="BN407"/>
  <c r="BZ407" s="1"/>
  <c r="BN406"/>
  <c r="BZ406" s="1"/>
  <c r="CI406" s="1"/>
  <c r="CF406" s="1"/>
  <c r="BN405"/>
  <c r="BZ405" s="1"/>
  <c r="BN404"/>
  <c r="BZ404" s="1"/>
  <c r="CI404" s="1"/>
  <c r="CF404" s="1"/>
  <c r="BN403"/>
  <c r="BZ403" s="1"/>
  <c r="BN402"/>
  <c r="BZ402" s="1"/>
  <c r="BN401"/>
  <c r="BZ401" s="1"/>
  <c r="BN400"/>
  <c r="BZ400" s="1"/>
  <c r="BN399"/>
  <c r="BZ399" s="1"/>
  <c r="BN398"/>
  <c r="BZ398" s="1"/>
  <c r="BN397"/>
  <c r="BZ397" s="1"/>
  <c r="BN396"/>
  <c r="BZ396" s="1"/>
  <c r="BN395"/>
  <c r="BZ395" s="1"/>
  <c r="BN394"/>
  <c r="BZ394" s="1"/>
  <c r="BN393"/>
  <c r="BZ393" s="1"/>
  <c r="BN392"/>
  <c r="BZ392" s="1"/>
  <c r="BN391"/>
  <c r="BZ391" s="1"/>
  <c r="BN390"/>
  <c r="BZ390" s="1"/>
  <c r="BN389"/>
  <c r="BZ389" s="1"/>
  <c r="BN388"/>
  <c r="BZ388" s="1"/>
  <c r="BN387"/>
  <c r="BZ387" s="1"/>
  <c r="BN386"/>
  <c r="BZ386" s="1"/>
  <c r="BN385"/>
  <c r="BZ385" s="1"/>
  <c r="BN384"/>
  <c r="BZ384" s="1"/>
  <c r="BN383"/>
  <c r="BZ383" s="1"/>
  <c r="BN382"/>
  <c r="BZ382" s="1"/>
  <c r="BN381"/>
  <c r="BZ381" s="1"/>
  <c r="BN380"/>
  <c r="BZ380" s="1"/>
  <c r="BN379"/>
  <c r="BZ379" s="1"/>
  <c r="BN378"/>
  <c r="BZ378" s="1"/>
  <c r="BN377"/>
  <c r="BZ377" s="1"/>
  <c r="BN376"/>
  <c r="BZ376" s="1"/>
  <c r="BN375"/>
  <c r="BZ375" s="1"/>
  <c r="BN374"/>
  <c r="BZ374" s="1"/>
  <c r="BN373"/>
  <c r="BZ373" s="1"/>
  <c r="BN372"/>
  <c r="BZ372" s="1"/>
  <c r="BN371"/>
  <c r="BZ371" s="1"/>
  <c r="BN370"/>
  <c r="BZ370" s="1"/>
  <c r="BN369"/>
  <c r="BZ369" s="1"/>
  <c r="BN368"/>
  <c r="BZ368" s="1"/>
  <c r="BN367"/>
  <c r="BZ367" s="1"/>
  <c r="BN366"/>
  <c r="BZ366" s="1"/>
  <c r="BN237"/>
  <c r="BZ237" s="1"/>
  <c r="BN236"/>
  <c r="BZ236" s="1"/>
  <c r="BN235"/>
  <c r="BZ235" s="1"/>
  <c r="BN234"/>
  <c r="BZ234" s="1"/>
  <c r="BN233"/>
  <c r="BZ233" s="1"/>
  <c r="BN232"/>
  <c r="BZ232" s="1"/>
  <c r="BN231"/>
  <c r="BZ231" s="1"/>
  <c r="BN230"/>
  <c r="BZ230" s="1"/>
  <c r="BN229"/>
  <c r="BZ229" s="1"/>
  <c r="BN228"/>
  <c r="BZ228" s="1"/>
  <c r="BN227"/>
  <c r="BZ227" s="1"/>
  <c r="BN226"/>
  <c r="BZ226" s="1"/>
  <c r="BN225"/>
  <c r="BZ225" s="1"/>
  <c r="BN224"/>
  <c r="BZ224" s="1"/>
  <c r="BN223"/>
  <c r="BZ223" s="1"/>
  <c r="BN222"/>
  <c r="BZ222" s="1"/>
  <c r="BN221"/>
  <c r="BZ221" s="1"/>
  <c r="BN220"/>
  <c r="BZ220" s="1"/>
  <c r="BN219"/>
  <c r="BZ219" s="1"/>
  <c r="BN218"/>
  <c r="BZ218" s="1"/>
  <c r="BN217"/>
  <c r="BZ217" s="1"/>
  <c r="BN216"/>
  <c r="BZ216" s="1"/>
  <c r="BN215"/>
  <c r="BZ215" s="1"/>
  <c r="BN214"/>
  <c r="BZ214" s="1"/>
  <c r="BN213"/>
  <c r="BZ213" s="1"/>
  <c r="BN212"/>
  <c r="BZ212" s="1"/>
  <c r="BN211"/>
  <c r="BZ211" s="1"/>
  <c r="BN210"/>
  <c r="BZ210" s="1"/>
  <c r="BN209"/>
  <c r="BZ209" s="1"/>
  <c r="BN208"/>
  <c r="BZ208" s="1"/>
  <c r="BN207"/>
  <c r="BZ207" s="1"/>
  <c r="BN206"/>
  <c r="BZ206" s="1"/>
  <c r="BN205"/>
  <c r="BZ205" s="1"/>
  <c r="BN204"/>
  <c r="BZ204" s="1"/>
  <c r="BN203"/>
  <c r="BZ203" s="1"/>
  <c r="BN202"/>
  <c r="BZ202" s="1"/>
  <c r="BN201"/>
  <c r="BZ201" s="1"/>
  <c r="BN200"/>
  <c r="BZ200" s="1"/>
  <c r="BN199"/>
  <c r="BZ199" s="1"/>
  <c r="BN198"/>
  <c r="BZ198" s="1"/>
  <c r="BN197"/>
  <c r="BZ197" s="1"/>
  <c r="BN196"/>
  <c r="BZ196" s="1"/>
  <c r="BN195"/>
  <c r="BZ195" s="1"/>
  <c r="BN194"/>
  <c r="BZ194" s="1"/>
  <c r="BN193"/>
  <c r="BZ193" s="1"/>
  <c r="BN192"/>
  <c r="BZ192" s="1"/>
  <c r="BN191"/>
  <c r="BZ191" s="1"/>
  <c r="BN190"/>
  <c r="BZ190" s="1"/>
  <c r="BN189"/>
  <c r="BZ189" s="1"/>
  <c r="BN188"/>
  <c r="BZ188" s="1"/>
  <c r="BN187"/>
  <c r="BZ187" s="1"/>
  <c r="BN186"/>
  <c r="BZ186" s="1"/>
  <c r="BN185"/>
  <c r="BZ185" s="1"/>
  <c r="BN184"/>
  <c r="BZ184" s="1"/>
  <c r="BN183"/>
  <c r="BZ183" s="1"/>
  <c r="BN182"/>
  <c r="BZ182" s="1"/>
  <c r="BN181"/>
  <c r="BZ181" s="1"/>
  <c r="BN180"/>
  <c r="BZ180" s="1"/>
  <c r="BN179"/>
  <c r="BZ179" s="1"/>
  <c r="BN178"/>
  <c r="BZ178" s="1"/>
  <c r="BN177"/>
  <c r="BZ177" s="1"/>
  <c r="BN176"/>
  <c r="BZ176" s="1"/>
  <c r="BN175"/>
  <c r="BZ175" s="1"/>
  <c r="BN174"/>
  <c r="BZ174" s="1"/>
  <c r="BN173"/>
  <c r="BZ173" s="1"/>
  <c r="BN172"/>
  <c r="BZ172" s="1"/>
  <c r="BN171"/>
  <c r="BZ171" s="1"/>
  <c r="BN170"/>
  <c r="BZ170" s="1"/>
  <c r="BN169"/>
  <c r="BZ169" s="1"/>
  <c r="BN168"/>
  <c r="BZ168" s="1"/>
  <c r="BN167"/>
  <c r="BZ167" s="1"/>
  <c r="BN166"/>
  <c r="BZ166" s="1"/>
  <c r="BN165"/>
  <c r="BZ165" s="1"/>
  <c r="CI165" s="1"/>
  <c r="CF165" s="1"/>
  <c r="BN164"/>
  <c r="BZ164" s="1"/>
  <c r="BN163"/>
  <c r="BZ163" s="1"/>
  <c r="CI163" s="1"/>
  <c r="CF163" s="1"/>
  <c r="BN162"/>
  <c r="BZ162" s="1"/>
  <c r="BN161"/>
  <c r="BZ161" s="1"/>
  <c r="CI161" s="1"/>
  <c r="CF161" s="1"/>
  <c r="BN160"/>
  <c r="BZ160" s="1"/>
  <c r="BN159"/>
  <c r="BZ159" s="1"/>
  <c r="CI159" s="1"/>
  <c r="CF159" s="1"/>
  <c r="BN158"/>
  <c r="BZ158" s="1"/>
  <c r="BN157"/>
  <c r="BZ157" s="1"/>
  <c r="CI157" s="1"/>
  <c r="CF157" s="1"/>
  <c r="BN156"/>
  <c r="BZ156" s="1"/>
  <c r="BN155"/>
  <c r="BZ155" s="1"/>
  <c r="CI155" s="1"/>
  <c r="CF155" s="1"/>
  <c r="BN154"/>
  <c r="BZ154" s="1"/>
  <c r="BN153"/>
  <c r="BZ153" s="1"/>
  <c r="CI153" s="1"/>
  <c r="CF153" s="1"/>
  <c r="BN152"/>
  <c r="BZ152" s="1"/>
  <c r="BN151"/>
  <c r="BZ151" s="1"/>
  <c r="CI151" s="1"/>
  <c r="CF151" s="1"/>
  <c r="BN150"/>
  <c r="BZ150" s="1"/>
  <c r="BN149"/>
  <c r="BZ149" s="1"/>
  <c r="CI149" s="1"/>
  <c r="CF149" s="1"/>
  <c r="BN148"/>
  <c r="BZ148" s="1"/>
  <c r="BN147"/>
  <c r="BZ147" s="1"/>
  <c r="CI147" s="1"/>
  <c r="CF147" s="1"/>
  <c r="BN146"/>
  <c r="BZ146" s="1"/>
  <c r="BN145"/>
  <c r="BZ145" s="1"/>
  <c r="CI145" s="1"/>
  <c r="CF145" s="1"/>
  <c r="BN144"/>
  <c r="BZ144" s="1"/>
  <c r="BN143"/>
  <c r="BZ143" s="1"/>
  <c r="CI143" s="1"/>
  <c r="CF143" s="1"/>
  <c r="BN142"/>
  <c r="BZ142" s="1"/>
  <c r="BN141"/>
  <c r="BZ141" s="1"/>
  <c r="CI141" s="1"/>
  <c r="CF141" s="1"/>
  <c r="BN140"/>
  <c r="BZ140" s="1"/>
  <c r="BN139"/>
  <c r="BZ139" s="1"/>
  <c r="CI139" s="1"/>
  <c r="CF139" s="1"/>
  <c r="BN138"/>
  <c r="BZ138" s="1"/>
  <c r="BN137"/>
  <c r="BZ137" s="1"/>
  <c r="CI137" s="1"/>
  <c r="CF137" s="1"/>
  <c r="BN136"/>
  <c r="BZ136" s="1"/>
  <c r="BN135"/>
  <c r="BZ135" s="1"/>
  <c r="CI135" s="1"/>
  <c r="CF135" s="1"/>
  <c r="BN134"/>
  <c r="BZ134" s="1"/>
  <c r="BN133"/>
  <c r="BZ133" s="1"/>
  <c r="BN132"/>
  <c r="BZ132" s="1"/>
  <c r="BN131"/>
  <c r="BZ131" s="1"/>
  <c r="BN130"/>
  <c r="BZ130" s="1"/>
  <c r="BN129"/>
  <c r="BZ129" s="1"/>
  <c r="BN128"/>
  <c r="BZ128" s="1"/>
  <c r="BN127"/>
  <c r="BZ127" s="1"/>
  <c r="BN126"/>
  <c r="BZ126" s="1"/>
  <c r="BN125"/>
  <c r="BZ125" s="1"/>
  <c r="BN124"/>
  <c r="BZ124" s="1"/>
  <c r="BN123"/>
  <c r="BZ123" s="1"/>
  <c r="BN122"/>
  <c r="BZ122" s="1"/>
  <c r="BN121"/>
  <c r="BZ121" s="1"/>
  <c r="BN120"/>
  <c r="BZ120" s="1"/>
  <c r="BN119"/>
  <c r="BZ119" s="1"/>
  <c r="BN118"/>
  <c r="BZ118" s="1"/>
  <c r="BN117"/>
  <c r="BZ117" s="1"/>
  <c r="BN116"/>
  <c r="BZ116" s="1"/>
  <c r="BN115"/>
  <c r="BZ115" s="1"/>
  <c r="BN114"/>
  <c r="BZ114" s="1"/>
  <c r="BN113"/>
  <c r="BZ113" s="1"/>
  <c r="BN112"/>
  <c r="BZ112" s="1"/>
  <c r="BN111"/>
  <c r="BZ111" s="1"/>
  <c r="BN110"/>
  <c r="BZ110" s="1"/>
  <c r="BN109"/>
  <c r="BZ109" s="1"/>
  <c r="BN108"/>
  <c r="BZ108" s="1"/>
  <c r="BN107"/>
  <c r="BZ107" s="1"/>
  <c r="BN106"/>
  <c r="BZ106" s="1"/>
  <c r="BN105"/>
  <c r="BZ105" s="1"/>
  <c r="BN104"/>
  <c r="BZ104" s="1"/>
  <c r="BN103"/>
  <c r="BZ103" s="1"/>
  <c r="BN102"/>
  <c r="BZ102" s="1"/>
  <c r="BN101"/>
  <c r="BZ101" s="1"/>
  <c r="BN100"/>
  <c r="BZ100" s="1"/>
  <c r="BN99"/>
  <c r="BZ99" s="1"/>
  <c r="BN98"/>
  <c r="BZ98" s="1"/>
  <c r="BN97"/>
  <c r="BZ97" s="1"/>
  <c r="BN96"/>
  <c r="BZ96" s="1"/>
  <c r="BN95"/>
  <c r="BZ95" s="1"/>
  <c r="BN94"/>
  <c r="BZ94" s="1"/>
  <c r="BN93"/>
  <c r="BZ93" s="1"/>
  <c r="BN92"/>
  <c r="BZ92" s="1"/>
  <c r="BN91"/>
  <c r="BZ91" s="1"/>
  <c r="BN90"/>
  <c r="BZ90" s="1"/>
  <c r="BN89"/>
  <c r="BZ89" s="1"/>
  <c r="BN88"/>
  <c r="BZ88" s="1"/>
  <c r="BN87"/>
  <c r="BZ87" s="1"/>
  <c r="BN86"/>
  <c r="BZ86" s="1"/>
  <c r="BN85"/>
  <c r="BZ85" s="1"/>
  <c r="BN84"/>
  <c r="BZ84" s="1"/>
  <c r="BN83"/>
  <c r="BZ83" s="1"/>
  <c r="BN82"/>
  <c r="BZ82" s="1"/>
  <c r="BN81"/>
  <c r="BZ81" s="1"/>
  <c r="BN80"/>
  <c r="BZ80" s="1"/>
  <c r="BN79"/>
  <c r="BZ79" s="1"/>
  <c r="BN78"/>
  <c r="BZ78" s="1"/>
  <c r="BN77"/>
  <c r="BZ77" s="1"/>
  <c r="BN76"/>
  <c r="BZ76" s="1"/>
  <c r="BN75"/>
  <c r="BZ75" s="1"/>
  <c r="BN74"/>
  <c r="BZ74" s="1"/>
  <c r="BN73"/>
  <c r="BZ73" s="1"/>
  <c r="BN72"/>
  <c r="BZ72" s="1"/>
  <c r="BN71"/>
  <c r="BZ71" s="1"/>
  <c r="BN70"/>
  <c r="BZ70" s="1"/>
  <c r="BN69"/>
  <c r="BZ69" s="1"/>
  <c r="BN68"/>
  <c r="BZ68" s="1"/>
  <c r="BN67"/>
  <c r="BZ67" s="1"/>
  <c r="BN66"/>
  <c r="BZ66" s="1"/>
  <c r="BN65"/>
  <c r="BZ65" s="1"/>
  <c r="BN64"/>
  <c r="BZ64" s="1"/>
  <c r="BN63"/>
  <c r="BZ63" s="1"/>
  <c r="BN62"/>
  <c r="BZ62" s="1"/>
  <c r="BN61"/>
  <c r="BZ61" s="1"/>
  <c r="BN60"/>
  <c r="BZ60" s="1"/>
  <c r="BN59"/>
  <c r="BZ59" s="1"/>
  <c r="BN58"/>
  <c r="BZ58" s="1"/>
  <c r="BN57"/>
  <c r="BZ57" s="1"/>
  <c r="BN56"/>
  <c r="BZ56" s="1"/>
  <c r="BN55"/>
  <c r="BZ55" s="1"/>
  <c r="BN54"/>
  <c r="BZ54" s="1"/>
  <c r="BN53"/>
  <c r="BZ53" s="1"/>
  <c r="BN52"/>
  <c r="BZ52" s="1"/>
  <c r="BN51"/>
  <c r="BZ51" s="1"/>
  <c r="BN50"/>
  <c r="BZ50" s="1"/>
  <c r="BN49"/>
  <c r="BZ49" s="1"/>
  <c r="CI49" s="1"/>
  <c r="CF49" s="1"/>
  <c r="BN48"/>
  <c r="BZ48" s="1"/>
  <c r="BN47"/>
  <c r="BZ47" s="1"/>
  <c r="CI47" s="1"/>
  <c r="CF47" s="1"/>
  <c r="BN46"/>
  <c r="BZ46" s="1"/>
  <c r="BN45"/>
  <c r="BZ45" s="1"/>
  <c r="CI45" s="1"/>
  <c r="CF45" s="1"/>
  <c r="BN44"/>
  <c r="BZ44" s="1"/>
  <c r="BN43"/>
  <c r="BZ43" s="1"/>
  <c r="CI43" s="1"/>
  <c r="CF43" s="1"/>
  <c r="BN42"/>
  <c r="BZ42" s="1"/>
  <c r="BN41"/>
  <c r="BZ41" s="1"/>
  <c r="CI41" s="1"/>
  <c r="CF41" s="1"/>
  <c r="BN40"/>
  <c r="BZ40" s="1"/>
  <c r="BN38"/>
  <c r="BZ38" s="1"/>
  <c r="BN37"/>
  <c r="BZ37" s="1"/>
  <c r="BN36"/>
  <c r="BZ36" s="1"/>
  <c r="BN35"/>
  <c r="BZ35" s="1"/>
  <c r="BN34"/>
  <c r="BZ34" s="1"/>
  <c r="BN33"/>
  <c r="BZ33" s="1"/>
  <c r="BN32"/>
  <c r="BZ32" s="1"/>
  <c r="BN31"/>
  <c r="BZ31" s="1"/>
  <c r="BN30"/>
  <c r="BZ30" s="1"/>
  <c r="BN29"/>
  <c r="BZ29" s="1"/>
  <c r="BN28"/>
  <c r="BZ28" s="1"/>
  <c r="BN27"/>
  <c r="BZ27" s="1"/>
  <c r="BN26"/>
  <c r="BZ26" s="1"/>
  <c r="BN25"/>
  <c r="BZ25" s="1"/>
  <c r="BN24"/>
  <c r="BZ24" s="1"/>
  <c r="BN23"/>
  <c r="BZ23" s="1"/>
  <c r="BN22"/>
  <c r="BZ22" s="1"/>
  <c r="BN21"/>
  <c r="BZ21" s="1"/>
  <c r="BN20"/>
  <c r="BZ20" s="1"/>
  <c r="BN19"/>
  <c r="BZ19" s="1"/>
  <c r="BN18"/>
  <c r="BZ18" s="1"/>
  <c r="BN17"/>
  <c r="BZ17" s="1"/>
  <c r="BN16"/>
  <c r="BZ16" s="1"/>
  <c r="BN15"/>
  <c r="BZ15" s="1"/>
  <c r="BN14"/>
  <c r="BZ14" s="1"/>
  <c r="BN13"/>
  <c r="BZ13" s="1"/>
  <c r="BN12"/>
  <c r="BZ12" s="1"/>
  <c r="BN11"/>
  <c r="BZ11" s="1"/>
  <c r="BN10"/>
  <c r="BZ10" s="1"/>
  <c r="BN9"/>
  <c r="BZ9" s="1"/>
  <c r="BN8"/>
  <c r="BZ8" s="1"/>
  <c r="BN7"/>
  <c r="BZ7" s="1"/>
  <c r="BA424"/>
  <c r="BA423"/>
  <c r="BA422"/>
  <c r="BA421"/>
  <c r="BA420"/>
  <c r="BA419"/>
  <c r="BA418"/>
  <c r="BA417"/>
  <c r="BA416"/>
  <c r="BA415"/>
  <c r="BA414"/>
  <c r="BA413"/>
  <c r="BA412"/>
  <c r="BA411"/>
  <c r="BA410"/>
  <c r="BA409"/>
  <c r="BA408"/>
  <c r="BA407"/>
  <c r="BA406"/>
  <c r="BA405"/>
  <c r="BA404"/>
  <c r="BA403"/>
  <c r="BA402"/>
  <c r="BA401"/>
  <c r="BA400"/>
  <c r="BA399"/>
  <c r="BA398"/>
  <c r="BA397"/>
  <c r="BA396"/>
  <c r="BA395"/>
  <c r="BA394"/>
  <c r="BA393"/>
  <c r="BA392"/>
  <c r="BA391"/>
  <c r="BA390"/>
  <c r="BA389"/>
  <c r="BA388"/>
  <c r="BA387"/>
  <c r="BA386"/>
  <c r="BA385"/>
  <c r="BA384"/>
  <c r="BA383"/>
  <c r="BA382"/>
  <c r="BA381"/>
  <c r="BA380"/>
  <c r="BA379"/>
  <c r="BA378"/>
  <c r="BA377"/>
  <c r="BA376"/>
  <c r="BA375"/>
  <c r="BA374"/>
  <c r="BA373"/>
  <c r="BA372"/>
  <c r="BA371"/>
  <c r="BA370"/>
  <c r="BA369"/>
  <c r="BA368"/>
  <c r="BA367"/>
  <c r="BA366"/>
  <c r="BA235"/>
  <c r="BA234"/>
  <c r="BA233"/>
  <c r="BA232"/>
  <c r="BA231"/>
  <c r="BA230"/>
  <c r="BA229"/>
  <c r="BA228"/>
  <c r="BA227"/>
  <c r="BA226"/>
  <c r="BA225"/>
  <c r="BA224"/>
  <c r="BA223"/>
  <c r="BA222"/>
  <c r="BA221"/>
  <c r="BA220"/>
  <c r="BA219"/>
  <c r="BA218"/>
  <c r="BA217"/>
  <c r="BA216"/>
  <c r="BA215"/>
  <c r="BA214"/>
  <c r="BA213"/>
  <c r="BA212"/>
  <c r="BA211"/>
  <c r="BA210"/>
  <c r="BA209"/>
  <c r="BA208"/>
  <c r="BA207"/>
  <c r="BA206"/>
  <c r="BA205"/>
  <c r="BA204"/>
  <c r="BA203"/>
  <c r="BA202"/>
  <c r="BA201"/>
  <c r="BA200"/>
  <c r="BA199"/>
  <c r="BA198"/>
  <c r="BA197"/>
  <c r="BA196"/>
  <c r="BA195"/>
  <c r="BA194"/>
  <c r="BA193"/>
  <c r="BA192"/>
  <c r="BA191"/>
  <c r="BA190"/>
  <c r="BA189"/>
  <c r="BA188"/>
  <c r="BA187"/>
  <c r="BA186"/>
  <c r="BA185"/>
  <c r="BA184"/>
  <c r="BA183"/>
  <c r="BA182"/>
  <c r="BA181"/>
  <c r="BA180"/>
  <c r="BA179"/>
  <c r="BA178"/>
  <c r="BA177"/>
  <c r="BA176"/>
  <c r="BA175"/>
  <c r="BA174"/>
  <c r="BA173"/>
  <c r="BA172"/>
  <c r="BA171"/>
  <c r="BA170"/>
  <c r="BA169"/>
  <c r="BA168"/>
  <c r="BA167"/>
  <c r="BA166"/>
  <c r="BA165"/>
  <c r="BA164"/>
  <c r="BA163"/>
  <c r="BA162"/>
  <c r="BA161"/>
  <c r="BA160"/>
  <c r="BA159"/>
  <c r="BA158"/>
  <c r="BA157"/>
  <c r="BA133"/>
  <c r="BA132"/>
  <c r="BA131"/>
  <c r="BA130"/>
  <c r="BA129"/>
  <c r="BA128"/>
  <c r="BA127"/>
  <c r="BA126"/>
  <c r="BA125"/>
  <c r="BA124"/>
  <c r="BA123"/>
  <c r="BA122"/>
  <c r="BA121"/>
  <c r="BA120"/>
  <c r="BA119"/>
  <c r="BA118"/>
  <c r="BA117"/>
  <c r="BA116"/>
  <c r="BA115"/>
  <c r="BA114"/>
  <c r="BA113"/>
  <c r="BA112"/>
  <c r="BA111"/>
  <c r="BA110"/>
  <c r="BA109"/>
  <c r="BA108"/>
  <c r="BA107"/>
  <c r="BA106"/>
  <c r="BA105"/>
  <c r="BA104"/>
  <c r="BA103"/>
  <c r="BA102"/>
  <c r="BA101"/>
  <c r="BA100"/>
  <c r="BA99"/>
  <c r="BA98"/>
  <c r="BA97"/>
  <c r="BA96"/>
  <c r="BA95"/>
  <c r="BA94"/>
  <c r="BA93"/>
  <c r="BA92"/>
  <c r="BA91"/>
  <c r="BA90"/>
  <c r="BA89"/>
  <c r="BA88"/>
  <c r="BA87"/>
  <c r="BA86"/>
  <c r="BA85"/>
  <c r="BA84"/>
  <c r="BA83"/>
  <c r="BA82"/>
  <c r="BA81"/>
  <c r="BA80"/>
  <c r="BA79"/>
  <c r="BA78"/>
  <c r="BA77"/>
  <c r="BA76"/>
  <c r="BA75"/>
  <c r="BA74"/>
  <c r="BA73"/>
  <c r="BA72"/>
  <c r="BA71"/>
  <c r="BA70"/>
  <c r="BA69"/>
  <c r="BA68"/>
  <c r="BA67"/>
  <c r="BA66"/>
  <c r="BA65"/>
  <c r="BA64"/>
  <c r="BA63"/>
  <c r="BA62"/>
  <c r="BA61"/>
  <c r="BA60"/>
  <c r="BA59"/>
  <c r="BA58"/>
  <c r="BA57"/>
  <c r="BA56"/>
  <c r="BA55"/>
  <c r="BA54"/>
  <c r="BA53"/>
  <c r="BA52"/>
  <c r="BA51"/>
  <c r="BA50"/>
  <c r="BA49"/>
  <c r="BA48"/>
  <c r="BA47"/>
  <c r="BA46"/>
  <c r="BA45"/>
  <c r="BA44"/>
  <c r="BA43"/>
  <c r="BA42"/>
  <c r="BA41"/>
  <c r="BA40"/>
  <c r="BA38"/>
  <c r="BA37"/>
  <c r="BA36"/>
  <c r="BA35"/>
  <c r="BA34"/>
  <c r="BA33"/>
  <c r="BA32"/>
  <c r="BA31"/>
  <c r="BA30"/>
  <c r="BA29"/>
  <c r="BA28"/>
  <c r="BA27"/>
  <c r="BA26"/>
  <c r="BA25"/>
  <c r="BA24"/>
  <c r="BA23"/>
  <c r="BA22"/>
  <c r="BA21"/>
  <c r="BA20"/>
  <c r="BA19"/>
  <c r="BA18"/>
  <c r="BA17"/>
  <c r="BA16"/>
  <c r="BA15"/>
  <c r="BA14"/>
  <c r="BA13"/>
  <c r="BA12"/>
  <c r="BA11"/>
  <c r="BA10"/>
  <c r="BA9"/>
  <c r="BA8"/>
  <c r="BA7"/>
  <c r="AT424"/>
  <c r="AT423"/>
  <c r="AT422"/>
  <c r="AT421"/>
  <c r="AT420"/>
  <c r="AT419"/>
  <c r="AT418"/>
  <c r="AT417"/>
  <c r="AT416"/>
  <c r="AT415"/>
  <c r="AT414"/>
  <c r="AT413"/>
  <c r="AT412"/>
  <c r="AT411"/>
  <c r="AT410"/>
  <c r="AT409"/>
  <c r="AT408"/>
  <c r="AT407"/>
  <c r="AT406"/>
  <c r="AT405"/>
  <c r="AT404"/>
  <c r="AT403"/>
  <c r="AT402"/>
  <c r="AT401"/>
  <c r="AT400"/>
  <c r="AT399"/>
  <c r="AT398"/>
  <c r="AT397"/>
  <c r="AT396"/>
  <c r="AT395"/>
  <c r="AT394"/>
  <c r="AT393"/>
  <c r="AT392"/>
  <c r="AT391"/>
  <c r="AT390"/>
  <c r="AT389"/>
  <c r="AT388"/>
  <c r="AT387"/>
  <c r="AT386"/>
  <c r="AT385"/>
  <c r="AT384"/>
  <c r="AT383"/>
  <c r="AT382"/>
  <c r="AT381"/>
  <c r="AT380"/>
  <c r="AT379"/>
  <c r="AT378"/>
  <c r="AT377"/>
  <c r="AT376"/>
  <c r="AT375"/>
  <c r="AT374"/>
  <c r="AT373"/>
  <c r="AT372"/>
  <c r="AT371"/>
  <c r="AT370"/>
  <c r="AT369"/>
  <c r="AT368"/>
  <c r="AT367"/>
  <c r="AT366"/>
  <c r="AT235"/>
  <c r="AT234"/>
  <c r="AT233"/>
  <c r="AT232"/>
  <c r="AT231"/>
  <c r="AT230"/>
  <c r="AT229"/>
  <c r="AT228"/>
  <c r="AT227"/>
  <c r="AT226"/>
  <c r="AT225"/>
  <c r="AT224"/>
  <c r="AT223"/>
  <c r="AT222"/>
  <c r="AT221"/>
  <c r="AT220"/>
  <c r="AT219"/>
  <c r="AT218"/>
  <c r="AT217"/>
  <c r="AT216"/>
  <c r="AT215"/>
  <c r="AT214"/>
  <c r="AT213"/>
  <c r="AT212"/>
  <c r="AT211"/>
  <c r="AT210"/>
  <c r="AT209"/>
  <c r="AT208"/>
  <c r="AT207"/>
  <c r="AT206"/>
  <c r="AT205"/>
  <c r="AT204"/>
  <c r="AT203"/>
  <c r="AT202"/>
  <c r="AT201"/>
  <c r="AT200"/>
  <c r="AT199"/>
  <c r="AT198"/>
  <c r="AT197"/>
  <c r="AT196"/>
  <c r="AT195"/>
  <c r="AT194"/>
  <c r="AT193"/>
  <c r="AT192"/>
  <c r="AT191"/>
  <c r="AT190"/>
  <c r="AT189"/>
  <c r="AT188"/>
  <c r="AT187"/>
  <c r="AT186"/>
  <c r="AT185"/>
  <c r="AT184"/>
  <c r="AT183"/>
  <c r="AT182"/>
  <c r="AT181"/>
  <c r="AT180"/>
  <c r="AT179"/>
  <c r="AT178"/>
  <c r="AT177"/>
  <c r="AT176"/>
  <c r="AT175"/>
  <c r="AT174"/>
  <c r="AT173"/>
  <c r="AT172"/>
  <c r="AT171"/>
  <c r="AT170"/>
  <c r="AT169"/>
  <c r="AT168"/>
  <c r="AT167"/>
  <c r="AT166"/>
  <c r="AT165"/>
  <c r="AT164"/>
  <c r="AT163"/>
  <c r="AT162"/>
  <c r="AT161"/>
  <c r="AT160"/>
  <c r="AT159"/>
  <c r="AT158"/>
  <c r="AT157"/>
  <c r="AT156"/>
  <c r="AT155"/>
  <c r="AT154"/>
  <c r="AT153"/>
  <c r="AT152"/>
  <c r="AT151"/>
  <c r="AT150"/>
  <c r="AT149"/>
  <c r="AT148"/>
  <c r="AT147"/>
  <c r="AT146"/>
  <c r="AT145"/>
  <c r="AT144"/>
  <c r="AT143"/>
  <c r="AT142"/>
  <c r="AT141"/>
  <c r="AT140"/>
  <c r="AT139"/>
  <c r="AT138"/>
  <c r="AT137"/>
  <c r="AT136"/>
  <c r="AT135"/>
  <c r="AT134"/>
  <c r="AT133"/>
  <c r="AT132"/>
  <c r="AT131"/>
  <c r="AT130"/>
  <c r="AT129"/>
  <c r="AT128"/>
  <c r="AT127"/>
  <c r="AT126"/>
  <c r="AT125"/>
  <c r="AT124"/>
  <c r="AT123"/>
  <c r="AT122"/>
  <c r="AT121"/>
  <c r="AT120"/>
  <c r="AT119"/>
  <c r="AT118"/>
  <c r="AT117"/>
  <c r="AT116"/>
  <c r="AT115"/>
  <c r="AT114"/>
  <c r="AT113"/>
  <c r="AT112"/>
  <c r="AT111"/>
  <c r="AT110"/>
  <c r="AT109"/>
  <c r="AT108"/>
  <c r="AT107"/>
  <c r="AT106"/>
  <c r="AT105"/>
  <c r="AT104"/>
  <c r="AT103"/>
  <c r="AT102"/>
  <c r="AT101"/>
  <c r="AT100"/>
  <c r="AT99"/>
  <c r="AT98"/>
  <c r="AT97"/>
  <c r="AT96"/>
  <c r="AT95"/>
  <c r="AT94"/>
  <c r="AT93"/>
  <c r="AT92"/>
  <c r="AT91"/>
  <c r="AT90"/>
  <c r="AT89"/>
  <c r="AT88"/>
  <c r="AT87"/>
  <c r="AT86"/>
  <c r="AT85"/>
  <c r="AT84"/>
  <c r="AT83"/>
  <c r="AT82"/>
  <c r="AT81"/>
  <c r="AT80"/>
  <c r="AT79"/>
  <c r="AT78"/>
  <c r="AT77"/>
  <c r="AT76"/>
  <c r="AT75"/>
  <c r="AT74"/>
  <c r="AT73"/>
  <c r="AT72"/>
  <c r="AT71"/>
  <c r="AT70"/>
  <c r="AT69"/>
  <c r="AT68"/>
  <c r="AT67"/>
  <c r="AT66"/>
  <c r="AT65"/>
  <c r="AT64"/>
  <c r="AT63"/>
  <c r="AT62"/>
  <c r="AT61"/>
  <c r="AT60"/>
  <c r="AT59"/>
  <c r="AT58"/>
  <c r="AT57"/>
  <c r="AT56"/>
  <c r="AT55"/>
  <c r="AT54"/>
  <c r="AT53"/>
  <c r="AT52"/>
  <c r="AT51"/>
  <c r="AT50"/>
  <c r="AT49"/>
  <c r="AT48"/>
  <c r="AT47"/>
  <c r="AT46"/>
  <c r="AT45"/>
  <c r="AT44"/>
  <c r="AT43"/>
  <c r="AT42"/>
  <c r="AT41"/>
  <c r="AT40"/>
  <c r="AT38"/>
  <c r="AT37"/>
  <c r="AT36"/>
  <c r="AT35"/>
  <c r="AT34"/>
  <c r="AT33"/>
  <c r="AT32"/>
  <c r="AT31"/>
  <c r="AT30"/>
  <c r="AT29"/>
  <c r="AT28"/>
  <c r="AT27"/>
  <c r="AT26"/>
  <c r="AT25"/>
  <c r="AT24"/>
  <c r="AT23"/>
  <c r="AT22"/>
  <c r="AT21"/>
  <c r="AT20"/>
  <c r="AT19"/>
  <c r="AT18"/>
  <c r="AT17"/>
  <c r="AT16"/>
  <c r="AT15"/>
  <c r="AT14"/>
  <c r="AT13"/>
  <c r="AT12"/>
  <c r="AT11"/>
  <c r="AT10"/>
  <c r="AT9"/>
  <c r="AT8"/>
  <c r="AT7"/>
  <c r="AN424"/>
  <c r="AZ424" s="1"/>
  <c r="AN423"/>
  <c r="AZ423" s="1"/>
  <c r="AN422"/>
  <c r="AZ422" s="1"/>
  <c r="AN421"/>
  <c r="AZ421" s="1"/>
  <c r="AN420"/>
  <c r="AZ420" s="1"/>
  <c r="AN419"/>
  <c r="AZ419" s="1"/>
  <c r="AN418"/>
  <c r="AZ418" s="1"/>
  <c r="AN417"/>
  <c r="AZ417" s="1"/>
  <c r="AN416"/>
  <c r="AZ416" s="1"/>
  <c r="AN415"/>
  <c r="AZ415" s="1"/>
  <c r="AN414"/>
  <c r="AZ414" s="1"/>
  <c r="AN413"/>
  <c r="AZ413" s="1"/>
  <c r="AN412"/>
  <c r="AZ412" s="1"/>
  <c r="AN411"/>
  <c r="AZ411" s="1"/>
  <c r="AN410"/>
  <c r="AZ410" s="1"/>
  <c r="AN409"/>
  <c r="AZ409" s="1"/>
  <c r="AN408"/>
  <c r="AZ408" s="1"/>
  <c r="AN407"/>
  <c r="AZ407" s="1"/>
  <c r="AN406"/>
  <c r="AZ406" s="1"/>
  <c r="AN405"/>
  <c r="AZ405" s="1"/>
  <c r="AN404"/>
  <c r="AZ404" s="1"/>
  <c r="AN403"/>
  <c r="AZ403" s="1"/>
  <c r="AN402"/>
  <c r="AZ402" s="1"/>
  <c r="AN401"/>
  <c r="AZ401" s="1"/>
  <c r="AN400"/>
  <c r="AZ400" s="1"/>
  <c r="AN399"/>
  <c r="AZ399" s="1"/>
  <c r="AN398"/>
  <c r="AZ398" s="1"/>
  <c r="AN397"/>
  <c r="AZ397" s="1"/>
  <c r="AN396"/>
  <c r="AZ396" s="1"/>
  <c r="AN395"/>
  <c r="AZ395" s="1"/>
  <c r="AN394"/>
  <c r="AZ394" s="1"/>
  <c r="AN393"/>
  <c r="AZ393" s="1"/>
  <c r="AN392"/>
  <c r="AZ392" s="1"/>
  <c r="AN391"/>
  <c r="AZ391" s="1"/>
  <c r="AN390"/>
  <c r="AZ390" s="1"/>
  <c r="AN389"/>
  <c r="AZ389" s="1"/>
  <c r="AN388"/>
  <c r="AZ388" s="1"/>
  <c r="AN387"/>
  <c r="AZ387" s="1"/>
  <c r="AN386"/>
  <c r="AZ386" s="1"/>
  <c r="AN385"/>
  <c r="AZ385" s="1"/>
  <c r="AN384"/>
  <c r="AZ384" s="1"/>
  <c r="AN383"/>
  <c r="AZ383" s="1"/>
  <c r="AN382"/>
  <c r="AZ382" s="1"/>
  <c r="AN381"/>
  <c r="AZ381" s="1"/>
  <c r="AN380"/>
  <c r="AZ380" s="1"/>
  <c r="AN379"/>
  <c r="AZ379" s="1"/>
  <c r="AN378"/>
  <c r="AZ378" s="1"/>
  <c r="AN377"/>
  <c r="AZ377" s="1"/>
  <c r="AN376"/>
  <c r="AZ376" s="1"/>
  <c r="AN375"/>
  <c r="AZ375" s="1"/>
  <c r="AN374"/>
  <c r="AZ374" s="1"/>
  <c r="AN373"/>
  <c r="AZ373" s="1"/>
  <c r="AN372"/>
  <c r="AZ372" s="1"/>
  <c r="AN371"/>
  <c r="AZ371" s="1"/>
  <c r="AN370"/>
  <c r="AZ370" s="1"/>
  <c r="AN369"/>
  <c r="AZ369" s="1"/>
  <c r="AN368"/>
  <c r="AZ368" s="1"/>
  <c r="AN367"/>
  <c r="AZ367" s="1"/>
  <c r="AN366"/>
  <c r="AZ366" s="1"/>
  <c r="AN237"/>
  <c r="AZ237" s="1"/>
  <c r="AN236"/>
  <c r="AZ236" s="1"/>
  <c r="AN235"/>
  <c r="AZ235" s="1"/>
  <c r="AN234"/>
  <c r="AZ234" s="1"/>
  <c r="AN233"/>
  <c r="AZ233" s="1"/>
  <c r="AN232"/>
  <c r="AZ232" s="1"/>
  <c r="AN231"/>
  <c r="AZ231" s="1"/>
  <c r="AN230"/>
  <c r="AZ230" s="1"/>
  <c r="AN229"/>
  <c r="AZ229" s="1"/>
  <c r="AN228"/>
  <c r="AZ228" s="1"/>
  <c r="AN227"/>
  <c r="AZ227" s="1"/>
  <c r="AN226"/>
  <c r="AZ226" s="1"/>
  <c r="AN225"/>
  <c r="AZ225" s="1"/>
  <c r="AN224"/>
  <c r="AZ224" s="1"/>
  <c r="AN223"/>
  <c r="AZ223" s="1"/>
  <c r="AN222"/>
  <c r="AZ222" s="1"/>
  <c r="AN221"/>
  <c r="AZ221" s="1"/>
  <c r="AN220"/>
  <c r="AZ220" s="1"/>
  <c r="AN219"/>
  <c r="AZ219" s="1"/>
  <c r="AN218"/>
  <c r="AZ218" s="1"/>
  <c r="AN217"/>
  <c r="AZ217" s="1"/>
  <c r="AN216"/>
  <c r="AZ216" s="1"/>
  <c r="AN215"/>
  <c r="AZ215" s="1"/>
  <c r="AN214"/>
  <c r="AZ214" s="1"/>
  <c r="AN213"/>
  <c r="AZ213" s="1"/>
  <c r="AN212"/>
  <c r="AZ212" s="1"/>
  <c r="AN211"/>
  <c r="AZ211" s="1"/>
  <c r="AN210"/>
  <c r="AZ210" s="1"/>
  <c r="AN209"/>
  <c r="AZ209" s="1"/>
  <c r="AN208"/>
  <c r="AZ208" s="1"/>
  <c r="AN207"/>
  <c r="AZ207" s="1"/>
  <c r="AN206"/>
  <c r="AZ206" s="1"/>
  <c r="AN205"/>
  <c r="AZ205" s="1"/>
  <c r="AN204"/>
  <c r="AZ204" s="1"/>
  <c r="AN203"/>
  <c r="AZ203" s="1"/>
  <c r="AN202"/>
  <c r="AZ202" s="1"/>
  <c r="AN201"/>
  <c r="AZ201" s="1"/>
  <c r="AN200"/>
  <c r="AZ200" s="1"/>
  <c r="AN199"/>
  <c r="AZ199" s="1"/>
  <c r="AN198"/>
  <c r="AZ198" s="1"/>
  <c r="AN197"/>
  <c r="AZ197" s="1"/>
  <c r="AN196"/>
  <c r="AZ196" s="1"/>
  <c r="AN195"/>
  <c r="AZ195" s="1"/>
  <c r="AN194"/>
  <c r="AZ194" s="1"/>
  <c r="AN193"/>
  <c r="AZ193" s="1"/>
  <c r="AN192"/>
  <c r="AZ192" s="1"/>
  <c r="AN191"/>
  <c r="AZ191" s="1"/>
  <c r="AN190"/>
  <c r="AZ190" s="1"/>
  <c r="AN189"/>
  <c r="AZ189" s="1"/>
  <c r="AN188"/>
  <c r="AZ188" s="1"/>
  <c r="AN187"/>
  <c r="AZ187" s="1"/>
  <c r="AN186"/>
  <c r="AZ186" s="1"/>
  <c r="AN185"/>
  <c r="AZ185" s="1"/>
  <c r="AN184"/>
  <c r="AZ184" s="1"/>
  <c r="AN183"/>
  <c r="AZ183" s="1"/>
  <c r="AN182"/>
  <c r="AZ182" s="1"/>
  <c r="AN181"/>
  <c r="AZ181" s="1"/>
  <c r="AN180"/>
  <c r="AZ180" s="1"/>
  <c r="AN179"/>
  <c r="AZ179" s="1"/>
  <c r="AN178"/>
  <c r="AZ178" s="1"/>
  <c r="AN177"/>
  <c r="AZ177" s="1"/>
  <c r="AN176"/>
  <c r="AZ176" s="1"/>
  <c r="AN175"/>
  <c r="AZ175" s="1"/>
  <c r="AN174"/>
  <c r="AZ174" s="1"/>
  <c r="AN173"/>
  <c r="AZ173" s="1"/>
  <c r="AN172"/>
  <c r="AZ172" s="1"/>
  <c r="AN171"/>
  <c r="AZ171" s="1"/>
  <c r="AN170"/>
  <c r="AZ170" s="1"/>
  <c r="AN169"/>
  <c r="AZ169" s="1"/>
  <c r="AN168"/>
  <c r="AZ168" s="1"/>
  <c r="AN167"/>
  <c r="AZ167" s="1"/>
  <c r="AN166"/>
  <c r="AZ166" s="1"/>
  <c r="AN165"/>
  <c r="AZ165" s="1"/>
  <c r="AN164"/>
  <c r="AZ164" s="1"/>
  <c r="AN163"/>
  <c r="AZ163" s="1"/>
  <c r="AN162"/>
  <c r="AZ162" s="1"/>
  <c r="AN161"/>
  <c r="AZ161" s="1"/>
  <c r="AN160"/>
  <c r="AZ160" s="1"/>
  <c r="AN159"/>
  <c r="AZ159" s="1"/>
  <c r="AN158"/>
  <c r="AZ158" s="1"/>
  <c r="AN157"/>
  <c r="AZ157" s="1"/>
  <c r="AN156"/>
  <c r="AZ156" s="1"/>
  <c r="AN155"/>
  <c r="AZ155" s="1"/>
  <c r="AN154"/>
  <c r="AZ154" s="1"/>
  <c r="AN153"/>
  <c r="AZ153" s="1"/>
  <c r="AN152"/>
  <c r="AZ152" s="1"/>
  <c r="AN151"/>
  <c r="AZ151" s="1"/>
  <c r="AN150"/>
  <c r="AZ150" s="1"/>
  <c r="AN149"/>
  <c r="AZ149" s="1"/>
  <c r="AN148"/>
  <c r="AZ148" s="1"/>
  <c r="AN147"/>
  <c r="AZ147" s="1"/>
  <c r="AN146"/>
  <c r="AZ146" s="1"/>
  <c r="AN145"/>
  <c r="AZ145" s="1"/>
  <c r="AN144"/>
  <c r="AZ144" s="1"/>
  <c r="AN143"/>
  <c r="AZ143" s="1"/>
  <c r="AN142"/>
  <c r="AZ142" s="1"/>
  <c r="AN141"/>
  <c r="AZ141" s="1"/>
  <c r="AN140"/>
  <c r="AZ140" s="1"/>
  <c r="AN139"/>
  <c r="AZ139" s="1"/>
  <c r="AN138"/>
  <c r="AZ138" s="1"/>
  <c r="AN137"/>
  <c r="AZ137" s="1"/>
  <c r="AN136"/>
  <c r="AZ136" s="1"/>
  <c r="AN135"/>
  <c r="AZ135" s="1"/>
  <c r="AN134"/>
  <c r="AZ134" s="1"/>
  <c r="AN133"/>
  <c r="AZ133" s="1"/>
  <c r="AN132"/>
  <c r="AZ132" s="1"/>
  <c r="AN131"/>
  <c r="AZ131" s="1"/>
  <c r="AN130"/>
  <c r="AZ130" s="1"/>
  <c r="AN129"/>
  <c r="AZ129" s="1"/>
  <c r="AN128"/>
  <c r="AZ128" s="1"/>
  <c r="AN127"/>
  <c r="AZ127" s="1"/>
  <c r="AN126"/>
  <c r="AZ126" s="1"/>
  <c r="AN125"/>
  <c r="AZ125" s="1"/>
  <c r="AN124"/>
  <c r="AZ124" s="1"/>
  <c r="AN123"/>
  <c r="AZ123" s="1"/>
  <c r="AN122"/>
  <c r="AZ122" s="1"/>
  <c r="AN121"/>
  <c r="AZ121" s="1"/>
  <c r="AN120"/>
  <c r="AZ120" s="1"/>
  <c r="AN119"/>
  <c r="AZ119" s="1"/>
  <c r="AN118"/>
  <c r="AZ118" s="1"/>
  <c r="AN117"/>
  <c r="AZ117" s="1"/>
  <c r="AN116"/>
  <c r="AZ116" s="1"/>
  <c r="AN115"/>
  <c r="AZ115" s="1"/>
  <c r="AN114"/>
  <c r="AZ114" s="1"/>
  <c r="AN113"/>
  <c r="AZ113" s="1"/>
  <c r="AN112"/>
  <c r="AN111"/>
  <c r="AZ111" s="1"/>
  <c r="AN110"/>
  <c r="AZ110" s="1"/>
  <c r="AN109"/>
  <c r="AZ109" s="1"/>
  <c r="AN108"/>
  <c r="AZ108" s="1"/>
  <c r="AN107"/>
  <c r="AZ107" s="1"/>
  <c r="AN106"/>
  <c r="AZ106" s="1"/>
  <c r="AN105"/>
  <c r="AZ105" s="1"/>
  <c r="AN104"/>
  <c r="AZ104" s="1"/>
  <c r="AN103"/>
  <c r="AZ103" s="1"/>
  <c r="AN102"/>
  <c r="AZ102" s="1"/>
  <c r="AN101"/>
  <c r="AZ101" s="1"/>
  <c r="AN100"/>
  <c r="AZ100" s="1"/>
  <c r="AN99"/>
  <c r="AZ99" s="1"/>
  <c r="AN98"/>
  <c r="AZ98" s="1"/>
  <c r="AN97"/>
  <c r="AZ97" s="1"/>
  <c r="AN96"/>
  <c r="AZ96" s="1"/>
  <c r="AN95"/>
  <c r="AZ95" s="1"/>
  <c r="AN94"/>
  <c r="AZ94" s="1"/>
  <c r="AN93"/>
  <c r="AZ93" s="1"/>
  <c r="AN92"/>
  <c r="AZ92" s="1"/>
  <c r="AN91"/>
  <c r="AZ91" s="1"/>
  <c r="AN90"/>
  <c r="AZ90" s="1"/>
  <c r="AN89"/>
  <c r="AZ89" s="1"/>
  <c r="AN88"/>
  <c r="AZ88" s="1"/>
  <c r="AN87"/>
  <c r="AZ87" s="1"/>
  <c r="AN86"/>
  <c r="AZ86" s="1"/>
  <c r="AN85"/>
  <c r="AZ85" s="1"/>
  <c r="AN84"/>
  <c r="AZ84" s="1"/>
  <c r="AN83"/>
  <c r="AZ83" s="1"/>
  <c r="AN82"/>
  <c r="AZ82" s="1"/>
  <c r="AN81"/>
  <c r="AZ81" s="1"/>
  <c r="AN80"/>
  <c r="AZ80" s="1"/>
  <c r="AN79"/>
  <c r="AZ79" s="1"/>
  <c r="AN78"/>
  <c r="AZ78" s="1"/>
  <c r="AN77"/>
  <c r="AZ77" s="1"/>
  <c r="AN76"/>
  <c r="AZ76" s="1"/>
  <c r="AN75"/>
  <c r="AZ75" s="1"/>
  <c r="AN74"/>
  <c r="AZ74" s="1"/>
  <c r="AN73"/>
  <c r="AZ73" s="1"/>
  <c r="AN72"/>
  <c r="AZ72" s="1"/>
  <c r="AN71"/>
  <c r="AZ71" s="1"/>
  <c r="AN70"/>
  <c r="AZ70" s="1"/>
  <c r="AN69"/>
  <c r="AZ69" s="1"/>
  <c r="AN68"/>
  <c r="AZ68" s="1"/>
  <c r="AN67"/>
  <c r="AZ67" s="1"/>
  <c r="AN66"/>
  <c r="AZ66" s="1"/>
  <c r="AN65"/>
  <c r="AZ65" s="1"/>
  <c r="AN64"/>
  <c r="AZ64" s="1"/>
  <c r="AN63"/>
  <c r="AZ63" s="1"/>
  <c r="AN62"/>
  <c r="AZ62" s="1"/>
  <c r="AN61"/>
  <c r="AZ61" s="1"/>
  <c r="AN60"/>
  <c r="AZ60" s="1"/>
  <c r="AN59"/>
  <c r="AZ59" s="1"/>
  <c r="AN58"/>
  <c r="AZ58" s="1"/>
  <c r="AN57"/>
  <c r="AZ57" s="1"/>
  <c r="AN56"/>
  <c r="AZ56" s="1"/>
  <c r="AN55"/>
  <c r="AZ55" s="1"/>
  <c r="AN54"/>
  <c r="AZ54" s="1"/>
  <c r="AN53"/>
  <c r="AZ53" s="1"/>
  <c r="AN52"/>
  <c r="AZ52" s="1"/>
  <c r="AN51"/>
  <c r="AZ51" s="1"/>
  <c r="AN50"/>
  <c r="AZ50" s="1"/>
  <c r="AN49"/>
  <c r="AZ49" s="1"/>
  <c r="AN48"/>
  <c r="AZ48" s="1"/>
  <c r="AN47"/>
  <c r="AZ47" s="1"/>
  <c r="AN46"/>
  <c r="AZ46" s="1"/>
  <c r="AN45"/>
  <c r="AZ45" s="1"/>
  <c r="AN44"/>
  <c r="AZ44" s="1"/>
  <c r="AN43"/>
  <c r="AZ43" s="1"/>
  <c r="AN42"/>
  <c r="AZ42" s="1"/>
  <c r="AN41"/>
  <c r="AZ41" s="1"/>
  <c r="AN40"/>
  <c r="AZ40" s="1"/>
  <c r="AN38"/>
  <c r="AZ38" s="1"/>
  <c r="AN37"/>
  <c r="AZ37" s="1"/>
  <c r="AN36"/>
  <c r="AZ36" s="1"/>
  <c r="AN35"/>
  <c r="AZ35" s="1"/>
  <c r="AN34"/>
  <c r="AZ34" s="1"/>
  <c r="AN33"/>
  <c r="AZ33" s="1"/>
  <c r="AN32"/>
  <c r="AZ32" s="1"/>
  <c r="AN31"/>
  <c r="AZ31" s="1"/>
  <c r="AN30"/>
  <c r="AZ30" s="1"/>
  <c r="AN29"/>
  <c r="AZ29" s="1"/>
  <c r="AN28"/>
  <c r="AZ28" s="1"/>
  <c r="AN27"/>
  <c r="AZ27" s="1"/>
  <c r="AN26"/>
  <c r="AZ26" s="1"/>
  <c r="AN25"/>
  <c r="AZ25" s="1"/>
  <c r="AN24"/>
  <c r="AZ24" s="1"/>
  <c r="AN23"/>
  <c r="AZ23" s="1"/>
  <c r="AN22"/>
  <c r="AZ22" s="1"/>
  <c r="AN21"/>
  <c r="AZ21" s="1"/>
  <c r="AN20"/>
  <c r="AZ20" s="1"/>
  <c r="AN19"/>
  <c r="AZ19" s="1"/>
  <c r="AN18"/>
  <c r="AZ18" s="1"/>
  <c r="AN17"/>
  <c r="AZ17" s="1"/>
  <c r="AN16"/>
  <c r="AZ16" s="1"/>
  <c r="AN15"/>
  <c r="AZ15" s="1"/>
  <c r="AN14"/>
  <c r="AZ14" s="1"/>
  <c r="AN13"/>
  <c r="AZ13" s="1"/>
  <c r="AN12"/>
  <c r="AZ12" s="1"/>
  <c r="AN11"/>
  <c r="AZ11" s="1"/>
  <c r="AN10"/>
  <c r="AZ10" s="1"/>
  <c r="AN9"/>
  <c r="AZ9" s="1"/>
  <c r="AN8"/>
  <c r="AZ8" s="1"/>
  <c r="AN7"/>
  <c r="AZ7" s="1"/>
  <c r="AR424"/>
  <c r="AR423"/>
  <c r="AR422"/>
  <c r="AR421"/>
  <c r="AR420"/>
  <c r="AR419"/>
  <c r="AR418"/>
  <c r="AR417"/>
  <c r="AR416"/>
  <c r="AR415"/>
  <c r="AR414"/>
  <c r="AR413"/>
  <c r="AR412"/>
  <c r="AR411"/>
  <c r="AR410"/>
  <c r="AR409"/>
  <c r="AR408"/>
  <c r="AR407"/>
  <c r="AR406"/>
  <c r="AR405"/>
  <c r="AR404"/>
  <c r="AR403"/>
  <c r="AR402"/>
  <c r="AR401"/>
  <c r="AR400"/>
  <c r="AR399"/>
  <c r="AR398"/>
  <c r="AR397"/>
  <c r="AR396"/>
  <c r="AR395"/>
  <c r="AR394"/>
  <c r="AR393"/>
  <c r="AR392"/>
  <c r="AR391"/>
  <c r="AR390"/>
  <c r="AR389"/>
  <c r="AR388"/>
  <c r="AR387"/>
  <c r="AR386"/>
  <c r="AR385"/>
  <c r="AR384"/>
  <c r="AR383"/>
  <c r="AR382"/>
  <c r="AR381"/>
  <c r="AR380"/>
  <c r="AR379"/>
  <c r="AR378"/>
  <c r="AR377"/>
  <c r="AR376"/>
  <c r="AR375"/>
  <c r="AR374"/>
  <c r="AR373"/>
  <c r="AR372"/>
  <c r="AR371"/>
  <c r="AR370"/>
  <c r="AR369"/>
  <c r="AR368"/>
  <c r="AR367"/>
  <c r="AR366"/>
  <c r="AR236"/>
  <c r="AR235"/>
  <c r="AR234"/>
  <c r="AR233"/>
  <c r="AR232"/>
  <c r="AR231"/>
  <c r="AR230"/>
  <c r="AR229"/>
  <c r="AR228"/>
  <c r="AR227"/>
  <c r="AR226"/>
  <c r="AR225"/>
  <c r="AR224"/>
  <c r="AR223"/>
  <c r="AR222"/>
  <c r="AR221"/>
  <c r="AR220"/>
  <c r="AR219"/>
  <c r="AR218"/>
  <c r="AR217"/>
  <c r="AR216"/>
  <c r="AR215"/>
  <c r="AR214"/>
  <c r="AR213"/>
  <c r="AR212"/>
  <c r="AR211"/>
  <c r="AR210"/>
  <c r="AR209"/>
  <c r="AR208"/>
  <c r="AR207"/>
  <c r="AR206"/>
  <c r="AR205"/>
  <c r="AR204"/>
  <c r="AR203"/>
  <c r="AR202"/>
  <c r="AR201"/>
  <c r="AR200"/>
  <c r="AR199"/>
  <c r="AR198"/>
  <c r="AR197"/>
  <c r="AR196"/>
  <c r="AR195"/>
  <c r="AR194"/>
  <c r="AR193"/>
  <c r="AR192"/>
  <c r="AR191"/>
  <c r="AR190"/>
  <c r="AR189"/>
  <c r="AR188"/>
  <c r="AR187"/>
  <c r="AR186"/>
  <c r="AR185"/>
  <c r="AR184"/>
  <c r="AR183"/>
  <c r="AR182"/>
  <c r="AR181"/>
  <c r="AR180"/>
  <c r="AR179"/>
  <c r="AR178"/>
  <c r="AR177"/>
  <c r="AR176"/>
  <c r="AR175"/>
  <c r="AR174"/>
  <c r="AR173"/>
  <c r="AR172"/>
  <c r="AR171"/>
  <c r="AR170"/>
  <c r="AR169"/>
  <c r="AR168"/>
  <c r="AR167"/>
  <c r="AR166"/>
  <c r="AR165"/>
  <c r="AR164"/>
  <c r="AR163"/>
  <c r="AR162"/>
  <c r="AR161"/>
  <c r="AR160"/>
  <c r="AR159"/>
  <c r="AR158"/>
  <c r="AR157"/>
  <c r="AR133"/>
  <c r="AR132"/>
  <c r="AR131"/>
  <c r="AR130"/>
  <c r="AR129"/>
  <c r="AR128"/>
  <c r="AR127"/>
  <c r="AR126"/>
  <c r="AR125"/>
  <c r="AR124"/>
  <c r="AR123"/>
  <c r="AR122"/>
  <c r="AR121"/>
  <c r="AR120"/>
  <c r="AR119"/>
  <c r="AR118"/>
  <c r="AR117"/>
  <c r="AR116"/>
  <c r="AR115"/>
  <c r="AR114"/>
  <c r="AR113"/>
  <c r="AR112"/>
  <c r="AR111"/>
  <c r="AR110"/>
  <c r="AR109"/>
  <c r="AR108"/>
  <c r="AR107"/>
  <c r="AR106"/>
  <c r="AR105"/>
  <c r="AR104"/>
  <c r="AR103"/>
  <c r="AR102"/>
  <c r="AR101"/>
  <c r="AR100"/>
  <c r="AR99"/>
  <c r="AR98"/>
  <c r="AR97"/>
  <c r="AR96"/>
  <c r="AR95"/>
  <c r="AR94"/>
  <c r="AR93"/>
  <c r="AR92"/>
  <c r="AR91"/>
  <c r="AR90"/>
  <c r="AR89"/>
  <c r="AR88"/>
  <c r="AR87"/>
  <c r="AR86"/>
  <c r="AR85"/>
  <c r="AR84"/>
  <c r="AR83"/>
  <c r="AR82"/>
  <c r="AR81"/>
  <c r="AR80"/>
  <c r="AR79"/>
  <c r="AR78"/>
  <c r="AR77"/>
  <c r="AR76"/>
  <c r="AR75"/>
  <c r="AR74"/>
  <c r="AR73"/>
  <c r="AR72"/>
  <c r="AR71"/>
  <c r="AR70"/>
  <c r="AR69"/>
  <c r="AR68"/>
  <c r="AR67"/>
  <c r="AR66"/>
  <c r="AR65"/>
  <c r="AR64"/>
  <c r="AR63"/>
  <c r="AR62"/>
  <c r="AR61"/>
  <c r="AR60"/>
  <c r="AR59"/>
  <c r="AR58"/>
  <c r="AR57"/>
  <c r="AR56"/>
  <c r="AR55"/>
  <c r="AR54"/>
  <c r="AR53"/>
  <c r="AR52"/>
  <c r="AR51"/>
  <c r="AR50"/>
  <c r="AR49"/>
  <c r="AR48"/>
  <c r="AR47"/>
  <c r="AR46"/>
  <c r="AR45"/>
  <c r="AR44"/>
  <c r="AR43"/>
  <c r="AR42"/>
  <c r="AR41"/>
  <c r="AR40"/>
  <c r="AR38"/>
  <c r="AR37"/>
  <c r="AR36"/>
  <c r="AR35"/>
  <c r="AR34"/>
  <c r="AR33"/>
  <c r="AR32"/>
  <c r="AR31"/>
  <c r="AR30"/>
  <c r="AR29"/>
  <c r="AR28"/>
  <c r="AR27"/>
  <c r="AR26"/>
  <c r="AR25"/>
  <c r="AR24"/>
  <c r="AR23"/>
  <c r="AR22"/>
  <c r="AR21"/>
  <c r="AR20"/>
  <c r="AR19"/>
  <c r="AR18"/>
  <c r="AR17"/>
  <c r="AR16"/>
  <c r="AR15"/>
  <c r="AR14"/>
  <c r="AR13"/>
  <c r="AR12"/>
  <c r="AR11"/>
  <c r="AR10"/>
  <c r="AR9"/>
  <c r="AR8"/>
  <c r="AR7"/>
  <c r="AL424"/>
  <c r="AX424" s="1"/>
  <c r="AL423"/>
  <c r="AX423" s="1"/>
  <c r="AL422"/>
  <c r="AX422" s="1"/>
  <c r="AL421"/>
  <c r="AX421" s="1"/>
  <c r="AL420"/>
  <c r="AX420" s="1"/>
  <c r="AL419"/>
  <c r="AX419" s="1"/>
  <c r="AL418"/>
  <c r="AX418" s="1"/>
  <c r="AL417"/>
  <c r="AX417" s="1"/>
  <c r="AL416"/>
  <c r="AX416" s="1"/>
  <c r="AL415"/>
  <c r="AX415" s="1"/>
  <c r="AL414"/>
  <c r="AX414" s="1"/>
  <c r="AL413"/>
  <c r="AX413" s="1"/>
  <c r="AL412"/>
  <c r="AX412" s="1"/>
  <c r="AL411"/>
  <c r="AX411" s="1"/>
  <c r="AL410"/>
  <c r="AX410" s="1"/>
  <c r="AL409"/>
  <c r="AX409" s="1"/>
  <c r="AL408"/>
  <c r="AX408" s="1"/>
  <c r="AL407"/>
  <c r="AX407" s="1"/>
  <c r="AL406"/>
  <c r="AX406" s="1"/>
  <c r="AL405"/>
  <c r="AX405" s="1"/>
  <c r="AL404"/>
  <c r="AX404" s="1"/>
  <c r="AL403"/>
  <c r="AX403" s="1"/>
  <c r="AL402"/>
  <c r="AX402" s="1"/>
  <c r="AL401"/>
  <c r="AX401" s="1"/>
  <c r="AL400"/>
  <c r="AX400" s="1"/>
  <c r="AL399"/>
  <c r="AX399" s="1"/>
  <c r="AL398"/>
  <c r="AX398" s="1"/>
  <c r="AL397"/>
  <c r="AX397" s="1"/>
  <c r="AL396"/>
  <c r="AX396" s="1"/>
  <c r="AL395"/>
  <c r="AX395" s="1"/>
  <c r="AL394"/>
  <c r="AX394" s="1"/>
  <c r="AL393"/>
  <c r="AX393" s="1"/>
  <c r="AL392"/>
  <c r="AX392" s="1"/>
  <c r="AL391"/>
  <c r="AX391" s="1"/>
  <c r="AL390"/>
  <c r="AX390" s="1"/>
  <c r="AL389"/>
  <c r="AX389" s="1"/>
  <c r="AL388"/>
  <c r="AX388" s="1"/>
  <c r="AL387"/>
  <c r="AX387" s="1"/>
  <c r="AL386"/>
  <c r="AX386" s="1"/>
  <c r="AL385"/>
  <c r="AX385" s="1"/>
  <c r="AL384"/>
  <c r="AX384" s="1"/>
  <c r="AL383"/>
  <c r="AX383" s="1"/>
  <c r="AL382"/>
  <c r="AX382" s="1"/>
  <c r="AL381"/>
  <c r="AX381" s="1"/>
  <c r="AL380"/>
  <c r="AX380" s="1"/>
  <c r="AL379"/>
  <c r="AX379" s="1"/>
  <c r="AL378"/>
  <c r="AX378" s="1"/>
  <c r="AL377"/>
  <c r="AX377" s="1"/>
  <c r="AL376"/>
  <c r="AX376" s="1"/>
  <c r="AL375"/>
  <c r="AX375" s="1"/>
  <c r="AL374"/>
  <c r="AX374" s="1"/>
  <c r="AL373"/>
  <c r="AX373" s="1"/>
  <c r="AL372"/>
  <c r="AX372" s="1"/>
  <c r="AL371"/>
  <c r="AX371" s="1"/>
  <c r="AL370"/>
  <c r="AX370" s="1"/>
  <c r="AL369"/>
  <c r="AX369" s="1"/>
  <c r="AL368"/>
  <c r="AX368" s="1"/>
  <c r="AL367"/>
  <c r="AX367" s="1"/>
  <c r="AL366"/>
  <c r="AX366" s="1"/>
  <c r="AL236"/>
  <c r="AX236" s="1"/>
  <c r="AL235"/>
  <c r="AX235" s="1"/>
  <c r="AL234"/>
  <c r="AX234" s="1"/>
  <c r="AL233"/>
  <c r="AX233" s="1"/>
  <c r="AL232"/>
  <c r="AX232" s="1"/>
  <c r="AL231"/>
  <c r="AX231" s="1"/>
  <c r="AL230"/>
  <c r="AX230" s="1"/>
  <c r="AL229"/>
  <c r="AX229" s="1"/>
  <c r="AL228"/>
  <c r="AX228" s="1"/>
  <c r="AL227"/>
  <c r="AX227" s="1"/>
  <c r="AL226"/>
  <c r="AX226" s="1"/>
  <c r="AL225"/>
  <c r="AX225" s="1"/>
  <c r="AL224"/>
  <c r="AX224" s="1"/>
  <c r="AL223"/>
  <c r="AX223" s="1"/>
  <c r="AL222"/>
  <c r="AX222" s="1"/>
  <c r="AL221"/>
  <c r="AX221" s="1"/>
  <c r="AL220"/>
  <c r="AX220" s="1"/>
  <c r="AL219"/>
  <c r="AX219" s="1"/>
  <c r="AL218"/>
  <c r="AX218" s="1"/>
  <c r="AL217"/>
  <c r="AX217" s="1"/>
  <c r="AL216"/>
  <c r="AX216" s="1"/>
  <c r="AL215"/>
  <c r="AX215" s="1"/>
  <c r="AL214"/>
  <c r="AX214" s="1"/>
  <c r="AL213"/>
  <c r="AX213" s="1"/>
  <c r="AL212"/>
  <c r="AX212" s="1"/>
  <c r="AL211"/>
  <c r="AX211" s="1"/>
  <c r="AL210"/>
  <c r="AX210" s="1"/>
  <c r="AL209"/>
  <c r="AX209" s="1"/>
  <c r="AL208"/>
  <c r="AX208" s="1"/>
  <c r="AL207"/>
  <c r="AX207" s="1"/>
  <c r="AL206"/>
  <c r="AX206" s="1"/>
  <c r="AL205"/>
  <c r="AX205" s="1"/>
  <c r="AL204"/>
  <c r="AX204" s="1"/>
  <c r="AL203"/>
  <c r="AX203" s="1"/>
  <c r="AL202"/>
  <c r="AX202" s="1"/>
  <c r="AL201"/>
  <c r="AX201" s="1"/>
  <c r="AL200"/>
  <c r="AX200" s="1"/>
  <c r="AL199"/>
  <c r="AX199" s="1"/>
  <c r="AL198"/>
  <c r="AX198" s="1"/>
  <c r="AL197"/>
  <c r="AX197" s="1"/>
  <c r="AL196"/>
  <c r="AX196" s="1"/>
  <c r="AL195"/>
  <c r="AX195" s="1"/>
  <c r="AL194"/>
  <c r="AX194" s="1"/>
  <c r="AL193"/>
  <c r="AX193" s="1"/>
  <c r="AL192"/>
  <c r="AX192" s="1"/>
  <c r="AL191"/>
  <c r="AX191" s="1"/>
  <c r="AL190"/>
  <c r="AX190" s="1"/>
  <c r="AL189"/>
  <c r="AX189" s="1"/>
  <c r="AL188"/>
  <c r="AX188" s="1"/>
  <c r="AL187"/>
  <c r="AX187" s="1"/>
  <c r="AL186"/>
  <c r="AX186" s="1"/>
  <c r="AL185"/>
  <c r="AX185" s="1"/>
  <c r="AL184"/>
  <c r="AX184" s="1"/>
  <c r="AL183"/>
  <c r="AX183" s="1"/>
  <c r="AL182"/>
  <c r="AX182" s="1"/>
  <c r="AL181"/>
  <c r="AX181" s="1"/>
  <c r="AL180"/>
  <c r="AX180" s="1"/>
  <c r="AL179"/>
  <c r="AX179" s="1"/>
  <c r="AL178"/>
  <c r="AX178" s="1"/>
  <c r="AL177"/>
  <c r="AX177" s="1"/>
  <c r="AL176"/>
  <c r="AX176" s="1"/>
  <c r="AL175"/>
  <c r="AX175" s="1"/>
  <c r="AL174"/>
  <c r="AX174" s="1"/>
  <c r="AL173"/>
  <c r="AX173" s="1"/>
  <c r="AL172"/>
  <c r="AX172" s="1"/>
  <c r="AL171"/>
  <c r="AX171" s="1"/>
  <c r="AL170"/>
  <c r="AX170" s="1"/>
  <c r="AL169"/>
  <c r="AX169" s="1"/>
  <c r="AL168"/>
  <c r="AX168" s="1"/>
  <c r="AL167"/>
  <c r="AX167" s="1"/>
  <c r="AL166"/>
  <c r="AX166" s="1"/>
  <c r="AL165"/>
  <c r="AX165" s="1"/>
  <c r="AL164"/>
  <c r="AX164" s="1"/>
  <c r="AL163"/>
  <c r="AX163" s="1"/>
  <c r="AL162"/>
  <c r="AX162" s="1"/>
  <c r="AL161"/>
  <c r="AX161" s="1"/>
  <c r="AL160"/>
  <c r="AX160" s="1"/>
  <c r="AL159"/>
  <c r="AX159" s="1"/>
  <c r="AL158"/>
  <c r="AX158" s="1"/>
  <c r="AL157"/>
  <c r="AX157" s="1"/>
  <c r="AL156"/>
  <c r="AX156" s="1"/>
  <c r="AL155"/>
  <c r="AX155" s="1"/>
  <c r="AL154"/>
  <c r="AX154" s="1"/>
  <c r="AL153"/>
  <c r="AX153" s="1"/>
  <c r="AL152"/>
  <c r="AX152" s="1"/>
  <c r="AL151"/>
  <c r="AX151" s="1"/>
  <c r="AL150"/>
  <c r="AX150" s="1"/>
  <c r="AL149"/>
  <c r="AX149" s="1"/>
  <c r="AL148"/>
  <c r="AX148" s="1"/>
  <c r="AL147"/>
  <c r="AX147" s="1"/>
  <c r="AL146"/>
  <c r="AX146" s="1"/>
  <c r="AL145"/>
  <c r="AX145" s="1"/>
  <c r="AL144"/>
  <c r="AX144" s="1"/>
  <c r="AL143"/>
  <c r="AX143" s="1"/>
  <c r="AL142"/>
  <c r="AX142" s="1"/>
  <c r="AL141"/>
  <c r="AX141" s="1"/>
  <c r="AL140"/>
  <c r="AX140" s="1"/>
  <c r="AL139"/>
  <c r="AX139" s="1"/>
  <c r="AL138"/>
  <c r="AX138" s="1"/>
  <c r="AL137"/>
  <c r="AX137" s="1"/>
  <c r="AL136"/>
  <c r="AX136" s="1"/>
  <c r="AL135"/>
  <c r="AX135" s="1"/>
  <c r="AL134"/>
  <c r="AX134" s="1"/>
  <c r="AL133"/>
  <c r="AX133" s="1"/>
  <c r="AL132"/>
  <c r="AX132" s="1"/>
  <c r="AL131"/>
  <c r="AX131" s="1"/>
  <c r="AL130"/>
  <c r="AX130" s="1"/>
  <c r="AL129"/>
  <c r="AX129" s="1"/>
  <c r="AL128"/>
  <c r="AX128" s="1"/>
  <c r="AL127"/>
  <c r="AX127" s="1"/>
  <c r="AL126"/>
  <c r="AX126" s="1"/>
  <c r="AL125"/>
  <c r="AX125" s="1"/>
  <c r="AL124"/>
  <c r="AX124" s="1"/>
  <c r="AL123"/>
  <c r="AX123" s="1"/>
  <c r="AL122"/>
  <c r="AX122" s="1"/>
  <c r="AL121"/>
  <c r="AX121" s="1"/>
  <c r="AL120"/>
  <c r="AX120" s="1"/>
  <c r="AL119"/>
  <c r="AX119" s="1"/>
  <c r="AL118"/>
  <c r="AX118" s="1"/>
  <c r="AL117"/>
  <c r="AX117" s="1"/>
  <c r="AL116"/>
  <c r="AX116" s="1"/>
  <c r="AL115"/>
  <c r="AX115" s="1"/>
  <c r="AL114"/>
  <c r="AX114" s="1"/>
  <c r="AL113"/>
  <c r="AX113" s="1"/>
  <c r="AL112"/>
  <c r="AX112" s="1"/>
  <c r="AL111"/>
  <c r="AX111" s="1"/>
  <c r="AL110"/>
  <c r="AX110" s="1"/>
  <c r="AL109"/>
  <c r="AX109" s="1"/>
  <c r="AL108"/>
  <c r="AX108" s="1"/>
  <c r="AL107"/>
  <c r="AX107" s="1"/>
  <c r="AL106"/>
  <c r="AX106" s="1"/>
  <c r="AL105"/>
  <c r="AX105" s="1"/>
  <c r="AL104"/>
  <c r="AX104" s="1"/>
  <c r="AL103"/>
  <c r="AX103" s="1"/>
  <c r="AL102"/>
  <c r="AX102" s="1"/>
  <c r="AL101"/>
  <c r="AX101" s="1"/>
  <c r="AL100"/>
  <c r="AX100" s="1"/>
  <c r="AL99"/>
  <c r="AX99" s="1"/>
  <c r="AL98"/>
  <c r="AX98" s="1"/>
  <c r="AL97"/>
  <c r="AX97" s="1"/>
  <c r="AL96"/>
  <c r="AX96" s="1"/>
  <c r="AL95"/>
  <c r="AX95" s="1"/>
  <c r="AL94"/>
  <c r="AX94" s="1"/>
  <c r="AL93"/>
  <c r="AX93" s="1"/>
  <c r="AL92"/>
  <c r="AX92" s="1"/>
  <c r="AL91"/>
  <c r="AX91" s="1"/>
  <c r="AL90"/>
  <c r="AX90" s="1"/>
  <c r="AL89"/>
  <c r="AX89" s="1"/>
  <c r="AL88"/>
  <c r="AX88" s="1"/>
  <c r="AL87"/>
  <c r="AX87" s="1"/>
  <c r="AL86"/>
  <c r="AX86" s="1"/>
  <c r="AL85"/>
  <c r="AX85" s="1"/>
  <c r="AL84"/>
  <c r="AX84" s="1"/>
  <c r="AL83"/>
  <c r="AX83" s="1"/>
  <c r="AL82"/>
  <c r="AX82" s="1"/>
  <c r="AL81"/>
  <c r="AX81" s="1"/>
  <c r="AL80"/>
  <c r="AX80" s="1"/>
  <c r="AL79"/>
  <c r="AX79" s="1"/>
  <c r="AL78"/>
  <c r="AX78" s="1"/>
  <c r="AL77"/>
  <c r="AX77" s="1"/>
  <c r="AL76"/>
  <c r="AX76" s="1"/>
  <c r="AL75"/>
  <c r="AX75" s="1"/>
  <c r="AL74"/>
  <c r="AX74" s="1"/>
  <c r="AL73"/>
  <c r="AX73" s="1"/>
  <c r="AL72"/>
  <c r="AX72" s="1"/>
  <c r="AL71"/>
  <c r="AX71" s="1"/>
  <c r="AL70"/>
  <c r="AX70" s="1"/>
  <c r="AL69"/>
  <c r="AX69" s="1"/>
  <c r="AL68"/>
  <c r="AX68" s="1"/>
  <c r="AL67"/>
  <c r="AX67" s="1"/>
  <c r="AL66"/>
  <c r="AX66" s="1"/>
  <c r="AL65"/>
  <c r="AX65" s="1"/>
  <c r="AL64"/>
  <c r="AX64" s="1"/>
  <c r="AL63"/>
  <c r="AX63" s="1"/>
  <c r="AL62"/>
  <c r="AX62" s="1"/>
  <c r="AL61"/>
  <c r="AX61" s="1"/>
  <c r="AL60"/>
  <c r="AX60" s="1"/>
  <c r="AL59"/>
  <c r="AX59" s="1"/>
  <c r="AL58"/>
  <c r="AX58" s="1"/>
  <c r="AL57"/>
  <c r="AX57" s="1"/>
  <c r="AL56"/>
  <c r="AX56" s="1"/>
  <c r="AL55"/>
  <c r="AX55" s="1"/>
  <c r="AL54"/>
  <c r="AX54" s="1"/>
  <c r="AL53"/>
  <c r="AX53" s="1"/>
  <c r="AL52"/>
  <c r="AX52" s="1"/>
  <c r="AL51"/>
  <c r="AX51" s="1"/>
  <c r="AL50"/>
  <c r="AX50" s="1"/>
  <c r="AL49"/>
  <c r="AX49" s="1"/>
  <c r="AL48"/>
  <c r="AX48" s="1"/>
  <c r="AL47"/>
  <c r="AX47" s="1"/>
  <c r="AL46"/>
  <c r="AX46" s="1"/>
  <c r="AL45"/>
  <c r="AX45" s="1"/>
  <c r="AL44"/>
  <c r="AX44" s="1"/>
  <c r="AL43"/>
  <c r="AX43" s="1"/>
  <c r="AL42"/>
  <c r="AX42" s="1"/>
  <c r="AL41"/>
  <c r="AX41" s="1"/>
  <c r="AL40"/>
  <c r="AX40" s="1"/>
  <c r="AL38"/>
  <c r="AX38" s="1"/>
  <c r="AL37"/>
  <c r="AX37" s="1"/>
  <c r="AL36"/>
  <c r="AX36" s="1"/>
  <c r="AL35"/>
  <c r="AX35" s="1"/>
  <c r="AL34"/>
  <c r="AX34" s="1"/>
  <c r="AL33"/>
  <c r="AX33" s="1"/>
  <c r="AL32"/>
  <c r="AX32" s="1"/>
  <c r="AL31"/>
  <c r="AX31" s="1"/>
  <c r="AL30"/>
  <c r="AX30" s="1"/>
  <c r="AL29"/>
  <c r="AX29" s="1"/>
  <c r="AL28"/>
  <c r="AX28" s="1"/>
  <c r="AL27"/>
  <c r="AX27" s="1"/>
  <c r="AL26"/>
  <c r="AX26" s="1"/>
  <c r="AL25"/>
  <c r="AX25" s="1"/>
  <c r="AL24"/>
  <c r="AX24" s="1"/>
  <c r="AL23"/>
  <c r="AX23" s="1"/>
  <c r="AL22"/>
  <c r="AX22" s="1"/>
  <c r="AL21"/>
  <c r="AX21" s="1"/>
  <c r="AL20"/>
  <c r="AX20" s="1"/>
  <c r="AL19"/>
  <c r="AX19" s="1"/>
  <c r="AL18"/>
  <c r="AX18" s="1"/>
  <c r="AL17"/>
  <c r="AX17" s="1"/>
  <c r="AL16"/>
  <c r="AX16" s="1"/>
  <c r="AL15"/>
  <c r="AX15" s="1"/>
  <c r="AL14"/>
  <c r="AX14" s="1"/>
  <c r="AL13"/>
  <c r="AX13" s="1"/>
  <c r="AL12"/>
  <c r="AX12" s="1"/>
  <c r="AL11"/>
  <c r="AX11" s="1"/>
  <c r="AL10"/>
  <c r="AX10" s="1"/>
  <c r="AL9"/>
  <c r="AX9" s="1"/>
  <c r="AL8"/>
  <c r="AX8" s="1"/>
  <c r="AL7"/>
  <c r="AX7" s="1"/>
  <c r="AP424"/>
  <c r="AP423"/>
  <c r="AP422"/>
  <c r="AP421"/>
  <c r="AP420"/>
  <c r="AP419"/>
  <c r="AP418"/>
  <c r="AP417"/>
  <c r="AP416"/>
  <c r="AP415"/>
  <c r="AP414"/>
  <c r="AP413"/>
  <c r="AP412"/>
  <c r="AP411"/>
  <c r="AP410"/>
  <c r="AP409"/>
  <c r="AP408"/>
  <c r="AP407"/>
  <c r="AP406"/>
  <c r="AP405"/>
  <c r="AP404"/>
  <c r="AP403"/>
  <c r="AP402"/>
  <c r="AP401"/>
  <c r="AP400"/>
  <c r="AP399"/>
  <c r="AP398"/>
  <c r="AP397"/>
  <c r="AP396"/>
  <c r="AP395"/>
  <c r="AP394"/>
  <c r="AP393"/>
  <c r="AP392"/>
  <c r="AP391"/>
  <c r="AP390"/>
  <c r="AP389"/>
  <c r="AP388"/>
  <c r="AP387"/>
  <c r="AP386"/>
  <c r="AP385"/>
  <c r="AP384"/>
  <c r="AP383"/>
  <c r="AP382"/>
  <c r="AP381"/>
  <c r="AP380"/>
  <c r="AP379"/>
  <c r="AP378"/>
  <c r="AP377"/>
  <c r="AP376"/>
  <c r="AP375"/>
  <c r="AP374"/>
  <c r="AP373"/>
  <c r="AP372"/>
  <c r="AP371"/>
  <c r="AP370"/>
  <c r="AP369"/>
  <c r="AP368"/>
  <c r="AP367"/>
  <c r="AP366"/>
  <c r="AP237"/>
  <c r="BC237" s="1"/>
  <c r="BD237" s="1"/>
  <c r="AP236"/>
  <c r="AP235"/>
  <c r="AP234"/>
  <c r="AP233"/>
  <c r="AP232"/>
  <c r="AP231"/>
  <c r="AP230"/>
  <c r="AP229"/>
  <c r="AP228"/>
  <c r="AP227"/>
  <c r="AP226"/>
  <c r="AP225"/>
  <c r="AP224"/>
  <c r="AP223"/>
  <c r="AP222"/>
  <c r="AP221"/>
  <c r="AP220"/>
  <c r="AP219"/>
  <c r="AP218"/>
  <c r="AP217"/>
  <c r="AP216"/>
  <c r="AP215"/>
  <c r="AP214"/>
  <c r="AP213"/>
  <c r="AP212"/>
  <c r="AP211"/>
  <c r="AP210"/>
  <c r="AP209"/>
  <c r="AP208"/>
  <c r="AP207"/>
  <c r="AP206"/>
  <c r="AP205"/>
  <c r="AP204"/>
  <c r="AP203"/>
  <c r="AP202"/>
  <c r="AP201"/>
  <c r="AP200"/>
  <c r="AP199"/>
  <c r="AP198"/>
  <c r="AP197"/>
  <c r="AP196"/>
  <c r="AP195"/>
  <c r="AP194"/>
  <c r="AP193"/>
  <c r="AP192"/>
  <c r="AP191"/>
  <c r="AP190"/>
  <c r="AP189"/>
  <c r="AP188"/>
  <c r="AP187"/>
  <c r="AP186"/>
  <c r="AP185"/>
  <c r="AP184"/>
  <c r="AP183"/>
  <c r="AP182"/>
  <c r="AP181"/>
  <c r="AP180"/>
  <c r="AP179"/>
  <c r="AP178"/>
  <c r="AP177"/>
  <c r="AP176"/>
  <c r="AP175"/>
  <c r="AP174"/>
  <c r="AP173"/>
  <c r="AP172"/>
  <c r="AP171"/>
  <c r="AP170"/>
  <c r="AP169"/>
  <c r="AP168"/>
  <c r="AP167"/>
  <c r="AP166"/>
  <c r="AP165"/>
  <c r="AP164"/>
  <c r="AP163"/>
  <c r="AP162"/>
  <c r="AP161"/>
  <c r="AP160"/>
  <c r="AP159"/>
  <c r="AP158"/>
  <c r="AP157"/>
  <c r="BC141"/>
  <c r="BC139"/>
  <c r="BC137"/>
  <c r="BC135"/>
  <c r="AP133"/>
  <c r="AP132"/>
  <c r="AP131"/>
  <c r="AP130"/>
  <c r="AP129"/>
  <c r="AP128"/>
  <c r="AP127"/>
  <c r="AP126"/>
  <c r="AP125"/>
  <c r="AP124"/>
  <c r="AP123"/>
  <c r="AP122"/>
  <c r="AP121"/>
  <c r="AP120"/>
  <c r="AP119"/>
  <c r="AP118"/>
  <c r="AP117"/>
  <c r="AP116"/>
  <c r="AP115"/>
  <c r="AP114"/>
  <c r="AP113"/>
  <c r="AP112"/>
  <c r="AP111"/>
  <c r="AP110"/>
  <c r="AP109"/>
  <c r="AP108"/>
  <c r="AP107"/>
  <c r="AP106"/>
  <c r="AP105"/>
  <c r="AP104"/>
  <c r="AP103"/>
  <c r="AP102"/>
  <c r="AP101"/>
  <c r="AP100"/>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49"/>
  <c r="AP48"/>
  <c r="AP47"/>
  <c r="AP46"/>
  <c r="AP45"/>
  <c r="AP44"/>
  <c r="AP43"/>
  <c r="AP42"/>
  <c r="AP41"/>
  <c r="AP40"/>
  <c r="AP38"/>
  <c r="AP37"/>
  <c r="AP36"/>
  <c r="AP35"/>
  <c r="AP34"/>
  <c r="AP33"/>
  <c r="AP32"/>
  <c r="AP31"/>
  <c r="AP30"/>
  <c r="AP29"/>
  <c r="AP28"/>
  <c r="AP27"/>
  <c r="AP26"/>
  <c r="AP25"/>
  <c r="AP24"/>
  <c r="AP23"/>
  <c r="AP22"/>
  <c r="AP21"/>
  <c r="AP20"/>
  <c r="AP19"/>
  <c r="AP18"/>
  <c r="AP17"/>
  <c r="AP16"/>
  <c r="AP15"/>
  <c r="AP14"/>
  <c r="AP13"/>
  <c r="AP12"/>
  <c r="AP11"/>
  <c r="AP10"/>
  <c r="AP9"/>
  <c r="AP8"/>
  <c r="AP7"/>
  <c r="AJ424"/>
  <c r="AV424" s="1"/>
  <c r="BE424" s="1"/>
  <c r="BB424" s="1"/>
  <c r="AJ423"/>
  <c r="AV423" s="1"/>
  <c r="AJ422"/>
  <c r="AV422" s="1"/>
  <c r="BE422" s="1"/>
  <c r="BB422" s="1"/>
  <c r="AJ421"/>
  <c r="AV421" s="1"/>
  <c r="AJ420"/>
  <c r="AV420" s="1"/>
  <c r="BE420" s="1"/>
  <c r="BB420" s="1"/>
  <c r="AJ419"/>
  <c r="AV419" s="1"/>
  <c r="AJ418"/>
  <c r="AV418" s="1"/>
  <c r="BE418" s="1"/>
  <c r="BB418" s="1"/>
  <c r="AJ417"/>
  <c r="AV417" s="1"/>
  <c r="AJ416"/>
  <c r="AV416" s="1"/>
  <c r="BE416" s="1"/>
  <c r="BB416" s="1"/>
  <c r="AJ415"/>
  <c r="AV415" s="1"/>
  <c r="AJ414"/>
  <c r="AV414" s="1"/>
  <c r="BE414" s="1"/>
  <c r="BB414" s="1"/>
  <c r="AJ413"/>
  <c r="AV413" s="1"/>
  <c r="AJ412"/>
  <c r="AV412" s="1"/>
  <c r="BE412" s="1"/>
  <c r="BB412" s="1"/>
  <c r="AJ411"/>
  <c r="AV411" s="1"/>
  <c r="AJ410"/>
  <c r="AV410" s="1"/>
  <c r="BE410" s="1"/>
  <c r="BB410" s="1"/>
  <c r="AJ409"/>
  <c r="AV409" s="1"/>
  <c r="AJ408"/>
  <c r="AV408" s="1"/>
  <c r="BE408" s="1"/>
  <c r="BB408" s="1"/>
  <c r="AJ407"/>
  <c r="AV407" s="1"/>
  <c r="AJ406"/>
  <c r="AV406" s="1"/>
  <c r="BE406" s="1"/>
  <c r="BB406" s="1"/>
  <c r="AJ405"/>
  <c r="AV405" s="1"/>
  <c r="AJ404"/>
  <c r="AV404" s="1"/>
  <c r="BE404" s="1"/>
  <c r="BB404" s="1"/>
  <c r="AJ403"/>
  <c r="AV403" s="1"/>
  <c r="AJ402"/>
  <c r="AV402" s="1"/>
  <c r="AJ401"/>
  <c r="AV401" s="1"/>
  <c r="AJ400"/>
  <c r="AV400" s="1"/>
  <c r="AJ399"/>
  <c r="AV399" s="1"/>
  <c r="AJ398"/>
  <c r="AV398" s="1"/>
  <c r="AJ397"/>
  <c r="AV397" s="1"/>
  <c r="AJ396"/>
  <c r="AV396" s="1"/>
  <c r="AJ395"/>
  <c r="AV395" s="1"/>
  <c r="AJ394"/>
  <c r="AV394" s="1"/>
  <c r="AJ393"/>
  <c r="AV393" s="1"/>
  <c r="AJ392"/>
  <c r="AV392" s="1"/>
  <c r="AJ391"/>
  <c r="AV391" s="1"/>
  <c r="AJ390"/>
  <c r="AV390" s="1"/>
  <c r="AJ389"/>
  <c r="AV389" s="1"/>
  <c r="AJ388"/>
  <c r="AV388" s="1"/>
  <c r="AJ387"/>
  <c r="AV387" s="1"/>
  <c r="AJ386"/>
  <c r="AV386" s="1"/>
  <c r="AJ385"/>
  <c r="AV385" s="1"/>
  <c r="AJ384"/>
  <c r="AV384" s="1"/>
  <c r="AJ383"/>
  <c r="AV383" s="1"/>
  <c r="AJ382"/>
  <c r="AV382" s="1"/>
  <c r="AJ381"/>
  <c r="AV381" s="1"/>
  <c r="AJ380"/>
  <c r="AV380" s="1"/>
  <c r="AJ379"/>
  <c r="AV379" s="1"/>
  <c r="AJ378"/>
  <c r="AV378" s="1"/>
  <c r="AJ377"/>
  <c r="AV377" s="1"/>
  <c r="AJ376"/>
  <c r="AV376" s="1"/>
  <c r="AJ375"/>
  <c r="AV375" s="1"/>
  <c r="AJ374"/>
  <c r="AV374" s="1"/>
  <c r="AJ373"/>
  <c r="AV373" s="1"/>
  <c r="AJ372"/>
  <c r="AV372" s="1"/>
  <c r="AJ371"/>
  <c r="AV371" s="1"/>
  <c r="AJ370"/>
  <c r="AV370" s="1"/>
  <c r="AJ369"/>
  <c r="AV369" s="1"/>
  <c r="AJ368"/>
  <c r="AV368" s="1"/>
  <c r="AJ367"/>
  <c r="AV367" s="1"/>
  <c r="AJ366"/>
  <c r="AV366" s="1"/>
  <c r="AJ237"/>
  <c r="AV237" s="1"/>
  <c r="BE237" s="1"/>
  <c r="BB237" s="1"/>
  <c r="BF237" s="1"/>
  <c r="AJ236"/>
  <c r="AV236" s="1"/>
  <c r="AJ235"/>
  <c r="AV235" s="1"/>
  <c r="AJ234"/>
  <c r="AV234" s="1"/>
  <c r="AJ233"/>
  <c r="AV233" s="1"/>
  <c r="AJ232"/>
  <c r="AV232" s="1"/>
  <c r="AJ231"/>
  <c r="AV231" s="1"/>
  <c r="AJ230"/>
  <c r="AV230" s="1"/>
  <c r="AJ229"/>
  <c r="AV229" s="1"/>
  <c r="AJ228"/>
  <c r="AV228" s="1"/>
  <c r="AJ227"/>
  <c r="AV227" s="1"/>
  <c r="AJ226"/>
  <c r="AV226" s="1"/>
  <c r="AJ225"/>
  <c r="AV225" s="1"/>
  <c r="AJ224"/>
  <c r="AV224" s="1"/>
  <c r="AJ223"/>
  <c r="AV223" s="1"/>
  <c r="AJ222"/>
  <c r="AV222" s="1"/>
  <c r="AJ221"/>
  <c r="AV221" s="1"/>
  <c r="AJ220"/>
  <c r="AV220" s="1"/>
  <c r="AJ219"/>
  <c r="AV219" s="1"/>
  <c r="AJ218"/>
  <c r="AV218" s="1"/>
  <c r="AJ217"/>
  <c r="AV217" s="1"/>
  <c r="AJ216"/>
  <c r="AV216" s="1"/>
  <c r="AJ215"/>
  <c r="AV215" s="1"/>
  <c r="AJ214"/>
  <c r="AV214" s="1"/>
  <c r="AJ213"/>
  <c r="AV213" s="1"/>
  <c r="AJ212"/>
  <c r="AV212" s="1"/>
  <c r="AJ211"/>
  <c r="AV211" s="1"/>
  <c r="AJ210"/>
  <c r="AV210" s="1"/>
  <c r="AJ209"/>
  <c r="AV209" s="1"/>
  <c r="AJ208"/>
  <c r="AV208" s="1"/>
  <c r="AJ207"/>
  <c r="AV207" s="1"/>
  <c r="AJ206"/>
  <c r="AV206" s="1"/>
  <c r="AJ205"/>
  <c r="AV205" s="1"/>
  <c r="AJ204"/>
  <c r="AV204" s="1"/>
  <c r="AJ203"/>
  <c r="AV203" s="1"/>
  <c r="AJ202"/>
  <c r="AV202" s="1"/>
  <c r="AJ201"/>
  <c r="AV201" s="1"/>
  <c r="AJ200"/>
  <c r="AV200" s="1"/>
  <c r="AJ199"/>
  <c r="AV199" s="1"/>
  <c r="AJ198"/>
  <c r="AV198" s="1"/>
  <c r="AJ197"/>
  <c r="AV197" s="1"/>
  <c r="AJ196"/>
  <c r="AV196" s="1"/>
  <c r="AJ195"/>
  <c r="AV195" s="1"/>
  <c r="AJ194"/>
  <c r="AV194" s="1"/>
  <c r="AJ193"/>
  <c r="AV193" s="1"/>
  <c r="AJ192"/>
  <c r="AV192" s="1"/>
  <c r="AJ191"/>
  <c r="AV191" s="1"/>
  <c r="AJ190"/>
  <c r="AV190" s="1"/>
  <c r="AJ189"/>
  <c r="AV189" s="1"/>
  <c r="AJ188"/>
  <c r="AV188" s="1"/>
  <c r="AJ187"/>
  <c r="AV187" s="1"/>
  <c r="AJ186"/>
  <c r="AV186" s="1"/>
  <c r="AJ185"/>
  <c r="AV185" s="1"/>
  <c r="AJ184"/>
  <c r="AV184" s="1"/>
  <c r="AJ183"/>
  <c r="AV183" s="1"/>
  <c r="AJ182"/>
  <c r="AV182" s="1"/>
  <c r="AJ181"/>
  <c r="AV181" s="1"/>
  <c r="AJ180"/>
  <c r="AV180" s="1"/>
  <c r="AJ179"/>
  <c r="AV179" s="1"/>
  <c r="AJ178"/>
  <c r="AV178" s="1"/>
  <c r="AJ177"/>
  <c r="AV177" s="1"/>
  <c r="AJ176"/>
  <c r="AV176" s="1"/>
  <c r="AJ175"/>
  <c r="AV175" s="1"/>
  <c r="AJ174"/>
  <c r="AV174" s="1"/>
  <c r="AJ173"/>
  <c r="AV173" s="1"/>
  <c r="AJ172"/>
  <c r="AV172" s="1"/>
  <c r="AJ171"/>
  <c r="AV171" s="1"/>
  <c r="AJ170"/>
  <c r="AV170" s="1"/>
  <c r="AJ169"/>
  <c r="AV169" s="1"/>
  <c r="AJ168"/>
  <c r="AV168" s="1"/>
  <c r="AJ167"/>
  <c r="AV167" s="1"/>
  <c r="AJ166"/>
  <c r="AV166" s="1"/>
  <c r="AJ165"/>
  <c r="AV165" s="1"/>
  <c r="AJ164"/>
  <c r="AV164" s="1"/>
  <c r="BE164" s="1"/>
  <c r="BB164" s="1"/>
  <c r="AJ163"/>
  <c r="AV163" s="1"/>
  <c r="AJ162"/>
  <c r="AV162" s="1"/>
  <c r="BE162" s="1"/>
  <c r="BB162" s="1"/>
  <c r="AJ161"/>
  <c r="AV161" s="1"/>
  <c r="AJ160"/>
  <c r="AV160" s="1"/>
  <c r="BE160" s="1"/>
  <c r="BB160" s="1"/>
  <c r="AJ159"/>
  <c r="AV159" s="1"/>
  <c r="AJ158"/>
  <c r="AV158" s="1"/>
  <c r="BE158" s="1"/>
  <c r="BB158" s="1"/>
  <c r="AJ157"/>
  <c r="AV157" s="1"/>
  <c r="AJ156"/>
  <c r="AV156" s="1"/>
  <c r="BE156" s="1"/>
  <c r="BB156" s="1"/>
  <c r="AJ155"/>
  <c r="AV155" s="1"/>
  <c r="AJ154"/>
  <c r="AV154" s="1"/>
  <c r="BE154" s="1"/>
  <c r="BB154" s="1"/>
  <c r="AJ153"/>
  <c r="AV153" s="1"/>
  <c r="AJ152"/>
  <c r="AV152" s="1"/>
  <c r="BE152" s="1"/>
  <c r="BB152" s="1"/>
  <c r="AJ151"/>
  <c r="AV151" s="1"/>
  <c r="AJ150"/>
  <c r="AV150" s="1"/>
  <c r="BE150" s="1"/>
  <c r="BB150" s="1"/>
  <c r="AJ149"/>
  <c r="AV149" s="1"/>
  <c r="AJ148"/>
  <c r="AV148" s="1"/>
  <c r="BE148" s="1"/>
  <c r="BB148" s="1"/>
  <c r="AJ147"/>
  <c r="AV147" s="1"/>
  <c r="AJ146"/>
  <c r="AV146" s="1"/>
  <c r="BE146" s="1"/>
  <c r="BB146" s="1"/>
  <c r="AJ145"/>
  <c r="AV145" s="1"/>
  <c r="AJ144"/>
  <c r="AV144" s="1"/>
  <c r="BE144" s="1"/>
  <c r="BB144" s="1"/>
  <c r="AJ143"/>
  <c r="AV143" s="1"/>
  <c r="AJ142"/>
  <c r="AV142" s="1"/>
  <c r="BE142" s="1"/>
  <c r="BB142" s="1"/>
  <c r="AJ141"/>
  <c r="AV141" s="1"/>
  <c r="BE141" s="1"/>
  <c r="BB141" s="1"/>
  <c r="AJ140"/>
  <c r="AV140" s="1"/>
  <c r="BE140" s="1"/>
  <c r="BB140" s="1"/>
  <c r="AJ139"/>
  <c r="AV139" s="1"/>
  <c r="BE139" s="1"/>
  <c r="BB139" s="1"/>
  <c r="AJ138"/>
  <c r="AV138" s="1"/>
  <c r="BE138" s="1"/>
  <c r="BB138" s="1"/>
  <c r="AJ137"/>
  <c r="AV137" s="1"/>
  <c r="BE137" s="1"/>
  <c r="BB137" s="1"/>
  <c r="AJ136"/>
  <c r="AV136" s="1"/>
  <c r="BE136" s="1"/>
  <c r="BB136" s="1"/>
  <c r="AJ135"/>
  <c r="AV135" s="1"/>
  <c r="BE135" s="1"/>
  <c r="BB135" s="1"/>
  <c r="AJ134"/>
  <c r="AV134" s="1"/>
  <c r="BE134" s="1"/>
  <c r="BB134" s="1"/>
  <c r="AJ133"/>
  <c r="AV133" s="1"/>
  <c r="AJ132"/>
  <c r="AV132" s="1"/>
  <c r="AJ131"/>
  <c r="AV131" s="1"/>
  <c r="AJ130"/>
  <c r="AV130" s="1"/>
  <c r="AJ129"/>
  <c r="AV129" s="1"/>
  <c r="AJ128"/>
  <c r="AV128" s="1"/>
  <c r="AJ127"/>
  <c r="AV127" s="1"/>
  <c r="AJ126"/>
  <c r="AV126" s="1"/>
  <c r="AJ125"/>
  <c r="AV125" s="1"/>
  <c r="AJ124"/>
  <c r="AV124" s="1"/>
  <c r="AJ123"/>
  <c r="AV123" s="1"/>
  <c r="AJ122"/>
  <c r="AV122" s="1"/>
  <c r="AJ121"/>
  <c r="AV121" s="1"/>
  <c r="AJ120"/>
  <c r="AV120" s="1"/>
  <c r="AJ119"/>
  <c r="AV119" s="1"/>
  <c r="AJ118"/>
  <c r="AV118" s="1"/>
  <c r="AJ117"/>
  <c r="AV117" s="1"/>
  <c r="AJ116"/>
  <c r="AV116" s="1"/>
  <c r="AJ115"/>
  <c r="AV115" s="1"/>
  <c r="AJ114"/>
  <c r="AV114" s="1"/>
  <c r="AJ113"/>
  <c r="AV113" s="1"/>
  <c r="AJ112"/>
  <c r="AV112" s="1"/>
  <c r="AJ111"/>
  <c r="AV111" s="1"/>
  <c r="BE111" s="1"/>
  <c r="BB111" s="1"/>
  <c r="AJ110"/>
  <c r="AV110" s="1"/>
  <c r="AJ109"/>
  <c r="AV109" s="1"/>
  <c r="AJ108"/>
  <c r="AV108" s="1"/>
  <c r="AJ107"/>
  <c r="AV107" s="1"/>
  <c r="AJ106"/>
  <c r="AV106" s="1"/>
  <c r="AJ105"/>
  <c r="AV105" s="1"/>
  <c r="AJ104"/>
  <c r="AV104" s="1"/>
  <c r="AJ103"/>
  <c r="AV103" s="1"/>
  <c r="AJ102"/>
  <c r="AV102" s="1"/>
  <c r="AJ101"/>
  <c r="AV101" s="1"/>
  <c r="AJ100"/>
  <c r="AV100" s="1"/>
  <c r="AJ99"/>
  <c r="AV99" s="1"/>
  <c r="AJ98"/>
  <c r="AV98" s="1"/>
  <c r="AJ97"/>
  <c r="AV97" s="1"/>
  <c r="AJ96"/>
  <c r="AV96" s="1"/>
  <c r="AJ95"/>
  <c r="AV95" s="1"/>
  <c r="AJ94"/>
  <c r="AV94" s="1"/>
  <c r="AJ93"/>
  <c r="AV93" s="1"/>
  <c r="AJ92"/>
  <c r="AV92" s="1"/>
  <c r="AJ91"/>
  <c r="AV91" s="1"/>
  <c r="AJ90"/>
  <c r="AV90" s="1"/>
  <c r="AJ89"/>
  <c r="AV89" s="1"/>
  <c r="AJ88"/>
  <c r="AV88" s="1"/>
  <c r="AJ87"/>
  <c r="AV87" s="1"/>
  <c r="AJ86"/>
  <c r="AV86" s="1"/>
  <c r="AJ85"/>
  <c r="AV85" s="1"/>
  <c r="AJ84"/>
  <c r="AV84" s="1"/>
  <c r="AJ83"/>
  <c r="AV83" s="1"/>
  <c r="AJ82"/>
  <c r="AV82" s="1"/>
  <c r="AJ81"/>
  <c r="AV81" s="1"/>
  <c r="AJ80"/>
  <c r="AV80" s="1"/>
  <c r="AJ79"/>
  <c r="AV79" s="1"/>
  <c r="AJ78"/>
  <c r="AV78" s="1"/>
  <c r="AJ77"/>
  <c r="AV77" s="1"/>
  <c r="AJ76"/>
  <c r="AV76" s="1"/>
  <c r="AJ75"/>
  <c r="AV75" s="1"/>
  <c r="AJ74"/>
  <c r="AV74" s="1"/>
  <c r="AJ73"/>
  <c r="AV73" s="1"/>
  <c r="AJ72"/>
  <c r="AV72" s="1"/>
  <c r="AJ71"/>
  <c r="AV71" s="1"/>
  <c r="AJ70"/>
  <c r="AV70" s="1"/>
  <c r="AJ69"/>
  <c r="AV69" s="1"/>
  <c r="AJ68"/>
  <c r="AV68" s="1"/>
  <c r="AJ67"/>
  <c r="AV67" s="1"/>
  <c r="AJ66"/>
  <c r="AV66" s="1"/>
  <c r="AJ65"/>
  <c r="AV65" s="1"/>
  <c r="AJ64"/>
  <c r="AV64" s="1"/>
  <c r="AJ63"/>
  <c r="AV63" s="1"/>
  <c r="AJ62"/>
  <c r="AV62" s="1"/>
  <c r="AJ61"/>
  <c r="AV61" s="1"/>
  <c r="AJ60"/>
  <c r="AV60" s="1"/>
  <c r="AJ59"/>
  <c r="AV59" s="1"/>
  <c r="AJ58"/>
  <c r="AV58" s="1"/>
  <c r="AJ57"/>
  <c r="AV57" s="1"/>
  <c r="AJ56"/>
  <c r="AV56" s="1"/>
  <c r="AJ55"/>
  <c r="AV55" s="1"/>
  <c r="AJ54"/>
  <c r="AV54" s="1"/>
  <c r="AJ53"/>
  <c r="AV53" s="1"/>
  <c r="AJ52"/>
  <c r="AV52" s="1"/>
  <c r="AJ51"/>
  <c r="AV51" s="1"/>
  <c r="AJ50"/>
  <c r="AV50" s="1"/>
  <c r="BE50" s="1"/>
  <c r="BB50" s="1"/>
  <c r="AJ49"/>
  <c r="AV49" s="1"/>
  <c r="BE49" s="1"/>
  <c r="BB49" s="1"/>
  <c r="AJ48"/>
  <c r="AV48" s="1"/>
  <c r="BE48" s="1"/>
  <c r="BB48" s="1"/>
  <c r="AJ47"/>
  <c r="AV47" s="1"/>
  <c r="BE47" s="1"/>
  <c r="BB47" s="1"/>
  <c r="AJ46"/>
  <c r="AV46" s="1"/>
  <c r="BE46" s="1"/>
  <c r="BB46" s="1"/>
  <c r="AJ45"/>
  <c r="AV45" s="1"/>
  <c r="BE45" s="1"/>
  <c r="BB45" s="1"/>
  <c r="AJ44"/>
  <c r="AV44" s="1"/>
  <c r="BE44" s="1"/>
  <c r="BB44" s="1"/>
  <c r="AJ43"/>
  <c r="AV43" s="1"/>
  <c r="BE43" s="1"/>
  <c r="BB43" s="1"/>
  <c r="AJ42"/>
  <c r="AV42" s="1"/>
  <c r="BE42" s="1"/>
  <c r="BB42" s="1"/>
  <c r="AJ41"/>
  <c r="AV41" s="1"/>
  <c r="BE41" s="1"/>
  <c r="BB41" s="1"/>
  <c r="AJ40"/>
  <c r="AV40" s="1"/>
  <c r="BE40" s="1"/>
  <c r="BB40" s="1"/>
  <c r="AJ38"/>
  <c r="AV38" s="1"/>
  <c r="AJ37"/>
  <c r="AV37" s="1"/>
  <c r="AJ36"/>
  <c r="AV36" s="1"/>
  <c r="AJ35"/>
  <c r="AV35" s="1"/>
  <c r="AJ34"/>
  <c r="AV34" s="1"/>
  <c r="AJ33"/>
  <c r="AV33" s="1"/>
  <c r="AJ32"/>
  <c r="AV32" s="1"/>
  <c r="AJ31"/>
  <c r="AV31" s="1"/>
  <c r="AJ30"/>
  <c r="AV30" s="1"/>
  <c r="AJ29"/>
  <c r="AV29" s="1"/>
  <c r="AJ28"/>
  <c r="AV28" s="1"/>
  <c r="AJ27"/>
  <c r="AV27" s="1"/>
  <c r="AJ26"/>
  <c r="AV26" s="1"/>
  <c r="AJ25"/>
  <c r="AV25" s="1"/>
  <c r="AJ24"/>
  <c r="AV24" s="1"/>
  <c r="AJ23"/>
  <c r="AV23" s="1"/>
  <c r="AJ22"/>
  <c r="AV22" s="1"/>
  <c r="AJ21"/>
  <c r="AV21" s="1"/>
  <c r="AJ20"/>
  <c r="AV20" s="1"/>
  <c r="AJ19"/>
  <c r="AV19" s="1"/>
  <c r="AJ18"/>
  <c r="AV18" s="1"/>
  <c r="AJ17"/>
  <c r="AV17" s="1"/>
  <c r="AJ16"/>
  <c r="AV16" s="1"/>
  <c r="AJ15"/>
  <c r="AV15" s="1"/>
  <c r="AJ14"/>
  <c r="AV14" s="1"/>
  <c r="AJ13"/>
  <c r="AV13" s="1"/>
  <c r="AJ12"/>
  <c r="AV12" s="1"/>
  <c r="AJ11"/>
  <c r="AV11" s="1"/>
  <c r="BE11" s="1"/>
  <c r="BB11" s="1"/>
  <c r="AJ10"/>
  <c r="AV10" s="1"/>
  <c r="AJ9"/>
  <c r="AV9" s="1"/>
  <c r="AJ8"/>
  <c r="AV8" s="1"/>
  <c r="AJ7"/>
  <c r="AV7" s="1"/>
  <c r="AC424"/>
  <c r="AC423"/>
  <c r="AC422"/>
  <c r="AC421"/>
  <c r="AC420"/>
  <c r="AC419"/>
  <c r="AC418"/>
  <c r="AC417"/>
  <c r="AC416"/>
  <c r="AC415"/>
  <c r="AC414"/>
  <c r="AC413"/>
  <c r="AC412"/>
  <c r="AC411"/>
  <c r="AC410"/>
  <c r="AC409"/>
  <c r="AC408"/>
  <c r="AC407"/>
  <c r="AC406"/>
  <c r="AC405"/>
  <c r="AC404"/>
  <c r="AC403"/>
  <c r="AC402"/>
  <c r="AC401"/>
  <c r="BG401" s="1"/>
  <c r="AC400"/>
  <c r="AC399"/>
  <c r="BG399" s="1"/>
  <c r="AC398"/>
  <c r="AC397"/>
  <c r="BG397" s="1"/>
  <c r="AC396"/>
  <c r="AC395"/>
  <c r="BG395" s="1"/>
  <c r="AC394"/>
  <c r="AC393"/>
  <c r="BG393" s="1"/>
  <c r="AC392"/>
  <c r="AC391"/>
  <c r="BG391" s="1"/>
  <c r="AC390"/>
  <c r="AC389"/>
  <c r="BG389" s="1"/>
  <c r="AC388"/>
  <c r="AC387"/>
  <c r="BG387" s="1"/>
  <c r="AC386"/>
  <c r="AC385"/>
  <c r="BG385" s="1"/>
  <c r="AC384"/>
  <c r="AC383"/>
  <c r="BG383" s="1"/>
  <c r="AC382"/>
  <c r="AC381"/>
  <c r="AC380"/>
  <c r="AC379"/>
  <c r="AC378"/>
  <c r="AC377"/>
  <c r="AF377" s="1"/>
  <c r="AC376"/>
  <c r="AE376" s="1"/>
  <c r="AC375"/>
  <c r="AF375" s="1"/>
  <c r="AC374"/>
  <c r="AE374" s="1"/>
  <c r="AC373"/>
  <c r="AC372"/>
  <c r="AC371"/>
  <c r="AC370"/>
  <c r="AC369"/>
  <c r="AF369" s="1"/>
  <c r="AC368"/>
  <c r="AE368" s="1"/>
  <c r="AC367"/>
  <c r="AC366"/>
  <c r="AC236"/>
  <c r="BG236" s="1"/>
  <c r="AC235"/>
  <c r="AC234"/>
  <c r="AC233"/>
  <c r="AC232"/>
  <c r="AC231"/>
  <c r="AC230"/>
  <c r="AC229"/>
  <c r="AC228"/>
  <c r="AC227"/>
  <c r="AC226"/>
  <c r="AC225"/>
  <c r="AC224"/>
  <c r="AC223"/>
  <c r="AC222"/>
  <c r="AC221"/>
  <c r="AC220"/>
  <c r="AC219"/>
  <c r="AC218"/>
  <c r="BG218" s="1"/>
  <c r="AC217"/>
  <c r="AC216"/>
  <c r="BG216" s="1"/>
  <c r="AC215"/>
  <c r="AC214"/>
  <c r="BG214" s="1"/>
  <c r="AC213"/>
  <c r="AC212"/>
  <c r="BG212" s="1"/>
  <c r="AC211"/>
  <c r="AC210"/>
  <c r="BG210" s="1"/>
  <c r="AC209"/>
  <c r="AC208"/>
  <c r="BG208" s="1"/>
  <c r="AC207"/>
  <c r="AC206"/>
  <c r="AC205"/>
  <c r="AC204"/>
  <c r="BG204" s="1"/>
  <c r="AC203"/>
  <c r="AC202"/>
  <c r="AC201"/>
  <c r="AC200"/>
  <c r="BG200" s="1"/>
  <c r="AC199"/>
  <c r="AC198"/>
  <c r="AC197"/>
  <c r="AC196"/>
  <c r="AC195"/>
  <c r="AC194"/>
  <c r="AC193"/>
  <c r="AC192"/>
  <c r="AC191"/>
  <c r="AC190"/>
  <c r="AC189"/>
  <c r="AC188"/>
  <c r="AC187"/>
  <c r="AC186"/>
  <c r="AC185"/>
  <c r="AC184"/>
  <c r="AC183"/>
  <c r="AC182"/>
  <c r="AC181"/>
  <c r="AC180"/>
  <c r="AC179"/>
  <c r="AE179" s="1"/>
  <c r="AC178"/>
  <c r="AE178" s="1"/>
  <c r="AC177"/>
  <c r="AC176"/>
  <c r="AC175"/>
  <c r="AC174"/>
  <c r="AC173"/>
  <c r="AC172"/>
  <c r="AE172" s="1"/>
  <c r="AC171"/>
  <c r="AC170"/>
  <c r="AC169"/>
  <c r="AC168"/>
  <c r="AC167"/>
  <c r="AC166"/>
  <c r="AC165"/>
  <c r="AC164"/>
  <c r="AC163"/>
  <c r="AC162"/>
  <c r="AC161"/>
  <c r="AC160"/>
  <c r="AC159"/>
  <c r="AC158"/>
  <c r="AC157"/>
  <c r="AE157" s="1"/>
  <c r="AC156"/>
  <c r="AF156" s="1"/>
  <c r="AC155"/>
  <c r="AE155" s="1"/>
  <c r="AC154"/>
  <c r="AF154" s="1"/>
  <c r="AC153"/>
  <c r="AE153" s="1"/>
  <c r="AC152"/>
  <c r="AF152" s="1"/>
  <c r="AC151"/>
  <c r="AE151" s="1"/>
  <c r="AC150"/>
  <c r="AF150" s="1"/>
  <c r="AC149"/>
  <c r="AE149" s="1"/>
  <c r="AC148"/>
  <c r="AF148" s="1"/>
  <c r="AC147"/>
  <c r="AE147" s="1"/>
  <c r="AC146"/>
  <c r="AF146" s="1"/>
  <c r="AC145"/>
  <c r="AE145" s="1"/>
  <c r="AC144"/>
  <c r="AF144" s="1"/>
  <c r="AC143"/>
  <c r="AE143" s="1"/>
  <c r="AC142"/>
  <c r="AF142" s="1"/>
  <c r="AC141"/>
  <c r="AE141" s="1"/>
  <c r="AC140"/>
  <c r="AF140" s="1"/>
  <c r="AC139"/>
  <c r="AE139" s="1"/>
  <c r="AC138"/>
  <c r="AF138" s="1"/>
  <c r="AC137"/>
  <c r="AE137" s="1"/>
  <c r="AC136"/>
  <c r="AF136" s="1"/>
  <c r="AC135"/>
  <c r="AE135" s="1"/>
  <c r="AC134"/>
  <c r="AF134" s="1"/>
  <c r="AC133"/>
  <c r="AC132"/>
  <c r="BG132" s="1"/>
  <c r="AC131"/>
  <c r="AC130"/>
  <c r="BG130" s="1"/>
  <c r="AC129"/>
  <c r="AC128"/>
  <c r="BG128" s="1"/>
  <c r="AC127"/>
  <c r="AC126"/>
  <c r="BG126" s="1"/>
  <c r="AC125"/>
  <c r="AC124"/>
  <c r="BG124" s="1"/>
  <c r="AC123"/>
  <c r="AC122"/>
  <c r="BG122" s="1"/>
  <c r="AC121"/>
  <c r="AC120"/>
  <c r="BG120" s="1"/>
  <c r="AC119"/>
  <c r="AC118"/>
  <c r="AC117"/>
  <c r="AC116"/>
  <c r="AC115"/>
  <c r="AC114"/>
  <c r="AC113"/>
  <c r="AC112"/>
  <c r="AC111"/>
  <c r="AF111" s="1"/>
  <c r="AC110"/>
  <c r="AC109"/>
  <c r="AC108"/>
  <c r="AC107"/>
  <c r="AF107" s="1"/>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1"/>
  <c r="AC40"/>
  <c r="AC38"/>
  <c r="AE38" s="1"/>
  <c r="AC37"/>
  <c r="AC36"/>
  <c r="AC35"/>
  <c r="AC34"/>
  <c r="AC33"/>
  <c r="AC32"/>
  <c r="AC31"/>
  <c r="AC30"/>
  <c r="AC29"/>
  <c r="AC28"/>
  <c r="AC27"/>
  <c r="AC26"/>
  <c r="AC25"/>
  <c r="AC24"/>
  <c r="AC23"/>
  <c r="AC22"/>
  <c r="AC21"/>
  <c r="AC20"/>
  <c r="AC19"/>
  <c r="AC18"/>
  <c r="AC17"/>
  <c r="AC16"/>
  <c r="AE16" s="1"/>
  <c r="AC15"/>
  <c r="AC14"/>
  <c r="AC13"/>
  <c r="AC12"/>
  <c r="AC11"/>
  <c r="AF11" s="1"/>
  <c r="AC10"/>
  <c r="AC9"/>
  <c r="AC8"/>
  <c r="AC7"/>
  <c r="V424"/>
  <c r="V423"/>
  <c r="V422"/>
  <c r="V421"/>
  <c r="V420"/>
  <c r="V419"/>
  <c r="V418"/>
  <c r="V417"/>
  <c r="V416"/>
  <c r="V415"/>
  <c r="V414"/>
  <c r="V413"/>
  <c r="V412"/>
  <c r="V411"/>
  <c r="V410"/>
  <c r="V409"/>
  <c r="V408"/>
  <c r="V407"/>
  <c r="V406"/>
  <c r="V405"/>
  <c r="V404"/>
  <c r="V403"/>
  <c r="V402"/>
  <c r="V401"/>
  <c r="V400"/>
  <c r="V399"/>
  <c r="V398"/>
  <c r="V397"/>
  <c r="V396"/>
  <c r="V395"/>
  <c r="V394"/>
  <c r="V393"/>
  <c r="V392"/>
  <c r="V391"/>
  <c r="V390"/>
  <c r="V389"/>
  <c r="V388"/>
  <c r="V387"/>
  <c r="V386"/>
  <c r="V385"/>
  <c r="V384"/>
  <c r="V383"/>
  <c r="V382"/>
  <c r="V381"/>
  <c r="V380"/>
  <c r="V379"/>
  <c r="V378"/>
  <c r="V377"/>
  <c r="V376"/>
  <c r="V375"/>
  <c r="V374"/>
  <c r="V373"/>
  <c r="V372"/>
  <c r="V371"/>
  <c r="V370"/>
  <c r="V369"/>
  <c r="V368"/>
  <c r="V367"/>
  <c r="V366"/>
  <c r="V237"/>
  <c r="V236"/>
  <c r="V235"/>
  <c r="V234"/>
  <c r="V233"/>
  <c r="V232"/>
  <c r="V231"/>
  <c r="V230"/>
  <c r="V229"/>
  <c r="DE229" s="1"/>
  <c r="V228"/>
  <c r="V227"/>
  <c r="V226"/>
  <c r="V225"/>
  <c r="V224"/>
  <c r="V223"/>
  <c r="DE223" s="1"/>
  <c r="V222"/>
  <c r="V221"/>
  <c r="V220"/>
  <c r="V219"/>
  <c r="DE219" s="1"/>
  <c r="V218"/>
  <c r="V217"/>
  <c r="V216"/>
  <c r="V215"/>
  <c r="DE215" s="1"/>
  <c r="V214"/>
  <c r="V213"/>
  <c r="DE213" s="1"/>
  <c r="V212"/>
  <c r="V211"/>
  <c r="DE211" s="1"/>
  <c r="V210"/>
  <c r="V209"/>
  <c r="DE209" s="1"/>
  <c r="V208"/>
  <c r="V207"/>
  <c r="DE207" s="1"/>
  <c r="V206"/>
  <c r="V205"/>
  <c r="DE205" s="1"/>
  <c r="V204"/>
  <c r="V203"/>
  <c r="DE203" s="1"/>
  <c r="V202"/>
  <c r="V201"/>
  <c r="V200"/>
  <c r="V199"/>
  <c r="V198"/>
  <c r="V197"/>
  <c r="DE197" s="1"/>
  <c r="V196"/>
  <c r="V195"/>
  <c r="DE195" s="1"/>
  <c r="V194"/>
  <c r="V193"/>
  <c r="DE193" s="1"/>
  <c r="V192"/>
  <c r="V191"/>
  <c r="DE191" s="1"/>
  <c r="V190"/>
  <c r="V189"/>
  <c r="DE189" s="1"/>
  <c r="V188"/>
  <c r="V187"/>
  <c r="DE187" s="1"/>
  <c r="V186"/>
  <c r="V185"/>
  <c r="DE185" s="1"/>
  <c r="V184"/>
  <c r="V183"/>
  <c r="DE183" s="1"/>
  <c r="V182"/>
  <c r="V181"/>
  <c r="DE181" s="1"/>
  <c r="V180"/>
  <c r="V179"/>
  <c r="DE179" s="1"/>
  <c r="V178"/>
  <c r="V177"/>
  <c r="DE177" s="1"/>
  <c r="V176"/>
  <c r="V175"/>
  <c r="DE175" s="1"/>
  <c r="V174"/>
  <c r="V173"/>
  <c r="DE173" s="1"/>
  <c r="V172"/>
  <c r="V171"/>
  <c r="DE171" s="1"/>
  <c r="V170"/>
  <c r="V169"/>
  <c r="DE169" s="1"/>
  <c r="V168"/>
  <c r="V167"/>
  <c r="DE167" s="1"/>
  <c r="V166"/>
  <c r="V165"/>
  <c r="V164"/>
  <c r="V163"/>
  <c r="V162"/>
  <c r="V161"/>
  <c r="V160"/>
  <c r="V159"/>
  <c r="V158"/>
  <c r="V157"/>
  <c r="V156"/>
  <c r="V155"/>
  <c r="V154"/>
  <c r="V153"/>
  <c r="V152"/>
  <c r="V151"/>
  <c r="V150"/>
  <c r="V149"/>
  <c r="V148"/>
  <c r="V147"/>
  <c r="V146"/>
  <c r="V145"/>
  <c r="V144"/>
  <c r="V143"/>
  <c r="V142"/>
  <c r="V141"/>
  <c r="V140"/>
  <c r="V139"/>
  <c r="V138"/>
  <c r="V137"/>
  <c r="V136"/>
  <c r="V135"/>
  <c r="V134"/>
  <c r="V133"/>
  <c r="DE133" s="1"/>
  <c r="V132"/>
  <c r="DE132" s="1"/>
  <c r="V131"/>
  <c r="DE131" s="1"/>
  <c r="V130"/>
  <c r="DE130" s="1"/>
  <c r="V129"/>
  <c r="DE129" s="1"/>
  <c r="V128"/>
  <c r="DE128" s="1"/>
  <c r="V127"/>
  <c r="DE127" s="1"/>
  <c r="V126"/>
  <c r="DE126" s="1"/>
  <c r="V125"/>
  <c r="DE125" s="1"/>
  <c r="V124"/>
  <c r="DE124" s="1"/>
  <c r="V123"/>
  <c r="DE123" s="1"/>
  <c r="V122"/>
  <c r="DE122" s="1"/>
  <c r="V121"/>
  <c r="DE121" s="1"/>
  <c r="V120"/>
  <c r="DE120" s="1"/>
  <c r="V119"/>
  <c r="DE119" s="1"/>
  <c r="V118"/>
  <c r="DE118" s="1"/>
  <c r="V117"/>
  <c r="DE117" s="1"/>
  <c r="V116"/>
  <c r="DE116" s="1"/>
  <c r="V115"/>
  <c r="DE115" s="1"/>
  <c r="V114"/>
  <c r="DE114" s="1"/>
  <c r="V113"/>
  <c r="DE113" s="1"/>
  <c r="V112"/>
  <c r="V111"/>
  <c r="V110"/>
  <c r="V109"/>
  <c r="V108"/>
  <c r="V107"/>
  <c r="V106"/>
  <c r="V105"/>
  <c r="V104"/>
  <c r="V103"/>
  <c r="V102"/>
  <c r="V101"/>
  <c r="V100"/>
  <c r="V99"/>
  <c r="V98"/>
  <c r="V97"/>
  <c r="V96"/>
  <c r="V95"/>
  <c r="V94"/>
  <c r="V93"/>
  <c r="V92"/>
  <c r="V91"/>
  <c r="V90"/>
  <c r="V89"/>
  <c r="V88"/>
  <c r="V87"/>
  <c r="V86"/>
  <c r="V85"/>
  <c r="V84"/>
  <c r="V83"/>
  <c r="V82"/>
  <c r="V81"/>
  <c r="V80"/>
  <c r="V79"/>
  <c r="V78"/>
  <c r="V77"/>
  <c r="DE77" s="1"/>
  <c r="V76"/>
  <c r="V75"/>
  <c r="V74"/>
  <c r="V73"/>
  <c r="DE73" s="1"/>
  <c r="V72"/>
  <c r="V71"/>
  <c r="DE71" s="1"/>
  <c r="V70"/>
  <c r="V69"/>
  <c r="DE69" s="1"/>
  <c r="V68"/>
  <c r="V67"/>
  <c r="DE67" s="1"/>
  <c r="V66"/>
  <c r="V65"/>
  <c r="DE65" s="1"/>
  <c r="V64"/>
  <c r="V63"/>
  <c r="DE63" s="1"/>
  <c r="V62"/>
  <c r="V61"/>
  <c r="DE61" s="1"/>
  <c r="V60"/>
  <c r="V59"/>
  <c r="DE59" s="1"/>
  <c r="V58"/>
  <c r="V57"/>
  <c r="DE57" s="1"/>
  <c r="V56"/>
  <c r="V55"/>
  <c r="DE55" s="1"/>
  <c r="V54"/>
  <c r="V53"/>
  <c r="DE53" s="1"/>
  <c r="V52"/>
  <c r="V51"/>
  <c r="DE51" s="1"/>
  <c r="V50"/>
  <c r="V49"/>
  <c r="DE49" s="1"/>
  <c r="V48"/>
  <c r="V47"/>
  <c r="DE47" s="1"/>
  <c r="V46"/>
  <c r="V45"/>
  <c r="DE45" s="1"/>
  <c r="V44"/>
  <c r="V43"/>
  <c r="DE43" s="1"/>
  <c r="V42"/>
  <c r="V41"/>
  <c r="DE41" s="1"/>
  <c r="V40"/>
  <c r="V38"/>
  <c r="DE38" s="1"/>
  <c r="V37"/>
  <c r="V36"/>
  <c r="DE36" s="1"/>
  <c r="V35"/>
  <c r="V34"/>
  <c r="V33"/>
  <c r="V32"/>
  <c r="DE32" s="1"/>
  <c r="V31"/>
  <c r="V30"/>
  <c r="V29"/>
  <c r="V28"/>
  <c r="DE28" s="1"/>
  <c r="V27"/>
  <c r="V26"/>
  <c r="DE26" s="1"/>
  <c r="V25"/>
  <c r="V24"/>
  <c r="V23"/>
  <c r="V22"/>
  <c r="DE22" s="1"/>
  <c r="V21"/>
  <c r="V20"/>
  <c r="DE20" s="1"/>
  <c r="V19"/>
  <c r="V18"/>
  <c r="DE18" s="1"/>
  <c r="V17"/>
  <c r="V16"/>
  <c r="DE16" s="1"/>
  <c r="V15"/>
  <c r="V14"/>
  <c r="DE14" s="1"/>
  <c r="V13"/>
  <c r="V12"/>
  <c r="DE12" s="1"/>
  <c r="V11"/>
  <c r="V10"/>
  <c r="DE10" s="1"/>
  <c r="V9"/>
  <c r="V8"/>
  <c r="DE8" s="1"/>
  <c r="V7"/>
  <c r="DE7" s="1"/>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237"/>
  <c r="AB237" s="1"/>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8"/>
  <c r="P37"/>
  <c r="P36"/>
  <c r="P35"/>
  <c r="P34"/>
  <c r="P33"/>
  <c r="P32"/>
  <c r="P31"/>
  <c r="P30"/>
  <c r="P29"/>
  <c r="P28"/>
  <c r="P27"/>
  <c r="P26"/>
  <c r="P25"/>
  <c r="P24"/>
  <c r="P23"/>
  <c r="P22"/>
  <c r="P21"/>
  <c r="P20"/>
  <c r="P19"/>
  <c r="P18"/>
  <c r="P17"/>
  <c r="P16"/>
  <c r="P15"/>
  <c r="P14"/>
  <c r="P13"/>
  <c r="P12"/>
  <c r="P11"/>
  <c r="P10"/>
  <c r="P9"/>
  <c r="P8"/>
  <c r="P7"/>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8"/>
  <c r="T37"/>
  <c r="T36"/>
  <c r="T35"/>
  <c r="T34"/>
  <c r="T33"/>
  <c r="T32"/>
  <c r="T31"/>
  <c r="T30"/>
  <c r="T29"/>
  <c r="T28"/>
  <c r="T27"/>
  <c r="T26"/>
  <c r="T25"/>
  <c r="T24"/>
  <c r="T23"/>
  <c r="T22"/>
  <c r="T21"/>
  <c r="T20"/>
  <c r="T19"/>
  <c r="T18"/>
  <c r="T17"/>
  <c r="T16"/>
  <c r="T15"/>
  <c r="T14"/>
  <c r="T13"/>
  <c r="T12"/>
  <c r="T11"/>
  <c r="T10"/>
  <c r="T9"/>
  <c r="T8"/>
  <c r="T7"/>
  <c r="N424"/>
  <c r="N423"/>
  <c r="N422"/>
  <c r="N421"/>
  <c r="N420"/>
  <c r="N419"/>
  <c r="N418"/>
  <c r="N417"/>
  <c r="N416"/>
  <c r="N415"/>
  <c r="N414"/>
  <c r="N413"/>
  <c r="N412"/>
  <c r="N411"/>
  <c r="N410"/>
  <c r="N409"/>
  <c r="N408"/>
  <c r="N407"/>
  <c r="N406"/>
  <c r="N405"/>
  <c r="N404"/>
  <c r="N403"/>
  <c r="N402"/>
  <c r="N401"/>
  <c r="N400"/>
  <c r="N399"/>
  <c r="N398"/>
  <c r="N397"/>
  <c r="N396"/>
  <c r="N395"/>
  <c r="N394"/>
  <c r="N393"/>
  <c r="N392"/>
  <c r="N391"/>
  <c r="N390"/>
  <c r="N389"/>
  <c r="N388"/>
  <c r="N387"/>
  <c r="N386"/>
  <c r="N385"/>
  <c r="N384"/>
  <c r="N383"/>
  <c r="N382"/>
  <c r="N381"/>
  <c r="N380"/>
  <c r="N379"/>
  <c r="N378"/>
  <c r="N377"/>
  <c r="N376"/>
  <c r="N375"/>
  <c r="N374"/>
  <c r="N373"/>
  <c r="N372"/>
  <c r="N371"/>
  <c r="N370"/>
  <c r="N369"/>
  <c r="N368"/>
  <c r="N367"/>
  <c r="N366"/>
  <c r="N238"/>
  <c r="Z238" s="1"/>
  <c r="AG238" s="1"/>
  <c r="AD238" s="1"/>
  <c r="N237"/>
  <c r="Z237" s="1"/>
  <c r="AG237" s="1"/>
  <c r="AD237" s="1"/>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8"/>
  <c r="N37"/>
  <c r="N36"/>
  <c r="N35"/>
  <c r="N34"/>
  <c r="N33"/>
  <c r="N32"/>
  <c r="N31"/>
  <c r="N30"/>
  <c r="N29"/>
  <c r="N28"/>
  <c r="N27"/>
  <c r="N26"/>
  <c r="N25"/>
  <c r="N24"/>
  <c r="N23"/>
  <c r="N22"/>
  <c r="N21"/>
  <c r="N20"/>
  <c r="N19"/>
  <c r="N18"/>
  <c r="N17"/>
  <c r="N16"/>
  <c r="N15"/>
  <c r="N14"/>
  <c r="N13"/>
  <c r="N12"/>
  <c r="N11"/>
  <c r="N10"/>
  <c r="N9"/>
  <c r="N8"/>
  <c r="N7"/>
  <c r="R424"/>
  <c r="R423"/>
  <c r="R422"/>
  <c r="R421"/>
  <c r="R420"/>
  <c r="R419"/>
  <c r="R418"/>
  <c r="R417"/>
  <c r="R416"/>
  <c r="R415"/>
  <c r="R414"/>
  <c r="R413"/>
  <c r="R412"/>
  <c r="R411"/>
  <c r="R410"/>
  <c r="R409"/>
  <c r="R408"/>
  <c r="R407"/>
  <c r="R406"/>
  <c r="R405"/>
  <c r="R404"/>
  <c r="R403"/>
  <c r="R402"/>
  <c r="R401"/>
  <c r="R400"/>
  <c r="R399"/>
  <c r="R398"/>
  <c r="R397"/>
  <c r="R396"/>
  <c r="R395"/>
  <c r="R394"/>
  <c r="R393"/>
  <c r="R392"/>
  <c r="R391"/>
  <c r="R390"/>
  <c r="R389"/>
  <c r="R388"/>
  <c r="R387"/>
  <c r="R386"/>
  <c r="R385"/>
  <c r="R384"/>
  <c r="R383"/>
  <c r="R382"/>
  <c r="R381"/>
  <c r="R380"/>
  <c r="R379"/>
  <c r="R378"/>
  <c r="R377"/>
  <c r="R376"/>
  <c r="R375"/>
  <c r="R374"/>
  <c r="R373"/>
  <c r="R372"/>
  <c r="R371"/>
  <c r="R370"/>
  <c r="R369"/>
  <c r="R368"/>
  <c r="R367"/>
  <c r="R366"/>
  <c r="R238"/>
  <c r="AE238" s="1"/>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8"/>
  <c r="R37"/>
  <c r="R36"/>
  <c r="R35"/>
  <c r="R34"/>
  <c r="R33"/>
  <c r="R32"/>
  <c r="R31"/>
  <c r="R30"/>
  <c r="R29"/>
  <c r="R28"/>
  <c r="R27"/>
  <c r="R26"/>
  <c r="R25"/>
  <c r="R24"/>
  <c r="R23"/>
  <c r="R22"/>
  <c r="R21"/>
  <c r="R20"/>
  <c r="R19"/>
  <c r="R18"/>
  <c r="R17"/>
  <c r="R16"/>
  <c r="R15"/>
  <c r="R14"/>
  <c r="R13"/>
  <c r="R12"/>
  <c r="R11"/>
  <c r="R10"/>
  <c r="R9"/>
  <c r="R8"/>
  <c r="R7"/>
  <c r="CR423"/>
  <c r="CT423" s="1"/>
  <c r="CR421"/>
  <c r="CT421" s="1"/>
  <c r="CR419"/>
  <c r="CT419" s="1"/>
  <c r="CR417"/>
  <c r="CT417" s="1"/>
  <c r="CR415"/>
  <c r="CT415" s="1"/>
  <c r="CR413"/>
  <c r="CT413" s="1"/>
  <c r="CR411"/>
  <c r="CT411" s="1"/>
  <c r="CR409"/>
  <c r="CT409" s="1"/>
  <c r="CR407"/>
  <c r="CT407" s="1"/>
  <c r="CR405"/>
  <c r="CT405" s="1"/>
  <c r="CR403"/>
  <c r="CT403" s="1"/>
  <c r="CR401"/>
  <c r="CT401" s="1"/>
  <c r="CR399"/>
  <c r="CT399" s="1"/>
  <c r="CR397"/>
  <c r="CT397" s="1"/>
  <c r="CR395"/>
  <c r="CT395" s="1"/>
  <c r="CR393"/>
  <c r="CT393" s="1"/>
  <c r="CR391"/>
  <c r="CT391" s="1"/>
  <c r="CR389"/>
  <c r="CT389" s="1"/>
  <c r="CR387"/>
  <c r="CT387" s="1"/>
  <c r="CR385"/>
  <c r="CT385" s="1"/>
  <c r="CR383"/>
  <c r="CT383" s="1"/>
  <c r="CR381"/>
  <c r="CT381" s="1"/>
  <c r="CR379"/>
  <c r="CT379" s="1"/>
  <c r="CR377"/>
  <c r="CT377" s="1"/>
  <c r="CR375"/>
  <c r="CT375" s="1"/>
  <c r="CR373"/>
  <c r="CT373" s="1"/>
  <c r="CR371"/>
  <c r="CT371" s="1"/>
  <c r="CR369"/>
  <c r="CT369" s="1"/>
  <c r="CR367"/>
  <c r="CT367" s="1"/>
  <c r="CR238"/>
  <c r="CT238" s="1"/>
  <c r="CR234"/>
  <c r="CT234" s="1"/>
  <c r="CR230"/>
  <c r="CT230" s="1"/>
  <c r="CR226"/>
  <c r="CT226" s="1"/>
  <c r="CR222"/>
  <c r="CT222" s="1"/>
  <c r="CR218"/>
  <c r="CT218" s="1"/>
  <c r="CR214"/>
  <c r="CT214" s="1"/>
  <c r="CR210"/>
  <c r="CT210" s="1"/>
  <c r="CR206"/>
  <c r="CT206" s="1"/>
  <c r="CR202"/>
  <c r="CT202" s="1"/>
  <c r="CR198"/>
  <c r="CT198" s="1"/>
  <c r="CR194"/>
  <c r="CT194" s="1"/>
  <c r="CR190"/>
  <c r="CT190" s="1"/>
  <c r="CR186"/>
  <c r="CT186" s="1"/>
  <c r="CR182"/>
  <c r="CT182" s="1"/>
  <c r="CR178"/>
  <c r="CT178" s="1"/>
  <c r="CR174"/>
  <c r="CT174" s="1"/>
  <c r="CR170"/>
  <c r="CT170" s="1"/>
  <c r="CR166"/>
  <c r="CT166" s="1"/>
  <c r="CR162"/>
  <c r="CT162" s="1"/>
  <c r="CR158"/>
  <c r="CT158" s="1"/>
  <c r="CR154"/>
  <c r="CT154" s="1"/>
  <c r="CR150"/>
  <c r="CT150" s="1"/>
  <c r="CR146"/>
  <c r="CT146" s="1"/>
  <c r="CR142"/>
  <c r="CT142" s="1"/>
  <c r="CR138"/>
  <c r="CT138" s="1"/>
  <c r="CR134"/>
  <c r="CT134" s="1"/>
  <c r="CR130"/>
  <c r="CT130" s="1"/>
  <c r="CR126"/>
  <c r="CT126" s="1"/>
  <c r="CR122"/>
  <c r="CT122" s="1"/>
  <c r="CR118"/>
  <c r="CT118" s="1"/>
  <c r="CR114"/>
  <c r="CT114" s="1"/>
  <c r="CR110"/>
  <c r="CT110" s="1"/>
  <c r="CR106"/>
  <c r="CT106" s="1"/>
  <c r="CR102"/>
  <c r="CT102" s="1"/>
  <c r="CR98"/>
  <c r="CT98" s="1"/>
  <c r="CR94"/>
  <c r="CT94" s="1"/>
  <c r="CR90"/>
  <c r="CT90" s="1"/>
  <c r="CR86"/>
  <c r="CT86" s="1"/>
  <c r="CR82"/>
  <c r="CT82" s="1"/>
  <c r="CR78"/>
  <c r="CT78" s="1"/>
  <c r="CR74"/>
  <c r="CT74" s="1"/>
  <c r="CR70"/>
  <c r="CT70" s="1"/>
  <c r="CR66"/>
  <c r="CT66" s="1"/>
  <c r="CR62"/>
  <c r="CT62" s="1"/>
  <c r="CR58"/>
  <c r="CT58" s="1"/>
  <c r="CR54"/>
  <c r="CT54" s="1"/>
  <c r="CR50"/>
  <c r="CT50" s="1"/>
  <c r="CR46"/>
  <c r="CT46" s="1"/>
  <c r="CR42"/>
  <c r="CT42" s="1"/>
  <c r="CR37"/>
  <c r="CT37" s="1"/>
  <c r="CR33"/>
  <c r="CT33" s="1"/>
  <c r="CR29"/>
  <c r="CT29" s="1"/>
  <c r="CR25"/>
  <c r="CT25" s="1"/>
  <c r="CR21"/>
  <c r="CT21" s="1"/>
  <c r="CR17"/>
  <c r="CT17" s="1"/>
  <c r="CR13"/>
  <c r="CT13" s="1"/>
  <c r="CR9"/>
  <c r="CT9" s="1"/>
  <c r="H424"/>
  <c r="G424"/>
  <c r="H423"/>
  <c r="G423"/>
  <c r="H422"/>
  <c r="G422"/>
  <c r="H421"/>
  <c r="G421"/>
  <c r="H420"/>
  <c r="G420"/>
  <c r="H419"/>
  <c r="G419"/>
  <c r="H418"/>
  <c r="G418"/>
  <c r="H417"/>
  <c r="G417"/>
  <c r="H416"/>
  <c r="G416"/>
  <c r="H415"/>
  <c r="G415"/>
  <c r="H414"/>
  <c r="G414"/>
  <c r="H413"/>
  <c r="G413"/>
  <c r="H412"/>
  <c r="G412"/>
  <c r="H411"/>
  <c r="G411"/>
  <c r="H410"/>
  <c r="G410"/>
  <c r="H409"/>
  <c r="G409"/>
  <c r="H408"/>
  <c r="G408"/>
  <c r="H407"/>
  <c r="G407"/>
  <c r="H406"/>
  <c r="G406"/>
  <c r="H405"/>
  <c r="G405"/>
  <c r="H404"/>
  <c r="G404"/>
  <c r="H403"/>
  <c r="G403"/>
  <c r="H402"/>
  <c r="G402"/>
  <c r="H401"/>
  <c r="G401"/>
  <c r="H400"/>
  <c r="G400"/>
  <c r="H399"/>
  <c r="G399"/>
  <c r="H398"/>
  <c r="G398"/>
  <c r="H397"/>
  <c r="G397"/>
  <c r="H396"/>
  <c r="G396"/>
  <c r="H395"/>
  <c r="G395"/>
  <c r="H394"/>
  <c r="G394"/>
  <c r="H393"/>
  <c r="G393"/>
  <c r="H392"/>
  <c r="G392"/>
  <c r="H391"/>
  <c r="G391"/>
  <c r="H390"/>
  <c r="G390"/>
  <c r="H389"/>
  <c r="G389"/>
  <c r="H388"/>
  <c r="G388"/>
  <c r="H387"/>
  <c r="G387"/>
  <c r="H386"/>
  <c r="G386"/>
  <c r="H385"/>
  <c r="G385"/>
  <c r="H384"/>
  <c r="G384"/>
  <c r="H383"/>
  <c r="G383"/>
  <c r="H382"/>
  <c r="G382"/>
  <c r="H381"/>
  <c r="G381"/>
  <c r="H380"/>
  <c r="G380"/>
  <c r="H379"/>
  <c r="G379"/>
  <c r="H378"/>
  <c r="G378"/>
  <c r="H377"/>
  <c r="G377"/>
  <c r="H376"/>
  <c r="G376"/>
  <c r="H375"/>
  <c r="G375"/>
  <c r="H374"/>
  <c r="G374"/>
  <c r="H373"/>
  <c r="G373"/>
  <c r="H372"/>
  <c r="G372"/>
  <c r="H371"/>
  <c r="G371"/>
  <c r="H370"/>
  <c r="G370"/>
  <c r="H369"/>
  <c r="G369"/>
  <c r="H368"/>
  <c r="G368"/>
  <c r="H367"/>
  <c r="G367"/>
  <c r="H366"/>
  <c r="G366"/>
  <c r="H238"/>
  <c r="G238"/>
  <c r="H237"/>
  <c r="G237"/>
  <c r="H236"/>
  <c r="G236"/>
  <c r="H235"/>
  <c r="G235"/>
  <c r="H234"/>
  <c r="G234"/>
  <c r="H233"/>
  <c r="G233"/>
  <c r="H232"/>
  <c r="G232"/>
  <c r="H231"/>
  <c r="G231"/>
  <c r="H230"/>
  <c r="G230"/>
  <c r="H229"/>
  <c r="G229"/>
  <c r="H228"/>
  <c r="G228"/>
  <c r="H227"/>
  <c r="G227"/>
  <c r="H226"/>
  <c r="G226"/>
  <c r="H225"/>
  <c r="G225"/>
  <c r="H224"/>
  <c r="G224"/>
  <c r="H223"/>
  <c r="G223"/>
  <c r="H222"/>
  <c r="G222"/>
  <c r="H221"/>
  <c r="G221"/>
  <c r="H220"/>
  <c r="G220"/>
  <c r="H219"/>
  <c r="G219"/>
  <c r="H218"/>
  <c r="G218"/>
  <c r="H217"/>
  <c r="G217"/>
  <c r="H216"/>
  <c r="G216"/>
  <c r="H215"/>
  <c r="G215"/>
  <c r="H214"/>
  <c r="G214"/>
  <c r="H213"/>
  <c r="G213"/>
  <c r="H212"/>
  <c r="G212"/>
  <c r="H211"/>
  <c r="G211"/>
  <c r="H210"/>
  <c r="G210"/>
  <c r="H209"/>
  <c r="G209"/>
  <c r="H208"/>
  <c r="G208"/>
  <c r="H207"/>
  <c r="G207"/>
  <c r="H206"/>
  <c r="G206"/>
  <c r="H205"/>
  <c r="G205"/>
  <c r="H204"/>
  <c r="G204"/>
  <c r="H203"/>
  <c r="G203"/>
  <c r="H202"/>
  <c r="G202"/>
  <c r="H201"/>
  <c r="G201"/>
  <c r="H200"/>
  <c r="G200"/>
  <c r="H199"/>
  <c r="G199"/>
  <c r="H198"/>
  <c r="G198"/>
  <c r="H197"/>
  <c r="G197"/>
  <c r="H196"/>
  <c r="G196"/>
  <c r="H195"/>
  <c r="G195"/>
  <c r="H194"/>
  <c r="G194"/>
  <c r="H193"/>
  <c r="G193"/>
  <c r="H192"/>
  <c r="G192"/>
  <c r="H191"/>
  <c r="G191"/>
  <c r="H190"/>
  <c r="G190"/>
  <c r="H189"/>
  <c r="G189"/>
  <c r="H188"/>
  <c r="G188"/>
  <c r="H187"/>
  <c r="G187"/>
  <c r="H186"/>
  <c r="G186"/>
  <c r="H185"/>
  <c r="G185"/>
  <c r="H184"/>
  <c r="G184"/>
  <c r="H183"/>
  <c r="G183"/>
  <c r="H182"/>
  <c r="G182"/>
  <c r="H181"/>
  <c r="G181"/>
  <c r="H180"/>
  <c r="G180"/>
  <c r="H179"/>
  <c r="G179"/>
  <c r="H178"/>
  <c r="G178"/>
  <c r="H177"/>
  <c r="G177"/>
  <c r="H176"/>
  <c r="G176"/>
  <c r="H175"/>
  <c r="G175"/>
  <c r="H174"/>
  <c r="G174"/>
  <c r="H173"/>
  <c r="G173"/>
  <c r="H172"/>
  <c r="G172"/>
  <c r="H171"/>
  <c r="G171"/>
  <c r="H170"/>
  <c r="G170"/>
  <c r="H169"/>
  <c r="G169"/>
  <c r="H168"/>
  <c r="G168"/>
  <c r="H167"/>
  <c r="G167"/>
  <c r="H166"/>
  <c r="G166"/>
  <c r="H165"/>
  <c r="G165"/>
  <c r="H164"/>
  <c r="G164"/>
  <c r="H163"/>
  <c r="G163"/>
  <c r="H162"/>
  <c r="G162"/>
  <c r="H161"/>
  <c r="G161"/>
  <c r="H160"/>
  <c r="G160"/>
  <c r="H159"/>
  <c r="G159"/>
  <c r="H158"/>
  <c r="G158"/>
  <c r="H157"/>
  <c r="G157"/>
  <c r="H133"/>
  <c r="G133"/>
  <c r="H132"/>
  <c r="G132"/>
  <c r="H131"/>
  <c r="G131"/>
  <c r="H130"/>
  <c r="G130"/>
  <c r="H129"/>
  <c r="G129"/>
  <c r="H128"/>
  <c r="G128"/>
  <c r="H127"/>
  <c r="G127"/>
  <c r="H126"/>
  <c r="G126"/>
  <c r="H125"/>
  <c r="G125"/>
  <c r="H124"/>
  <c r="G124"/>
  <c r="H123"/>
  <c r="G123"/>
  <c r="H122"/>
  <c r="G122"/>
  <c r="H121"/>
  <c r="G121"/>
  <c r="H120"/>
  <c r="G120"/>
  <c r="H119"/>
  <c r="G119"/>
  <c r="H118"/>
  <c r="G118"/>
  <c r="H117"/>
  <c r="G117"/>
  <c r="H116"/>
  <c r="G116"/>
  <c r="H115"/>
  <c r="G115"/>
  <c r="H114"/>
  <c r="G114"/>
  <c r="H113"/>
  <c r="G113"/>
  <c r="H112"/>
  <c r="G112"/>
  <c r="H111"/>
  <c r="G11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H9"/>
  <c r="G9"/>
  <c r="H8"/>
  <c r="G8"/>
  <c r="H7"/>
  <c r="G7"/>
  <c r="H6"/>
  <c r="G6"/>
  <c r="CU6"/>
  <c r="CQ6"/>
  <c r="CS6" s="1"/>
  <c r="CP6"/>
  <c r="CN6"/>
  <c r="CL6"/>
  <c r="CE6"/>
  <c r="CG6" s="1"/>
  <c r="BX6"/>
  <c r="BR6"/>
  <c r="CD6" s="1"/>
  <c r="BV6"/>
  <c r="BP6"/>
  <c r="CB6" s="1"/>
  <c r="BT6"/>
  <c r="BN6"/>
  <c r="BZ6" s="1"/>
  <c r="BA6"/>
  <c r="BD6" s="1"/>
  <c r="AT6"/>
  <c r="AN6"/>
  <c r="AZ6" s="1"/>
  <c r="AR6"/>
  <c r="AL6"/>
  <c r="AX6" s="1"/>
  <c r="AP6"/>
  <c r="AJ6"/>
  <c r="AV6" s="1"/>
  <c r="AC6"/>
  <c r="AE6" s="1"/>
  <c r="V6"/>
  <c r="P6"/>
  <c r="T6"/>
  <c r="N6"/>
  <c r="R6"/>
  <c r="CR7" l="1"/>
  <c r="CT7" s="1"/>
  <c r="CR11"/>
  <c r="CT11" s="1"/>
  <c r="CR15"/>
  <c r="CT15" s="1"/>
  <c r="CR19"/>
  <c r="CT19" s="1"/>
  <c r="CR23"/>
  <c r="CT23" s="1"/>
  <c r="CR27"/>
  <c r="CT27" s="1"/>
  <c r="CR31"/>
  <c r="CT31" s="1"/>
  <c r="CR35"/>
  <c r="CT35" s="1"/>
  <c r="CR40"/>
  <c r="CT40" s="1"/>
  <c r="CR44"/>
  <c r="CT44" s="1"/>
  <c r="CR48"/>
  <c r="CT48" s="1"/>
  <c r="CR52"/>
  <c r="CT52" s="1"/>
  <c r="CR56"/>
  <c r="CT56" s="1"/>
  <c r="CR60"/>
  <c r="CT60" s="1"/>
  <c r="CR64"/>
  <c r="CT64" s="1"/>
  <c r="CR68"/>
  <c r="CT68" s="1"/>
  <c r="CR72"/>
  <c r="CT72" s="1"/>
  <c r="CR76"/>
  <c r="CT76" s="1"/>
  <c r="CR80"/>
  <c r="CT80" s="1"/>
  <c r="CR84"/>
  <c r="CT84" s="1"/>
  <c r="CR88"/>
  <c r="CT88" s="1"/>
  <c r="CR92"/>
  <c r="CT92" s="1"/>
  <c r="CR96"/>
  <c r="CT96" s="1"/>
  <c r="CR100"/>
  <c r="CT100" s="1"/>
  <c r="CR104"/>
  <c r="CT104" s="1"/>
  <c r="CR108"/>
  <c r="CT108" s="1"/>
  <c r="CR112"/>
  <c r="CT112" s="1"/>
  <c r="CR116"/>
  <c r="CT116" s="1"/>
  <c r="CR120"/>
  <c r="CT120" s="1"/>
  <c r="CR124"/>
  <c r="CT124" s="1"/>
  <c r="CR128"/>
  <c r="CT128" s="1"/>
  <c r="CR132"/>
  <c r="CT132" s="1"/>
  <c r="CR136"/>
  <c r="CT136" s="1"/>
  <c r="CR140"/>
  <c r="CT140" s="1"/>
  <c r="CR144"/>
  <c r="CT144" s="1"/>
  <c r="CR148"/>
  <c r="CT148" s="1"/>
  <c r="CR152"/>
  <c r="CT152" s="1"/>
  <c r="CR156"/>
  <c r="CT156" s="1"/>
  <c r="CR160"/>
  <c r="CT160" s="1"/>
  <c r="CR164"/>
  <c r="CT164" s="1"/>
  <c r="CR168"/>
  <c r="CT168" s="1"/>
  <c r="CR172"/>
  <c r="CT172" s="1"/>
  <c r="CR176"/>
  <c r="CT176" s="1"/>
  <c r="CR180"/>
  <c r="CT180" s="1"/>
  <c r="CR184"/>
  <c r="CT184" s="1"/>
  <c r="CR188"/>
  <c r="CT188" s="1"/>
  <c r="CR192"/>
  <c r="CT192" s="1"/>
  <c r="CR196"/>
  <c r="CT196" s="1"/>
  <c r="CR200"/>
  <c r="CT200" s="1"/>
  <c r="CR204"/>
  <c r="CT204" s="1"/>
  <c r="CR208"/>
  <c r="CT208" s="1"/>
  <c r="CR212"/>
  <c r="CT212" s="1"/>
  <c r="CR216"/>
  <c r="CT216" s="1"/>
  <c r="CR220"/>
  <c r="CT220" s="1"/>
  <c r="CR224"/>
  <c r="CT224" s="1"/>
  <c r="CR228"/>
  <c r="CT228" s="1"/>
  <c r="CR232"/>
  <c r="CT232" s="1"/>
  <c r="CR236"/>
  <c r="CT236" s="1"/>
  <c r="CR8"/>
  <c r="CT8" s="1"/>
  <c r="CR10"/>
  <c r="CT10" s="1"/>
  <c r="CR12"/>
  <c r="CT12" s="1"/>
  <c r="CR14"/>
  <c r="CT14" s="1"/>
  <c r="CR16"/>
  <c r="CT16" s="1"/>
  <c r="CR18"/>
  <c r="CT18" s="1"/>
  <c r="CR20"/>
  <c r="CT20" s="1"/>
  <c r="CR22"/>
  <c r="CT22" s="1"/>
  <c r="CR24"/>
  <c r="CT24" s="1"/>
  <c r="CR26"/>
  <c r="CT26" s="1"/>
  <c r="CR28"/>
  <c r="CT28" s="1"/>
  <c r="CR30"/>
  <c r="CT30" s="1"/>
  <c r="CR32"/>
  <c r="CT32" s="1"/>
  <c r="CR34"/>
  <c r="CT34" s="1"/>
  <c r="CR36"/>
  <c r="CT36" s="1"/>
  <c r="CR38"/>
  <c r="CT38" s="1"/>
  <c r="CR41"/>
  <c r="CT41" s="1"/>
  <c r="CR43"/>
  <c r="CT43" s="1"/>
  <c r="CR45"/>
  <c r="CT45" s="1"/>
  <c r="CR47"/>
  <c r="CT47" s="1"/>
  <c r="CR49"/>
  <c r="CT49" s="1"/>
  <c r="CR51"/>
  <c r="CT51" s="1"/>
  <c r="CR53"/>
  <c r="CT53" s="1"/>
  <c r="CR55"/>
  <c r="CT55" s="1"/>
  <c r="CR57"/>
  <c r="CT57" s="1"/>
  <c r="CR59"/>
  <c r="CT59" s="1"/>
  <c r="CR61"/>
  <c r="CT61" s="1"/>
  <c r="CR63"/>
  <c r="CT63" s="1"/>
  <c r="CR65"/>
  <c r="CT65" s="1"/>
  <c r="CR67"/>
  <c r="CT67" s="1"/>
  <c r="CR69"/>
  <c r="CT69" s="1"/>
  <c r="CR71"/>
  <c r="CT71" s="1"/>
  <c r="CR73"/>
  <c r="CT73" s="1"/>
  <c r="CR75"/>
  <c r="CT75" s="1"/>
  <c r="CR77"/>
  <c r="CT77" s="1"/>
  <c r="CR79"/>
  <c r="CT79" s="1"/>
  <c r="CR81"/>
  <c r="CT81" s="1"/>
  <c r="CR83"/>
  <c r="CT83" s="1"/>
  <c r="CR85"/>
  <c r="CT85" s="1"/>
  <c r="CR87"/>
  <c r="CT87" s="1"/>
  <c r="CR89"/>
  <c r="CT89" s="1"/>
  <c r="CR91"/>
  <c r="CT91" s="1"/>
  <c r="CR93"/>
  <c r="CT93" s="1"/>
  <c r="CR95"/>
  <c r="CT95" s="1"/>
  <c r="CR97"/>
  <c r="CT97" s="1"/>
  <c r="CR99"/>
  <c r="CT99" s="1"/>
  <c r="CR101"/>
  <c r="CT101" s="1"/>
  <c r="CR103"/>
  <c r="CT103" s="1"/>
  <c r="CR105"/>
  <c r="CT105" s="1"/>
  <c r="CR107"/>
  <c r="CT107" s="1"/>
  <c r="CR109"/>
  <c r="CT109" s="1"/>
  <c r="CR111"/>
  <c r="CT111" s="1"/>
  <c r="CR113"/>
  <c r="CT113" s="1"/>
  <c r="CR115"/>
  <c r="CT115" s="1"/>
  <c r="CR117"/>
  <c r="CT117" s="1"/>
  <c r="CR119"/>
  <c r="CT119" s="1"/>
  <c r="CR121"/>
  <c r="CT121" s="1"/>
  <c r="CR123"/>
  <c r="CT123" s="1"/>
  <c r="CR125"/>
  <c r="CT125" s="1"/>
  <c r="CR127"/>
  <c r="CT127" s="1"/>
  <c r="CR129"/>
  <c r="CT129" s="1"/>
  <c r="CR131"/>
  <c r="CT131" s="1"/>
  <c r="CR133"/>
  <c r="CT133" s="1"/>
  <c r="CR135"/>
  <c r="CT135" s="1"/>
  <c r="CR137"/>
  <c r="CT137" s="1"/>
  <c r="CR139"/>
  <c r="CT139" s="1"/>
  <c r="CR141"/>
  <c r="CT141" s="1"/>
  <c r="CR143"/>
  <c r="CT143" s="1"/>
  <c r="CR145"/>
  <c r="CT145" s="1"/>
  <c r="CR147"/>
  <c r="CT147" s="1"/>
  <c r="CR149"/>
  <c r="CT149" s="1"/>
  <c r="CR151"/>
  <c r="CT151" s="1"/>
  <c r="CR153"/>
  <c r="CT153" s="1"/>
  <c r="CR155"/>
  <c r="CT155" s="1"/>
  <c r="CR157"/>
  <c r="CT157" s="1"/>
  <c r="CR159"/>
  <c r="CT159" s="1"/>
  <c r="CR161"/>
  <c r="CT161" s="1"/>
  <c r="CR163"/>
  <c r="CT163" s="1"/>
  <c r="CR165"/>
  <c r="CT165" s="1"/>
  <c r="CR167"/>
  <c r="CT167" s="1"/>
  <c r="CR169"/>
  <c r="CT169" s="1"/>
  <c r="CR171"/>
  <c r="CT171" s="1"/>
  <c r="CR173"/>
  <c r="CT173" s="1"/>
  <c r="CR175"/>
  <c r="CT175" s="1"/>
  <c r="CR177"/>
  <c r="CT177" s="1"/>
  <c r="CR179"/>
  <c r="CT179" s="1"/>
  <c r="CR181"/>
  <c r="CT181" s="1"/>
  <c r="CR183"/>
  <c r="CT183" s="1"/>
  <c r="CR185"/>
  <c r="CT185" s="1"/>
  <c r="CR187"/>
  <c r="CT187" s="1"/>
  <c r="CR189"/>
  <c r="CT189" s="1"/>
  <c r="CR191"/>
  <c r="CT191" s="1"/>
  <c r="CR193"/>
  <c r="CT193" s="1"/>
  <c r="CR195"/>
  <c r="CT195" s="1"/>
  <c r="CR197"/>
  <c r="CT197" s="1"/>
  <c r="CR199"/>
  <c r="CT199" s="1"/>
  <c r="CR201"/>
  <c r="CT201" s="1"/>
  <c r="CR203"/>
  <c r="CT203" s="1"/>
  <c r="CR205"/>
  <c r="CT205" s="1"/>
  <c r="CR207"/>
  <c r="CT207" s="1"/>
  <c r="CR209"/>
  <c r="CT209" s="1"/>
  <c r="CR211"/>
  <c r="CT211" s="1"/>
  <c r="CR213"/>
  <c r="CT213" s="1"/>
  <c r="CR215"/>
  <c r="CT215" s="1"/>
  <c r="CR217"/>
  <c r="CT217" s="1"/>
  <c r="CR219"/>
  <c r="CT219" s="1"/>
  <c r="CR221"/>
  <c r="CT221" s="1"/>
  <c r="CR223"/>
  <c r="CT223" s="1"/>
  <c r="CR225"/>
  <c r="CT225" s="1"/>
  <c r="CR227"/>
  <c r="CT227" s="1"/>
  <c r="CR229"/>
  <c r="CT229" s="1"/>
  <c r="CR231"/>
  <c r="CT231" s="1"/>
  <c r="CR233"/>
  <c r="CT233" s="1"/>
  <c r="CR235"/>
  <c r="CT235" s="1"/>
  <c r="CR237"/>
  <c r="CT237" s="1"/>
  <c r="CR366"/>
  <c r="CT366" s="1"/>
  <c r="CR368"/>
  <c r="CT368" s="1"/>
  <c r="CR370"/>
  <c r="CT370" s="1"/>
  <c r="CR372"/>
  <c r="CT372" s="1"/>
  <c r="CR374"/>
  <c r="CT374" s="1"/>
  <c r="CR376"/>
  <c r="CT376" s="1"/>
  <c r="CR378"/>
  <c r="CT378" s="1"/>
  <c r="CR380"/>
  <c r="CT380" s="1"/>
  <c r="CR382"/>
  <c r="CT382" s="1"/>
  <c r="CR384"/>
  <c r="CT384" s="1"/>
  <c r="CR386"/>
  <c r="CT386" s="1"/>
  <c r="CR388"/>
  <c r="CT388" s="1"/>
  <c r="CR390"/>
  <c r="CT390" s="1"/>
  <c r="CR392"/>
  <c r="CT392" s="1"/>
  <c r="CR394"/>
  <c r="CT394" s="1"/>
  <c r="CR396"/>
  <c r="CT396" s="1"/>
  <c r="CR398"/>
  <c r="CT398" s="1"/>
  <c r="CR400"/>
  <c r="CT400" s="1"/>
  <c r="CR402"/>
  <c r="CT402" s="1"/>
  <c r="CR404"/>
  <c r="CT404" s="1"/>
  <c r="CR406"/>
  <c r="CT406" s="1"/>
  <c r="CR408"/>
  <c r="CT408" s="1"/>
  <c r="CR410"/>
  <c r="CT410" s="1"/>
  <c r="CR412"/>
  <c r="CT412" s="1"/>
  <c r="CR414"/>
  <c r="CT414" s="1"/>
  <c r="CR416"/>
  <c r="CT416" s="1"/>
  <c r="CR418"/>
  <c r="CT418" s="1"/>
  <c r="CR420"/>
  <c r="CT420" s="1"/>
  <c r="CR422"/>
  <c r="CT422" s="1"/>
  <c r="CR424"/>
  <c r="CT424" s="1"/>
  <c r="AE237"/>
  <c r="AF237" s="1"/>
  <c r="DE9"/>
  <c r="DE11"/>
  <c r="DE13"/>
  <c r="DE15"/>
  <c r="DE19"/>
  <c r="DE23"/>
  <c r="DE25"/>
  <c r="DE27"/>
  <c r="DE29"/>
  <c r="DE33"/>
  <c r="DE35"/>
  <c r="DE37"/>
  <c r="DE40"/>
  <c r="DE42"/>
  <c r="DE44"/>
  <c r="DE46"/>
  <c r="DE48"/>
  <c r="DE50"/>
  <c r="DE52"/>
  <c r="DE54"/>
  <c r="DE56"/>
  <c r="DE58"/>
  <c r="DE60"/>
  <c r="DE62"/>
  <c r="DE64"/>
  <c r="DE66"/>
  <c r="DE68"/>
  <c r="DE70"/>
  <c r="DE72"/>
  <c r="DE74"/>
  <c r="DE76"/>
  <c r="DE78"/>
  <c r="DE160"/>
  <c r="DE166"/>
  <c r="DE168"/>
  <c r="DE170"/>
  <c r="DE172"/>
  <c r="DE174"/>
  <c r="DE176"/>
  <c r="DE178"/>
  <c r="DE180"/>
  <c r="DE182"/>
  <c r="DE184"/>
  <c r="DE186"/>
  <c r="DE188"/>
  <c r="DE190"/>
  <c r="DE192"/>
  <c r="DE198"/>
  <c r="DE200"/>
  <c r="DE202"/>
  <c r="DE204"/>
  <c r="DE208"/>
  <c r="DE214"/>
  <c r="DE216"/>
  <c r="DE222"/>
  <c r="DE224"/>
  <c r="DE234"/>
  <c r="BE405"/>
  <c r="BB405" s="1"/>
  <c r="BE407"/>
  <c r="BB407" s="1"/>
  <c r="BE409"/>
  <c r="BB409" s="1"/>
  <c r="BE411"/>
  <c r="BB411" s="1"/>
  <c r="BE413"/>
  <c r="BB413" s="1"/>
  <c r="BE415"/>
  <c r="BB415" s="1"/>
  <c r="BE417"/>
  <c r="BB417" s="1"/>
  <c r="BE419"/>
  <c r="BB419" s="1"/>
  <c r="BE421"/>
  <c r="BB421" s="1"/>
  <c r="BE423"/>
  <c r="BB423" s="1"/>
  <c r="BC33"/>
  <c r="BC236"/>
  <c r="BD236" s="1"/>
  <c r="BC384"/>
  <c r="BC386"/>
  <c r="BC388"/>
  <c r="BC390"/>
  <c r="BC392"/>
  <c r="BC394"/>
  <c r="BC396"/>
  <c r="BC398"/>
  <c r="BC400"/>
  <c r="BC402"/>
  <c r="BK283"/>
  <c r="BL273"/>
  <c r="BL282"/>
  <c r="BL349"/>
  <c r="BK323"/>
  <c r="BK330"/>
  <c r="AH237"/>
  <c r="BH237"/>
  <c r="BK237" s="1"/>
  <c r="BL237" s="1"/>
  <c r="AH238"/>
  <c r="BH238"/>
  <c r="BK238" s="1"/>
  <c r="BL238" s="1"/>
  <c r="AF238"/>
  <c r="BI238"/>
  <c r="BJ238" s="1"/>
  <c r="BE236"/>
  <c r="BB236" s="1"/>
  <c r="BF236" s="1"/>
  <c r="AZ112"/>
  <c r="DE112"/>
  <c r="DH245"/>
  <c r="BL245"/>
  <c r="BK245"/>
  <c r="DH251"/>
  <c r="BL251"/>
  <c r="BK251"/>
  <c r="DH257"/>
  <c r="BL257"/>
  <c r="BK257"/>
  <c r="DH249"/>
  <c r="BL249"/>
  <c r="BK249"/>
  <c r="DH259"/>
  <c r="BL259"/>
  <c r="BK259"/>
  <c r="BK266"/>
  <c r="BL266"/>
  <c r="DH243"/>
  <c r="BL243"/>
  <c r="BK243"/>
  <c r="DH247"/>
  <c r="BL247"/>
  <c r="BK247"/>
  <c r="DH255"/>
  <c r="BL255"/>
  <c r="BK255"/>
  <c r="DH261"/>
  <c r="BL261"/>
  <c r="BK261"/>
  <c r="DH253"/>
  <c r="BL253"/>
  <c r="BK253"/>
  <c r="DH263"/>
  <c r="BL263"/>
  <c r="BK263"/>
  <c r="BL267"/>
  <c r="BK267"/>
  <c r="CV6"/>
  <c r="Z6"/>
  <c r="DD6"/>
  <c r="DF6" s="1"/>
  <c r="AB6"/>
  <c r="CV8"/>
  <c r="Z8"/>
  <c r="CV10"/>
  <c r="Z10"/>
  <c r="CV12"/>
  <c r="Z12"/>
  <c r="CV14"/>
  <c r="Z14"/>
  <c r="CV16"/>
  <c r="Z16"/>
  <c r="CV18"/>
  <c r="Z18"/>
  <c r="CV20"/>
  <c r="Z20"/>
  <c r="CV22"/>
  <c r="Z22"/>
  <c r="CV24"/>
  <c r="Z24"/>
  <c r="CV26"/>
  <c r="Z26"/>
  <c r="CV28"/>
  <c r="Z28"/>
  <c r="CV30"/>
  <c r="Z30"/>
  <c r="CV32"/>
  <c r="Z32"/>
  <c r="CV34"/>
  <c r="Z34"/>
  <c r="CV36"/>
  <c r="Z36"/>
  <c r="CV38"/>
  <c r="Z38"/>
  <c r="CV41"/>
  <c r="Z41"/>
  <c r="CV43"/>
  <c r="Z43"/>
  <c r="CV45"/>
  <c r="Z45"/>
  <c r="CV47"/>
  <c r="Z47"/>
  <c r="CV49"/>
  <c r="Z49"/>
  <c r="CV51"/>
  <c r="Z51"/>
  <c r="CV53"/>
  <c r="Z53"/>
  <c r="CV55"/>
  <c r="Z55"/>
  <c r="CV57"/>
  <c r="Z57"/>
  <c r="CV59"/>
  <c r="Z59"/>
  <c r="CV61"/>
  <c r="Z61"/>
  <c r="CV63"/>
  <c r="Z63"/>
  <c r="CV65"/>
  <c r="Z65"/>
  <c r="CV67"/>
  <c r="Z67"/>
  <c r="CV69"/>
  <c r="Z69"/>
  <c r="CV71"/>
  <c r="Z71"/>
  <c r="CV73"/>
  <c r="Z73"/>
  <c r="CV75"/>
  <c r="Z75"/>
  <c r="CV77"/>
  <c r="Z77"/>
  <c r="CV79"/>
  <c r="Z79"/>
  <c r="CV81"/>
  <c r="Z81"/>
  <c r="CV83"/>
  <c r="Z83"/>
  <c r="CV85"/>
  <c r="Z85"/>
  <c r="CV87"/>
  <c r="Z87"/>
  <c r="CV89"/>
  <c r="Z89"/>
  <c r="CV91"/>
  <c r="Z91"/>
  <c r="CV93"/>
  <c r="Z93"/>
  <c r="CV95"/>
  <c r="Z95"/>
  <c r="CV97"/>
  <c r="Z97"/>
  <c r="CV99"/>
  <c r="Z99"/>
  <c r="CV101"/>
  <c r="Z101"/>
  <c r="CV103"/>
  <c r="Z103"/>
  <c r="CV105"/>
  <c r="Z105"/>
  <c r="CV107"/>
  <c r="Z107"/>
  <c r="CV109"/>
  <c r="Z109"/>
  <c r="CV111"/>
  <c r="Z111"/>
  <c r="CV113"/>
  <c r="Z113"/>
  <c r="CV115"/>
  <c r="Z115"/>
  <c r="CV117"/>
  <c r="Z117"/>
  <c r="CV119"/>
  <c r="Z119"/>
  <c r="CV121"/>
  <c r="Z121"/>
  <c r="CV123"/>
  <c r="Z123"/>
  <c r="CV125"/>
  <c r="Z125"/>
  <c r="CV127"/>
  <c r="Z127"/>
  <c r="CV129"/>
  <c r="Z129"/>
  <c r="CV131"/>
  <c r="Z131"/>
  <c r="CV133"/>
  <c r="Z133"/>
  <c r="CV135"/>
  <c r="Z135"/>
  <c r="CV137"/>
  <c r="Z137"/>
  <c r="CV139"/>
  <c r="Z139"/>
  <c r="CV141"/>
  <c r="Z141"/>
  <c r="CV143"/>
  <c r="Z143"/>
  <c r="CV145"/>
  <c r="Z145"/>
  <c r="CV147"/>
  <c r="Z147"/>
  <c r="CV149"/>
  <c r="Z149"/>
  <c r="CV151"/>
  <c r="Z151"/>
  <c r="CV153"/>
  <c r="Z153"/>
  <c r="CV155"/>
  <c r="Z155"/>
  <c r="CV157"/>
  <c r="Z157"/>
  <c r="CV159"/>
  <c r="Z159"/>
  <c r="CR6"/>
  <c r="CT6" s="1"/>
  <c r="CV7"/>
  <c r="Z7"/>
  <c r="CV9"/>
  <c r="Z9"/>
  <c r="CV11"/>
  <c r="Z11"/>
  <c r="CV13"/>
  <c r="Z13"/>
  <c r="CV15"/>
  <c r="Z15"/>
  <c r="CV17"/>
  <c r="Z17"/>
  <c r="CV19"/>
  <c r="Z19"/>
  <c r="CV21"/>
  <c r="Z21"/>
  <c r="CV23"/>
  <c r="Z23"/>
  <c r="CV25"/>
  <c r="Z25"/>
  <c r="CV27"/>
  <c r="Z27"/>
  <c r="CV29"/>
  <c r="Z29"/>
  <c r="CV31"/>
  <c r="Z31"/>
  <c r="CV33"/>
  <c r="Z33"/>
  <c r="CV35"/>
  <c r="Z35"/>
  <c r="CV37"/>
  <c r="Z37"/>
  <c r="CV40"/>
  <c r="Z40"/>
  <c r="CV42"/>
  <c r="Z42"/>
  <c r="CV44"/>
  <c r="Z44"/>
  <c r="CV46"/>
  <c r="Z46"/>
  <c r="CV48"/>
  <c r="Z48"/>
  <c r="CV50"/>
  <c r="Z50"/>
  <c r="CV52"/>
  <c r="Z52"/>
  <c r="CV54"/>
  <c r="Z54"/>
  <c r="CV56"/>
  <c r="Z56"/>
  <c r="CV58"/>
  <c r="Z58"/>
  <c r="CV60"/>
  <c r="Z60"/>
  <c r="CV62"/>
  <c r="Z62"/>
  <c r="CV64"/>
  <c r="Z64"/>
  <c r="CV66"/>
  <c r="Z66"/>
  <c r="CV68"/>
  <c r="Z68"/>
  <c r="CV70"/>
  <c r="Z70"/>
  <c r="CV72"/>
  <c r="CZ72" s="1"/>
  <c r="Z72"/>
  <c r="CV74"/>
  <c r="Z74"/>
  <c r="CV76"/>
  <c r="Z76"/>
  <c r="CV78"/>
  <c r="CZ78" s="1"/>
  <c r="Z78"/>
  <c r="CV80"/>
  <c r="Z80"/>
  <c r="CV82"/>
  <c r="CZ82" s="1"/>
  <c r="Z82"/>
  <c r="CV84"/>
  <c r="Z84"/>
  <c r="CV86"/>
  <c r="CZ86" s="1"/>
  <c r="Z86"/>
  <c r="CV88"/>
  <c r="Z88"/>
  <c r="CV90"/>
  <c r="CZ90" s="1"/>
  <c r="Z90"/>
  <c r="CV92"/>
  <c r="Z92"/>
  <c r="CV94"/>
  <c r="CZ94" s="1"/>
  <c r="Z94"/>
  <c r="CV96"/>
  <c r="Z96"/>
  <c r="CV98"/>
  <c r="CZ98" s="1"/>
  <c r="Z98"/>
  <c r="CV100"/>
  <c r="Z100"/>
  <c r="CV102"/>
  <c r="CZ102" s="1"/>
  <c r="Z102"/>
  <c r="CV104"/>
  <c r="Z104"/>
  <c r="CV106"/>
  <c r="CZ106" s="1"/>
  <c r="Z106"/>
  <c r="CV108"/>
  <c r="Z108"/>
  <c r="CV110"/>
  <c r="CZ110" s="1"/>
  <c r="Z110"/>
  <c r="CV112"/>
  <c r="Z112"/>
  <c r="CV114"/>
  <c r="CZ114" s="1"/>
  <c r="Z114"/>
  <c r="CV116"/>
  <c r="Z116"/>
  <c r="CV118"/>
  <c r="CZ118" s="1"/>
  <c r="Z118"/>
  <c r="CV120"/>
  <c r="Z120"/>
  <c r="CV122"/>
  <c r="CZ122" s="1"/>
  <c r="Z122"/>
  <c r="CV124"/>
  <c r="Z124"/>
  <c r="CV126"/>
  <c r="CZ126" s="1"/>
  <c r="Z126"/>
  <c r="CV128"/>
  <c r="Z128"/>
  <c r="CV130"/>
  <c r="CZ130" s="1"/>
  <c r="Z130"/>
  <c r="CV132"/>
  <c r="Z132"/>
  <c r="CV134"/>
  <c r="CZ134" s="1"/>
  <c r="DB134" s="1"/>
  <c r="Z134"/>
  <c r="CV136"/>
  <c r="Z136"/>
  <c r="CV138"/>
  <c r="CZ138" s="1"/>
  <c r="DB138" s="1"/>
  <c r="Z138"/>
  <c r="CV140"/>
  <c r="Z140"/>
  <c r="CV142"/>
  <c r="CZ142" s="1"/>
  <c r="DB142" s="1"/>
  <c r="Z142"/>
  <c r="CV144"/>
  <c r="Z144"/>
  <c r="CV146"/>
  <c r="CZ146" s="1"/>
  <c r="DB146" s="1"/>
  <c r="Z146"/>
  <c r="CV148"/>
  <c r="Z148"/>
  <c r="CV150"/>
  <c r="CZ150" s="1"/>
  <c r="DB150" s="1"/>
  <c r="Z150"/>
  <c r="CV152"/>
  <c r="Z152"/>
  <c r="CV154"/>
  <c r="CZ154" s="1"/>
  <c r="DB154" s="1"/>
  <c r="Z154"/>
  <c r="CV156"/>
  <c r="Z156"/>
  <c r="CV158"/>
  <c r="CZ158" s="1"/>
  <c r="Z158"/>
  <c r="CV160"/>
  <c r="Z160"/>
  <c r="CV162"/>
  <c r="CZ162" s="1"/>
  <c r="Z162"/>
  <c r="CV164"/>
  <c r="Z164"/>
  <c r="CV166"/>
  <c r="CZ166" s="1"/>
  <c r="Z166"/>
  <c r="CV168"/>
  <c r="Z168"/>
  <c r="CV170"/>
  <c r="CZ170" s="1"/>
  <c r="Z170"/>
  <c r="CV172"/>
  <c r="Z172"/>
  <c r="CV174"/>
  <c r="CZ174" s="1"/>
  <c r="Z174"/>
  <c r="CV176"/>
  <c r="Z176"/>
  <c r="CV178"/>
  <c r="CZ178" s="1"/>
  <c r="Z178"/>
  <c r="CV180"/>
  <c r="Z180"/>
  <c r="CV182"/>
  <c r="CZ182" s="1"/>
  <c r="Z182"/>
  <c r="CV184"/>
  <c r="Z184"/>
  <c r="CV186"/>
  <c r="CZ186" s="1"/>
  <c r="Z186"/>
  <c r="CV188"/>
  <c r="Z188"/>
  <c r="CV190"/>
  <c r="CZ190" s="1"/>
  <c r="Z190"/>
  <c r="CV192"/>
  <c r="Z192"/>
  <c r="CV194"/>
  <c r="CZ194" s="1"/>
  <c r="Z194"/>
  <c r="CV196"/>
  <c r="Z196"/>
  <c r="CV198"/>
  <c r="CZ198" s="1"/>
  <c r="Z198"/>
  <c r="CV200"/>
  <c r="Z200"/>
  <c r="CV202"/>
  <c r="CZ202" s="1"/>
  <c r="Z202"/>
  <c r="CV204"/>
  <c r="Z204"/>
  <c r="CV206"/>
  <c r="CZ206" s="1"/>
  <c r="Z206"/>
  <c r="CV208"/>
  <c r="Z208"/>
  <c r="CV210"/>
  <c r="CZ210" s="1"/>
  <c r="Z210"/>
  <c r="CV212"/>
  <c r="Z212"/>
  <c r="CV214"/>
  <c r="CZ214" s="1"/>
  <c r="Z214"/>
  <c r="CV216"/>
  <c r="CZ216" s="1"/>
  <c r="Z216"/>
  <c r="CV218"/>
  <c r="Z218"/>
  <c r="CV220"/>
  <c r="Z220"/>
  <c r="CV222"/>
  <c r="CZ222" s="1"/>
  <c r="Z222"/>
  <c r="CV224"/>
  <c r="Z224"/>
  <c r="CV226"/>
  <c r="CZ226" s="1"/>
  <c r="Z226"/>
  <c r="CV228"/>
  <c r="Z228"/>
  <c r="CV230"/>
  <c r="CZ230" s="1"/>
  <c r="Z230"/>
  <c r="CV232"/>
  <c r="Z232"/>
  <c r="CV234"/>
  <c r="CZ234" s="1"/>
  <c r="Z234"/>
  <c r="CV236"/>
  <c r="Z236"/>
  <c r="CV238"/>
  <c r="CZ238" s="1"/>
  <c r="CV366"/>
  <c r="Z366"/>
  <c r="CV368"/>
  <c r="Z368"/>
  <c r="CV370"/>
  <c r="Z370"/>
  <c r="CV372"/>
  <c r="Z372"/>
  <c r="CV374"/>
  <c r="Z374"/>
  <c r="CV376"/>
  <c r="Z376"/>
  <c r="CV378"/>
  <c r="Z378"/>
  <c r="CV380"/>
  <c r="Z380"/>
  <c r="CV382"/>
  <c r="Z382"/>
  <c r="CV384"/>
  <c r="Z384"/>
  <c r="CV386"/>
  <c r="Z386"/>
  <c r="CV388"/>
  <c r="Z388"/>
  <c r="CV390"/>
  <c r="CZ390" s="1"/>
  <c r="Z390"/>
  <c r="CV392"/>
  <c r="Z392"/>
  <c r="CV394"/>
  <c r="Z394"/>
  <c r="CV396"/>
  <c r="Z396"/>
  <c r="CV398"/>
  <c r="CZ398" s="1"/>
  <c r="Z398"/>
  <c r="CV400"/>
  <c r="Z400"/>
  <c r="CV402"/>
  <c r="Z402"/>
  <c r="CV404"/>
  <c r="Z404"/>
  <c r="CV406"/>
  <c r="CZ406" s="1"/>
  <c r="Z406"/>
  <c r="CV408"/>
  <c r="Z408"/>
  <c r="CV410"/>
  <c r="Z410"/>
  <c r="CV412"/>
  <c r="Z412"/>
  <c r="CV414"/>
  <c r="CZ414" s="1"/>
  <c r="Z414"/>
  <c r="CV416"/>
  <c r="Z416"/>
  <c r="CV418"/>
  <c r="Z418"/>
  <c r="CV420"/>
  <c r="Z420"/>
  <c r="CV422"/>
  <c r="CZ422" s="1"/>
  <c r="Z422"/>
  <c r="CV424"/>
  <c r="Z424"/>
  <c r="DD7"/>
  <c r="DF7" s="1"/>
  <c r="AB7"/>
  <c r="DD9"/>
  <c r="AB9"/>
  <c r="DD11"/>
  <c r="AB11"/>
  <c r="DD13"/>
  <c r="AB13"/>
  <c r="DD15"/>
  <c r="AB15"/>
  <c r="DD17"/>
  <c r="DF17" s="1"/>
  <c r="AB17"/>
  <c r="DD19"/>
  <c r="AB19"/>
  <c r="DD21"/>
  <c r="DF21" s="1"/>
  <c r="AB21"/>
  <c r="DD23"/>
  <c r="AB23"/>
  <c r="DD25"/>
  <c r="AB25"/>
  <c r="DD27"/>
  <c r="AB27"/>
  <c r="DD29"/>
  <c r="AB29"/>
  <c r="DD31"/>
  <c r="DF31" s="1"/>
  <c r="AB31"/>
  <c r="DD33"/>
  <c r="AB33"/>
  <c r="DD35"/>
  <c r="AB35"/>
  <c r="DD37"/>
  <c r="AB37"/>
  <c r="DD40"/>
  <c r="DF40" s="1"/>
  <c r="AB40"/>
  <c r="DD42"/>
  <c r="DF42" s="1"/>
  <c r="AB42"/>
  <c r="DD44"/>
  <c r="DF44" s="1"/>
  <c r="AB44"/>
  <c r="DD46"/>
  <c r="DF46" s="1"/>
  <c r="AB46"/>
  <c r="DD48"/>
  <c r="DF48" s="1"/>
  <c r="AB48"/>
  <c r="DD50"/>
  <c r="DF50" s="1"/>
  <c r="AB50"/>
  <c r="DD52"/>
  <c r="AB52"/>
  <c r="DD54"/>
  <c r="AB54"/>
  <c r="DD56"/>
  <c r="AB56"/>
  <c r="DD58"/>
  <c r="AB58"/>
  <c r="DD60"/>
  <c r="AB60"/>
  <c r="DD62"/>
  <c r="AB62"/>
  <c r="DD64"/>
  <c r="AB64"/>
  <c r="DD66"/>
  <c r="AB66"/>
  <c r="DD68"/>
  <c r="AB68"/>
  <c r="DD70"/>
  <c r="AB70"/>
  <c r="DD72"/>
  <c r="AB72"/>
  <c r="DD74"/>
  <c r="AB74"/>
  <c r="DD76"/>
  <c r="AB76"/>
  <c r="DD78"/>
  <c r="AB78"/>
  <c r="DD80"/>
  <c r="DF80" s="1"/>
  <c r="AB80"/>
  <c r="DD82"/>
  <c r="DF82" s="1"/>
  <c r="AB82"/>
  <c r="DD84"/>
  <c r="DF84" s="1"/>
  <c r="AB84"/>
  <c r="DD86"/>
  <c r="DF86" s="1"/>
  <c r="AB86"/>
  <c r="DD88"/>
  <c r="DF88" s="1"/>
  <c r="AB88"/>
  <c r="DD90"/>
  <c r="DF90" s="1"/>
  <c r="AB90"/>
  <c r="DD92"/>
  <c r="DF92" s="1"/>
  <c r="AB92"/>
  <c r="DD94"/>
  <c r="DF94" s="1"/>
  <c r="AB94"/>
  <c r="DD96"/>
  <c r="DF96" s="1"/>
  <c r="AB96"/>
  <c r="DD98"/>
  <c r="DF98" s="1"/>
  <c r="AB98"/>
  <c r="DD100"/>
  <c r="DF100" s="1"/>
  <c r="AB100"/>
  <c r="DD102"/>
  <c r="DF102" s="1"/>
  <c r="AB102"/>
  <c r="DD104"/>
  <c r="DF104" s="1"/>
  <c r="AB104"/>
  <c r="DD106"/>
  <c r="DF106" s="1"/>
  <c r="AB106"/>
  <c r="DD108"/>
  <c r="DF108" s="1"/>
  <c r="AB108"/>
  <c r="DD110"/>
  <c r="DF110" s="1"/>
  <c r="AB110"/>
  <c r="DD112"/>
  <c r="AB112"/>
  <c r="DD114"/>
  <c r="DF114" s="1"/>
  <c r="AB114"/>
  <c r="DD116"/>
  <c r="DF116" s="1"/>
  <c r="AB116"/>
  <c r="DD118"/>
  <c r="DF118" s="1"/>
  <c r="AB118"/>
  <c r="DD120"/>
  <c r="DF120" s="1"/>
  <c r="AB120"/>
  <c r="DD122"/>
  <c r="DF122" s="1"/>
  <c r="AB122"/>
  <c r="DD124"/>
  <c r="DF124" s="1"/>
  <c r="AB124"/>
  <c r="DD126"/>
  <c r="DF126" s="1"/>
  <c r="AB126"/>
  <c r="DD128"/>
  <c r="DF128" s="1"/>
  <c r="AB128"/>
  <c r="DD130"/>
  <c r="DF130" s="1"/>
  <c r="AB130"/>
  <c r="DD132"/>
  <c r="DF132" s="1"/>
  <c r="AB132"/>
  <c r="DD134"/>
  <c r="DF134" s="1"/>
  <c r="AB134"/>
  <c r="DD136"/>
  <c r="DF136" s="1"/>
  <c r="AB136"/>
  <c r="DD138"/>
  <c r="DF138" s="1"/>
  <c r="AB138"/>
  <c r="DD140"/>
  <c r="DF140" s="1"/>
  <c r="AB140"/>
  <c r="DD142"/>
  <c r="DF142" s="1"/>
  <c r="AB142"/>
  <c r="DD144"/>
  <c r="DF144" s="1"/>
  <c r="AB144"/>
  <c r="DD146"/>
  <c r="DF146" s="1"/>
  <c r="AB146"/>
  <c r="DD148"/>
  <c r="DF148" s="1"/>
  <c r="AB148"/>
  <c r="DD150"/>
  <c r="DF150" s="1"/>
  <c r="AB150"/>
  <c r="DD152"/>
  <c r="DF152" s="1"/>
  <c r="AB152"/>
  <c r="DD154"/>
  <c r="DF154" s="1"/>
  <c r="AB154"/>
  <c r="DD156"/>
  <c r="DF156" s="1"/>
  <c r="AB156"/>
  <c r="DD158"/>
  <c r="DF158" s="1"/>
  <c r="AB158"/>
  <c r="DD160"/>
  <c r="DF160" s="1"/>
  <c r="AB160"/>
  <c r="DD162"/>
  <c r="DF162" s="1"/>
  <c r="AB162"/>
  <c r="DD164"/>
  <c r="DF164" s="1"/>
  <c r="AB164"/>
  <c r="DD166"/>
  <c r="AB166"/>
  <c r="DD168"/>
  <c r="AB168"/>
  <c r="DD170"/>
  <c r="AB170"/>
  <c r="DD172"/>
  <c r="AB172"/>
  <c r="DD174"/>
  <c r="AB174"/>
  <c r="DD176"/>
  <c r="AB176"/>
  <c r="DD178"/>
  <c r="AB178"/>
  <c r="DD180"/>
  <c r="AB180"/>
  <c r="DD182"/>
  <c r="AB182"/>
  <c r="DD184"/>
  <c r="AB184"/>
  <c r="DD186"/>
  <c r="AB186"/>
  <c r="DD188"/>
  <c r="AB188"/>
  <c r="DD190"/>
  <c r="AB190"/>
  <c r="DD192"/>
  <c r="AB192"/>
  <c r="DD194"/>
  <c r="DF194" s="1"/>
  <c r="AB194"/>
  <c r="DD196"/>
  <c r="DF196" s="1"/>
  <c r="AB196"/>
  <c r="DD198"/>
  <c r="AB198"/>
  <c r="DD200"/>
  <c r="AB200"/>
  <c r="DD202"/>
  <c r="AB202"/>
  <c r="DD204"/>
  <c r="AB204"/>
  <c r="DD206"/>
  <c r="DF206" s="1"/>
  <c r="AB206"/>
  <c r="DD208"/>
  <c r="AB208"/>
  <c r="DD210"/>
  <c r="DF210" s="1"/>
  <c r="AB210"/>
  <c r="DD212"/>
  <c r="DF212" s="1"/>
  <c r="AB212"/>
  <c r="DD214"/>
  <c r="AB214"/>
  <c r="DD216"/>
  <c r="AB216"/>
  <c r="DD218"/>
  <c r="DF218" s="1"/>
  <c r="AB218"/>
  <c r="DD220"/>
  <c r="DF220" s="1"/>
  <c r="AB220"/>
  <c r="DD222"/>
  <c r="AB222"/>
  <c r="DD224"/>
  <c r="AB224"/>
  <c r="DD226"/>
  <c r="DF226" s="1"/>
  <c r="AB226"/>
  <c r="DD228"/>
  <c r="DF228" s="1"/>
  <c r="AB228"/>
  <c r="DD230"/>
  <c r="DF230" s="1"/>
  <c r="AB230"/>
  <c r="DD232"/>
  <c r="DF232" s="1"/>
  <c r="AB232"/>
  <c r="DD234"/>
  <c r="AB234"/>
  <c r="DD236"/>
  <c r="DF236" s="1"/>
  <c r="AB236"/>
  <c r="DD238"/>
  <c r="DF238" s="1"/>
  <c r="DD366"/>
  <c r="DF366" s="1"/>
  <c r="AB366"/>
  <c r="DD368"/>
  <c r="DF368" s="1"/>
  <c r="AB368"/>
  <c r="DD370"/>
  <c r="DF370" s="1"/>
  <c r="AB370"/>
  <c r="DD372"/>
  <c r="DF372" s="1"/>
  <c r="AB372"/>
  <c r="DD374"/>
  <c r="DF374" s="1"/>
  <c r="AB374"/>
  <c r="DD376"/>
  <c r="DF376" s="1"/>
  <c r="AB376"/>
  <c r="DD378"/>
  <c r="DF378" s="1"/>
  <c r="AB378"/>
  <c r="DD380"/>
  <c r="DF380" s="1"/>
  <c r="AB380"/>
  <c r="DD382"/>
  <c r="DF382" s="1"/>
  <c r="AB382"/>
  <c r="DD384"/>
  <c r="DF384" s="1"/>
  <c r="AB384"/>
  <c r="DD386"/>
  <c r="DF386" s="1"/>
  <c r="AB386"/>
  <c r="DD388"/>
  <c r="DF388" s="1"/>
  <c r="AB388"/>
  <c r="DD390"/>
  <c r="DF390" s="1"/>
  <c r="AB390"/>
  <c r="DD392"/>
  <c r="DF392" s="1"/>
  <c r="AB392"/>
  <c r="DD394"/>
  <c r="DF394" s="1"/>
  <c r="AB394"/>
  <c r="DD396"/>
  <c r="DF396" s="1"/>
  <c r="AB396"/>
  <c r="DD398"/>
  <c r="DF398" s="1"/>
  <c r="AB398"/>
  <c r="DD400"/>
  <c r="DF400" s="1"/>
  <c r="AB400"/>
  <c r="DD402"/>
  <c r="DF402" s="1"/>
  <c r="AB402"/>
  <c r="DD404"/>
  <c r="DF404" s="1"/>
  <c r="AB404"/>
  <c r="DD406"/>
  <c r="DF406" s="1"/>
  <c r="AB406"/>
  <c r="DD408"/>
  <c r="DF408" s="1"/>
  <c r="AB408"/>
  <c r="DD410"/>
  <c r="DF410" s="1"/>
  <c r="AB410"/>
  <c r="DD412"/>
  <c r="DF412" s="1"/>
  <c r="AB412"/>
  <c r="DD414"/>
  <c r="DF414" s="1"/>
  <c r="AB414"/>
  <c r="DD416"/>
  <c r="DF416" s="1"/>
  <c r="AB416"/>
  <c r="DD418"/>
  <c r="DF418" s="1"/>
  <c r="AB418"/>
  <c r="DD420"/>
  <c r="DF420" s="1"/>
  <c r="AB420"/>
  <c r="DD422"/>
  <c r="DF422" s="1"/>
  <c r="AB422"/>
  <c r="DD424"/>
  <c r="DF424" s="1"/>
  <c r="AB424"/>
  <c r="CV161"/>
  <c r="CZ161" s="1"/>
  <c r="Z161"/>
  <c r="AG161" s="1"/>
  <c r="AD161" s="1"/>
  <c r="CV163"/>
  <c r="Z163"/>
  <c r="AG163" s="1"/>
  <c r="AD163" s="1"/>
  <c r="CV165"/>
  <c r="CZ165" s="1"/>
  <c r="Z165"/>
  <c r="CV167"/>
  <c r="Z167"/>
  <c r="CV169"/>
  <c r="CZ169" s="1"/>
  <c r="Z169"/>
  <c r="CV171"/>
  <c r="Z171"/>
  <c r="AG171" s="1"/>
  <c r="AD171" s="1"/>
  <c r="CV173"/>
  <c r="CZ173" s="1"/>
  <c r="Z173"/>
  <c r="AG173" s="1"/>
  <c r="AD173" s="1"/>
  <c r="CV175"/>
  <c r="Z175"/>
  <c r="CV177"/>
  <c r="CZ177" s="1"/>
  <c r="Z177"/>
  <c r="CV179"/>
  <c r="Z179"/>
  <c r="AG179" s="1"/>
  <c r="AD179" s="1"/>
  <c r="CV181"/>
  <c r="CZ181" s="1"/>
  <c r="Z181"/>
  <c r="CV183"/>
  <c r="Z183"/>
  <c r="AG183" s="1"/>
  <c r="AD183" s="1"/>
  <c r="CV185"/>
  <c r="CZ185" s="1"/>
  <c r="Z185"/>
  <c r="CV187"/>
  <c r="Z187"/>
  <c r="CV189"/>
  <c r="CZ189" s="1"/>
  <c r="Z189"/>
  <c r="CV191"/>
  <c r="Z191"/>
  <c r="AG191" s="1"/>
  <c r="AD191" s="1"/>
  <c r="CV193"/>
  <c r="CZ193" s="1"/>
  <c r="Z193"/>
  <c r="CV195"/>
  <c r="Z195"/>
  <c r="CV197"/>
  <c r="CZ197" s="1"/>
  <c r="Z197"/>
  <c r="CV199"/>
  <c r="Z199"/>
  <c r="AG199" s="1"/>
  <c r="AD199" s="1"/>
  <c r="CV201"/>
  <c r="CZ201" s="1"/>
  <c r="Z201"/>
  <c r="CV203"/>
  <c r="Z203"/>
  <c r="CV205"/>
  <c r="CZ205" s="1"/>
  <c r="Z205"/>
  <c r="CV207"/>
  <c r="Z207"/>
  <c r="CV209"/>
  <c r="CZ209" s="1"/>
  <c r="Z209"/>
  <c r="CV211"/>
  <c r="Z211"/>
  <c r="AG211" s="1"/>
  <c r="AD211" s="1"/>
  <c r="CV213"/>
  <c r="CZ213" s="1"/>
  <c r="Z213"/>
  <c r="CV215"/>
  <c r="Z215"/>
  <c r="CV217"/>
  <c r="CZ217" s="1"/>
  <c r="Z217"/>
  <c r="CV219"/>
  <c r="Z219"/>
  <c r="AG219" s="1"/>
  <c r="AD219" s="1"/>
  <c r="CV221"/>
  <c r="CZ221" s="1"/>
  <c r="Z221"/>
  <c r="CV223"/>
  <c r="Z223"/>
  <c r="CV225"/>
  <c r="CZ225" s="1"/>
  <c r="Z225"/>
  <c r="CV227"/>
  <c r="Z227"/>
  <c r="AG227" s="1"/>
  <c r="AD227" s="1"/>
  <c r="CV229"/>
  <c r="CZ229" s="1"/>
  <c r="Z229"/>
  <c r="CV231"/>
  <c r="Z231"/>
  <c r="CV233"/>
  <c r="CZ233" s="1"/>
  <c r="Z233"/>
  <c r="CV235"/>
  <c r="Z235"/>
  <c r="AG235" s="1"/>
  <c r="AD235" s="1"/>
  <c r="CV237"/>
  <c r="CZ237" s="1"/>
  <c r="CV367"/>
  <c r="Z367"/>
  <c r="CV369"/>
  <c r="CZ369" s="1"/>
  <c r="Z369"/>
  <c r="CV371"/>
  <c r="Z371"/>
  <c r="CV373"/>
  <c r="CZ373" s="1"/>
  <c r="Z373"/>
  <c r="CV375"/>
  <c r="Z375"/>
  <c r="CV377"/>
  <c r="Z377"/>
  <c r="CV379"/>
  <c r="CZ379" s="1"/>
  <c r="Z379"/>
  <c r="CV381"/>
  <c r="Z381"/>
  <c r="CV383"/>
  <c r="CZ383" s="1"/>
  <c r="Z383"/>
  <c r="CV385"/>
  <c r="Z385"/>
  <c r="CV387"/>
  <c r="CZ387" s="1"/>
  <c r="Z387"/>
  <c r="CV389"/>
  <c r="Z389"/>
  <c r="CV391"/>
  <c r="CZ391" s="1"/>
  <c r="Z391"/>
  <c r="CV393"/>
  <c r="Z393"/>
  <c r="CV395"/>
  <c r="CZ395" s="1"/>
  <c r="Z395"/>
  <c r="CV397"/>
  <c r="Z397"/>
  <c r="CV399"/>
  <c r="CZ399" s="1"/>
  <c r="Z399"/>
  <c r="CV401"/>
  <c r="Z401"/>
  <c r="CV403"/>
  <c r="CZ403" s="1"/>
  <c r="Z403"/>
  <c r="CV405"/>
  <c r="Z405"/>
  <c r="CV407"/>
  <c r="CZ407" s="1"/>
  <c r="Z407"/>
  <c r="CV409"/>
  <c r="Z409"/>
  <c r="CV411"/>
  <c r="CZ411" s="1"/>
  <c r="Z411"/>
  <c r="CV413"/>
  <c r="Z413"/>
  <c r="CV415"/>
  <c r="CZ415" s="1"/>
  <c r="Z415"/>
  <c r="CV417"/>
  <c r="Z417"/>
  <c r="CV419"/>
  <c r="CZ419" s="1"/>
  <c r="Z419"/>
  <c r="CV421"/>
  <c r="Z421"/>
  <c r="CV423"/>
  <c r="CZ423" s="1"/>
  <c r="Z423"/>
  <c r="DD8"/>
  <c r="AB8"/>
  <c r="DD10"/>
  <c r="AB10"/>
  <c r="DD12"/>
  <c r="AB12"/>
  <c r="DD14"/>
  <c r="AB14"/>
  <c r="DD16"/>
  <c r="AB16"/>
  <c r="DD18"/>
  <c r="AB18"/>
  <c r="DD20"/>
  <c r="AB20"/>
  <c r="DD22"/>
  <c r="AB22"/>
  <c r="DD24"/>
  <c r="DF24" s="1"/>
  <c r="AB24"/>
  <c r="DD26"/>
  <c r="AB26"/>
  <c r="DD28"/>
  <c r="AB28"/>
  <c r="DD30"/>
  <c r="DF30" s="1"/>
  <c r="AB30"/>
  <c r="DD32"/>
  <c r="AB32"/>
  <c r="DD34"/>
  <c r="DF34" s="1"/>
  <c r="AB34"/>
  <c r="DD36"/>
  <c r="AB36"/>
  <c r="DD38"/>
  <c r="AB38"/>
  <c r="DD41"/>
  <c r="DF41" s="1"/>
  <c r="AB41"/>
  <c r="DD43"/>
  <c r="DF43" s="1"/>
  <c r="AB43"/>
  <c r="DD45"/>
  <c r="DF45" s="1"/>
  <c r="AB45"/>
  <c r="DD47"/>
  <c r="DF47" s="1"/>
  <c r="AB47"/>
  <c r="DD49"/>
  <c r="DF49" s="1"/>
  <c r="AB49"/>
  <c r="DD51"/>
  <c r="AB51"/>
  <c r="DD53"/>
  <c r="AB53"/>
  <c r="DD55"/>
  <c r="AB55"/>
  <c r="DD57"/>
  <c r="AB57"/>
  <c r="DD59"/>
  <c r="AB59"/>
  <c r="DD61"/>
  <c r="AB61"/>
  <c r="DD63"/>
  <c r="AB63"/>
  <c r="DD65"/>
  <c r="AB65"/>
  <c r="DD67"/>
  <c r="AB67"/>
  <c r="DD69"/>
  <c r="AB69"/>
  <c r="DD71"/>
  <c r="AB71"/>
  <c r="DD73"/>
  <c r="AB73"/>
  <c r="DD75"/>
  <c r="DF75" s="1"/>
  <c r="AB75"/>
  <c r="DD77"/>
  <c r="AB77"/>
  <c r="DD79"/>
  <c r="DF79" s="1"/>
  <c r="AB79"/>
  <c r="DD81"/>
  <c r="DF81" s="1"/>
  <c r="AB81"/>
  <c r="DD83"/>
  <c r="DF83" s="1"/>
  <c r="AB83"/>
  <c r="DD85"/>
  <c r="DF85" s="1"/>
  <c r="AB85"/>
  <c r="DD87"/>
  <c r="DF87" s="1"/>
  <c r="AB87"/>
  <c r="DD89"/>
  <c r="DF89" s="1"/>
  <c r="AB89"/>
  <c r="DD91"/>
  <c r="DF91" s="1"/>
  <c r="AB91"/>
  <c r="DD93"/>
  <c r="DF93" s="1"/>
  <c r="AB93"/>
  <c r="DD95"/>
  <c r="DF95" s="1"/>
  <c r="AB95"/>
  <c r="DD97"/>
  <c r="DF97" s="1"/>
  <c r="AB97"/>
  <c r="DD99"/>
  <c r="DF99" s="1"/>
  <c r="AB99"/>
  <c r="DD101"/>
  <c r="DF101" s="1"/>
  <c r="AB101"/>
  <c r="DD103"/>
  <c r="DF103" s="1"/>
  <c r="AB103"/>
  <c r="DD105"/>
  <c r="DF105" s="1"/>
  <c r="AB105"/>
  <c r="DD107"/>
  <c r="DF107" s="1"/>
  <c r="AB107"/>
  <c r="DD109"/>
  <c r="DF109" s="1"/>
  <c r="AB109"/>
  <c r="DD111"/>
  <c r="DF111" s="1"/>
  <c r="AB111"/>
  <c r="DD113"/>
  <c r="DF113" s="1"/>
  <c r="AB113"/>
  <c r="DD115"/>
  <c r="DF115" s="1"/>
  <c r="AB115"/>
  <c r="DD117"/>
  <c r="DF117" s="1"/>
  <c r="AB117"/>
  <c r="DD119"/>
  <c r="DF119" s="1"/>
  <c r="AB119"/>
  <c r="DD121"/>
  <c r="DF121" s="1"/>
  <c r="AB121"/>
  <c r="DD123"/>
  <c r="DF123" s="1"/>
  <c r="AB123"/>
  <c r="DD125"/>
  <c r="DF125" s="1"/>
  <c r="AB125"/>
  <c r="DD127"/>
  <c r="DF127" s="1"/>
  <c r="AB127"/>
  <c r="DD129"/>
  <c r="DF129" s="1"/>
  <c r="AB129"/>
  <c r="DD131"/>
  <c r="DF131" s="1"/>
  <c r="AB131"/>
  <c r="DD133"/>
  <c r="DF133" s="1"/>
  <c r="AB133"/>
  <c r="DD135"/>
  <c r="DF135" s="1"/>
  <c r="AB135"/>
  <c r="DD137"/>
  <c r="DF137" s="1"/>
  <c r="AB137"/>
  <c r="DD139"/>
  <c r="DF139" s="1"/>
  <c r="AB139"/>
  <c r="DD141"/>
  <c r="DF141" s="1"/>
  <c r="AB141"/>
  <c r="DD143"/>
  <c r="DF143" s="1"/>
  <c r="AB143"/>
  <c r="DD145"/>
  <c r="DF145" s="1"/>
  <c r="AB145"/>
  <c r="DD147"/>
  <c r="DF147" s="1"/>
  <c r="AB147"/>
  <c r="DD149"/>
  <c r="DF149" s="1"/>
  <c r="AB149"/>
  <c r="DD151"/>
  <c r="DF151" s="1"/>
  <c r="AB151"/>
  <c r="DD153"/>
  <c r="DF153" s="1"/>
  <c r="AB153"/>
  <c r="DD155"/>
  <c r="DF155" s="1"/>
  <c r="AB155"/>
  <c r="DD157"/>
  <c r="DF157" s="1"/>
  <c r="AB157"/>
  <c r="DD159"/>
  <c r="DF159" s="1"/>
  <c r="AB159"/>
  <c r="DD161"/>
  <c r="DF161" s="1"/>
  <c r="AB161"/>
  <c r="DD163"/>
  <c r="DF163" s="1"/>
  <c r="AB163"/>
  <c r="DD165"/>
  <c r="DF165" s="1"/>
  <c r="AB165"/>
  <c r="DD167"/>
  <c r="AB167"/>
  <c r="DD169"/>
  <c r="AB169"/>
  <c r="DD171"/>
  <c r="AB171"/>
  <c r="DD173"/>
  <c r="AB173"/>
  <c r="DD175"/>
  <c r="AB175"/>
  <c r="DD177"/>
  <c r="AB177"/>
  <c r="DD179"/>
  <c r="AB179"/>
  <c r="DD181"/>
  <c r="AB181"/>
  <c r="DD183"/>
  <c r="AB183"/>
  <c r="DD185"/>
  <c r="AB185"/>
  <c r="DD187"/>
  <c r="AB187"/>
  <c r="DD189"/>
  <c r="AB189"/>
  <c r="DD191"/>
  <c r="AB191"/>
  <c r="DD193"/>
  <c r="AB193"/>
  <c r="DD195"/>
  <c r="AB195"/>
  <c r="DD197"/>
  <c r="AB197"/>
  <c r="DD199"/>
  <c r="DF199" s="1"/>
  <c r="AB199"/>
  <c r="DD201"/>
  <c r="DF201" s="1"/>
  <c r="AB201"/>
  <c r="DD203"/>
  <c r="AB203"/>
  <c r="DD205"/>
  <c r="AB205"/>
  <c r="DD207"/>
  <c r="AB207"/>
  <c r="DD209"/>
  <c r="AB209"/>
  <c r="DD211"/>
  <c r="AB211"/>
  <c r="DD213"/>
  <c r="AB213"/>
  <c r="DD215"/>
  <c r="AB215"/>
  <c r="DD217"/>
  <c r="DF217" s="1"/>
  <c r="AB217"/>
  <c r="DD219"/>
  <c r="AB219"/>
  <c r="DD221"/>
  <c r="DF221" s="1"/>
  <c r="AB221"/>
  <c r="DD223"/>
  <c r="AB223"/>
  <c r="DD225"/>
  <c r="DF225" s="1"/>
  <c r="AB225"/>
  <c r="DD227"/>
  <c r="DF227" s="1"/>
  <c r="AB227"/>
  <c r="DD229"/>
  <c r="AB229"/>
  <c r="DD231"/>
  <c r="DF231" s="1"/>
  <c r="AB231"/>
  <c r="DD233"/>
  <c r="DF233" s="1"/>
  <c r="AB233"/>
  <c r="DD235"/>
  <c r="DF235" s="1"/>
  <c r="AB235"/>
  <c r="DD237"/>
  <c r="DF237" s="1"/>
  <c r="DD367"/>
  <c r="DF367" s="1"/>
  <c r="AB367"/>
  <c r="DD369"/>
  <c r="DF369" s="1"/>
  <c r="AB369"/>
  <c r="DD371"/>
  <c r="DF371" s="1"/>
  <c r="AB371"/>
  <c r="AG371" s="1"/>
  <c r="AD371" s="1"/>
  <c r="DD373"/>
  <c r="DF373" s="1"/>
  <c r="AB373"/>
  <c r="AG373" s="1"/>
  <c r="AD373" s="1"/>
  <c r="DD375"/>
  <c r="DF375" s="1"/>
  <c r="AB375"/>
  <c r="DD377"/>
  <c r="DF377" s="1"/>
  <c r="AB377"/>
  <c r="AG377" s="1"/>
  <c r="AD377" s="1"/>
  <c r="DD379"/>
  <c r="DF379" s="1"/>
  <c r="AB379"/>
  <c r="DD381"/>
  <c r="DF381" s="1"/>
  <c r="AB381"/>
  <c r="AG381" s="1"/>
  <c r="AD381" s="1"/>
  <c r="DD383"/>
  <c r="DF383" s="1"/>
  <c r="AB383"/>
  <c r="DD385"/>
  <c r="DF385" s="1"/>
  <c r="AB385"/>
  <c r="AG385" s="1"/>
  <c r="AD385" s="1"/>
  <c r="DD387"/>
  <c r="DF387" s="1"/>
  <c r="AB387"/>
  <c r="DD389"/>
  <c r="DF389" s="1"/>
  <c r="AB389"/>
  <c r="AG389" s="1"/>
  <c r="AD389" s="1"/>
  <c r="DD391"/>
  <c r="DF391" s="1"/>
  <c r="AB391"/>
  <c r="DD393"/>
  <c r="DF393" s="1"/>
  <c r="AB393"/>
  <c r="AG393" s="1"/>
  <c r="AD393" s="1"/>
  <c r="DD395"/>
  <c r="DF395" s="1"/>
  <c r="AB395"/>
  <c r="DD397"/>
  <c r="DF397" s="1"/>
  <c r="AB397"/>
  <c r="AG397" s="1"/>
  <c r="AD397" s="1"/>
  <c r="DD399"/>
  <c r="DF399" s="1"/>
  <c r="AB399"/>
  <c r="DD401"/>
  <c r="DF401" s="1"/>
  <c r="AB401"/>
  <c r="AG401" s="1"/>
  <c r="AD401" s="1"/>
  <c r="DD403"/>
  <c r="DF403" s="1"/>
  <c r="AB403"/>
  <c r="DD405"/>
  <c r="DF405" s="1"/>
  <c r="AB405"/>
  <c r="AG405" s="1"/>
  <c r="AD405" s="1"/>
  <c r="DD407"/>
  <c r="DF407" s="1"/>
  <c r="AB407"/>
  <c r="DD409"/>
  <c r="DF409" s="1"/>
  <c r="AB409"/>
  <c r="AG409" s="1"/>
  <c r="AD409" s="1"/>
  <c r="DD411"/>
  <c r="DF411" s="1"/>
  <c r="AB411"/>
  <c r="DD413"/>
  <c r="DF413" s="1"/>
  <c r="AB413"/>
  <c r="AG413" s="1"/>
  <c r="AD413" s="1"/>
  <c r="DD415"/>
  <c r="DF415" s="1"/>
  <c r="AB415"/>
  <c r="DD417"/>
  <c r="DF417" s="1"/>
  <c r="AB417"/>
  <c r="AG417" s="1"/>
  <c r="AD417" s="1"/>
  <c r="DD419"/>
  <c r="DF419" s="1"/>
  <c r="AB419"/>
  <c r="DD421"/>
  <c r="DF421" s="1"/>
  <c r="AB421"/>
  <c r="AG421" s="1"/>
  <c r="AD421" s="1"/>
  <c r="DD423"/>
  <c r="DF423" s="1"/>
  <c r="AB423"/>
  <c r="CS11"/>
  <c r="CY40"/>
  <c r="CY42"/>
  <c r="CY44"/>
  <c r="CY46"/>
  <c r="CY48"/>
  <c r="CY50"/>
  <c r="CY54"/>
  <c r="CY55"/>
  <c r="CY56"/>
  <c r="CY62"/>
  <c r="CY63"/>
  <c r="CY64"/>
  <c r="CY70"/>
  <c r="CY71"/>
  <c r="CY74"/>
  <c r="CY75"/>
  <c r="CY118"/>
  <c r="DH285"/>
  <c r="BL285"/>
  <c r="BK285"/>
  <c r="CY238"/>
  <c r="CY367"/>
  <c r="CY369"/>
  <c r="CY371"/>
  <c r="CY373"/>
  <c r="CY375"/>
  <c r="I421"/>
  <c r="I417"/>
  <c r="I413"/>
  <c r="I409"/>
  <c r="I405"/>
  <c r="I401"/>
  <c r="I397"/>
  <c r="I393"/>
  <c r="I389"/>
  <c r="I385"/>
  <c r="I381"/>
  <c r="I377"/>
  <c r="I373"/>
  <c r="I369"/>
  <c r="I238"/>
  <c r="I234"/>
  <c r="I230"/>
  <c r="I226"/>
  <c r="I222"/>
  <c r="I218"/>
  <c r="I214"/>
  <c r="I210"/>
  <c r="I206"/>
  <c r="I202"/>
  <c r="I198"/>
  <c r="I194"/>
  <c r="I190"/>
  <c r="I186"/>
  <c r="I182"/>
  <c r="I178"/>
  <c r="I174"/>
  <c r="I170"/>
  <c r="I166"/>
  <c r="I162"/>
  <c r="I158"/>
  <c r="I154"/>
  <c r="I150"/>
  <c r="I146"/>
  <c r="I142"/>
  <c r="I138"/>
  <c r="I134"/>
  <c r="I130"/>
  <c r="I126"/>
  <c r="I122"/>
  <c r="I118"/>
  <c r="I114"/>
  <c r="I110"/>
  <c r="I106"/>
  <c r="I102"/>
  <c r="I98"/>
  <c r="I94"/>
  <c r="I90"/>
  <c r="I86"/>
  <c r="I82"/>
  <c r="I78"/>
  <c r="I74"/>
  <c r="I70"/>
  <c r="I66"/>
  <c r="I62"/>
  <c r="I56"/>
  <c r="I48"/>
  <c r="I36"/>
  <c r="I26"/>
  <c r="I18"/>
  <c r="I8"/>
  <c r="I422"/>
  <c r="I418"/>
  <c r="I414"/>
  <c r="I410"/>
  <c r="I406"/>
  <c r="I402"/>
  <c r="I398"/>
  <c r="I394"/>
  <c r="I390"/>
  <c r="I386"/>
  <c r="I382"/>
  <c r="I378"/>
  <c r="I374"/>
  <c r="I370"/>
  <c r="I366"/>
  <c r="I235"/>
  <c r="I231"/>
  <c r="I227"/>
  <c r="I223"/>
  <c r="I219"/>
  <c r="I215"/>
  <c r="I211"/>
  <c r="I207"/>
  <c r="I203"/>
  <c r="I199"/>
  <c r="I195"/>
  <c r="I191"/>
  <c r="I187"/>
  <c r="I183"/>
  <c r="I179"/>
  <c r="I175"/>
  <c r="I171"/>
  <c r="I167"/>
  <c r="I163"/>
  <c r="I159"/>
  <c r="I155"/>
  <c r="I151"/>
  <c r="I147"/>
  <c r="I143"/>
  <c r="I139"/>
  <c r="I135"/>
  <c r="I131"/>
  <c r="I127"/>
  <c r="I123"/>
  <c r="I119"/>
  <c r="I115"/>
  <c r="I111"/>
  <c r="I107"/>
  <c r="I103"/>
  <c r="I99"/>
  <c r="I95"/>
  <c r="I91"/>
  <c r="I87"/>
  <c r="I83"/>
  <c r="I79"/>
  <c r="I75"/>
  <c r="I71"/>
  <c r="I67"/>
  <c r="I63"/>
  <c r="I59"/>
  <c r="I55"/>
  <c r="I51"/>
  <c r="I47"/>
  <c r="I43"/>
  <c r="I35"/>
  <c r="I31"/>
  <c r="I27"/>
  <c r="I23"/>
  <c r="I19"/>
  <c r="I15"/>
  <c r="I11"/>
  <c r="I7"/>
  <c r="I54"/>
  <c r="I46"/>
  <c r="I40"/>
  <c r="I34"/>
  <c r="I28"/>
  <c r="I20"/>
  <c r="I14"/>
  <c r="I6"/>
  <c r="I423"/>
  <c r="I419"/>
  <c r="I415"/>
  <c r="I411"/>
  <c r="I407"/>
  <c r="I403"/>
  <c r="I399"/>
  <c r="I395"/>
  <c r="I391"/>
  <c r="I387"/>
  <c r="I383"/>
  <c r="I379"/>
  <c r="I375"/>
  <c r="I371"/>
  <c r="I367"/>
  <c r="I236"/>
  <c r="I232"/>
  <c r="I228"/>
  <c r="I224"/>
  <c r="I220"/>
  <c r="I216"/>
  <c r="I212"/>
  <c r="I208"/>
  <c r="I204"/>
  <c r="I200"/>
  <c r="I196"/>
  <c r="I192"/>
  <c r="I188"/>
  <c r="I184"/>
  <c r="I180"/>
  <c r="I176"/>
  <c r="I172"/>
  <c r="I168"/>
  <c r="I164"/>
  <c r="I160"/>
  <c r="I156"/>
  <c r="I152"/>
  <c r="I148"/>
  <c r="I144"/>
  <c r="I140"/>
  <c r="I136"/>
  <c r="I132"/>
  <c r="I128"/>
  <c r="I124"/>
  <c r="I120"/>
  <c r="I116"/>
  <c r="I112"/>
  <c r="I108"/>
  <c r="I104"/>
  <c r="I100"/>
  <c r="I96"/>
  <c r="I92"/>
  <c r="I88"/>
  <c r="I84"/>
  <c r="I80"/>
  <c r="I76"/>
  <c r="I72"/>
  <c r="I68"/>
  <c r="I64"/>
  <c r="I58"/>
  <c r="I52"/>
  <c r="I42"/>
  <c r="I32"/>
  <c r="I22"/>
  <c r="I12"/>
  <c r="I424"/>
  <c r="I420"/>
  <c r="I416"/>
  <c r="I412"/>
  <c r="I408"/>
  <c r="I404"/>
  <c r="I400"/>
  <c r="I396"/>
  <c r="I392"/>
  <c r="I388"/>
  <c r="I384"/>
  <c r="I380"/>
  <c r="I376"/>
  <c r="I372"/>
  <c r="I368"/>
  <c r="I237"/>
  <c r="I233"/>
  <c r="I229"/>
  <c r="I225"/>
  <c r="I221"/>
  <c r="I217"/>
  <c r="I213"/>
  <c r="I209"/>
  <c r="I205"/>
  <c r="I201"/>
  <c r="I197"/>
  <c r="I193"/>
  <c r="I189"/>
  <c r="I185"/>
  <c r="I181"/>
  <c r="I177"/>
  <c r="I173"/>
  <c r="I169"/>
  <c r="I165"/>
  <c r="I161"/>
  <c r="I157"/>
  <c r="I153"/>
  <c r="I149"/>
  <c r="I145"/>
  <c r="I141"/>
  <c r="I137"/>
  <c r="I133"/>
  <c r="I129"/>
  <c r="I125"/>
  <c r="I121"/>
  <c r="I117"/>
  <c r="I113"/>
  <c r="I109"/>
  <c r="I105"/>
  <c r="I101"/>
  <c r="I97"/>
  <c r="I93"/>
  <c r="I89"/>
  <c r="I85"/>
  <c r="I81"/>
  <c r="I77"/>
  <c r="I73"/>
  <c r="I69"/>
  <c r="I65"/>
  <c r="I61"/>
  <c r="I57"/>
  <c r="I53"/>
  <c r="I49"/>
  <c r="I45"/>
  <c r="I41"/>
  <c r="I37"/>
  <c r="I33"/>
  <c r="I29"/>
  <c r="I25"/>
  <c r="I21"/>
  <c r="I17"/>
  <c r="I13"/>
  <c r="I9"/>
  <c r="I60"/>
  <c r="I50"/>
  <c r="I44"/>
  <c r="I38"/>
  <c r="I30"/>
  <c r="I24"/>
  <c r="I16"/>
  <c r="I10"/>
  <c r="AF153"/>
  <c r="AF16"/>
  <c r="AE144"/>
  <c r="AF137"/>
  <c r="AF147"/>
  <c r="AF179"/>
  <c r="CZ71"/>
  <c r="CZ73"/>
  <c r="CZ75"/>
  <c r="CZ77"/>
  <c r="CZ79"/>
  <c r="CZ81"/>
  <c r="CZ83"/>
  <c r="CZ85"/>
  <c r="CZ87"/>
  <c r="CZ89"/>
  <c r="CZ91"/>
  <c r="CZ93"/>
  <c r="CZ95"/>
  <c r="CZ97"/>
  <c r="CZ99"/>
  <c r="CZ101"/>
  <c r="CZ103"/>
  <c r="CZ105"/>
  <c r="CZ107"/>
  <c r="CZ109"/>
  <c r="CZ111"/>
  <c r="CZ113"/>
  <c r="CZ115"/>
  <c r="CZ117"/>
  <c r="CZ119"/>
  <c r="CZ121"/>
  <c r="CZ123"/>
  <c r="CZ125"/>
  <c r="CZ127"/>
  <c r="CZ129"/>
  <c r="CZ135"/>
  <c r="DB135" s="1"/>
  <c r="CZ139"/>
  <c r="DB139" s="1"/>
  <c r="CZ143"/>
  <c r="DB143" s="1"/>
  <c r="CZ147"/>
  <c r="DB147" s="1"/>
  <c r="CZ151"/>
  <c r="DB151" s="1"/>
  <c r="CZ155"/>
  <c r="DB155" s="1"/>
  <c r="CZ159"/>
  <c r="CZ163"/>
  <c r="CZ167"/>
  <c r="CZ171"/>
  <c r="CZ175"/>
  <c r="CZ179"/>
  <c r="CZ183"/>
  <c r="CZ187"/>
  <c r="CZ191"/>
  <c r="CZ195"/>
  <c r="CZ199"/>
  <c r="CZ203"/>
  <c r="CZ207"/>
  <c r="CZ211"/>
  <c r="CZ215"/>
  <c r="CZ219"/>
  <c r="CZ223"/>
  <c r="CZ227"/>
  <c r="CZ231"/>
  <c r="CZ235"/>
  <c r="CZ366"/>
  <c r="CZ370"/>
  <c r="CZ374"/>
  <c r="CZ378"/>
  <c r="CZ382"/>
  <c r="CZ386"/>
  <c r="CZ394"/>
  <c r="CZ402"/>
  <c r="CZ410"/>
  <c r="CZ418"/>
  <c r="AE120"/>
  <c r="AE128"/>
  <c r="AF128" s="1"/>
  <c r="AE204"/>
  <c r="AF204" s="1"/>
  <c r="AG47"/>
  <c r="AD47" s="1"/>
  <c r="AE136"/>
  <c r="AF139"/>
  <c r="AF145"/>
  <c r="AE152"/>
  <c r="AF155"/>
  <c r="BG136"/>
  <c r="BG137"/>
  <c r="CY7"/>
  <c r="CY9"/>
  <c r="CY11"/>
  <c r="CY13"/>
  <c r="CY15"/>
  <c r="CY17"/>
  <c r="CY19"/>
  <c r="CY21"/>
  <c r="CY23"/>
  <c r="CY25"/>
  <c r="CY27"/>
  <c r="CY29"/>
  <c r="CY31"/>
  <c r="CY33"/>
  <c r="CY35"/>
  <c r="CY37"/>
  <c r="CY41"/>
  <c r="CY43"/>
  <c r="CY45"/>
  <c r="CY47"/>
  <c r="CY49"/>
  <c r="CY51"/>
  <c r="CY57"/>
  <c r="CY65"/>
  <c r="CY117"/>
  <c r="CY119"/>
  <c r="CY121"/>
  <c r="CY123"/>
  <c r="CY125"/>
  <c r="CY127"/>
  <c r="CY130"/>
  <c r="CY134"/>
  <c r="CY6"/>
  <c r="DA6" s="1"/>
  <c r="BC122"/>
  <c r="BC124"/>
  <c r="BD124" s="1"/>
  <c r="BC126"/>
  <c r="BC128"/>
  <c r="BC130"/>
  <c r="BC132"/>
  <c r="BD132" s="1"/>
  <c r="BC134"/>
  <c r="BC136"/>
  <c r="BD136" s="1"/>
  <c r="BC138"/>
  <c r="BC140"/>
  <c r="BD140" s="1"/>
  <c r="BC142"/>
  <c r="BC200"/>
  <c r="BD200" s="1"/>
  <c r="BC202"/>
  <c r="BD202" s="1"/>
  <c r="BC204"/>
  <c r="BD204" s="1"/>
  <c r="BC206"/>
  <c r="BD206" s="1"/>
  <c r="BC208"/>
  <c r="BD208" s="1"/>
  <c r="BC210"/>
  <c r="BD210" s="1"/>
  <c r="BC212"/>
  <c r="BD212" s="1"/>
  <c r="BC214"/>
  <c r="BD214" s="1"/>
  <c r="BC216"/>
  <c r="BD216" s="1"/>
  <c r="BC218"/>
  <c r="BD218" s="1"/>
  <c r="BE143"/>
  <c r="BB143" s="1"/>
  <c r="BE145"/>
  <c r="BB145" s="1"/>
  <c r="BF145" s="1"/>
  <c r="BE147"/>
  <c r="BB147" s="1"/>
  <c r="BE149"/>
  <c r="BB149" s="1"/>
  <c r="BF149" s="1"/>
  <c r="BE151"/>
  <c r="BB151" s="1"/>
  <c r="BE153"/>
  <c r="BB153" s="1"/>
  <c r="BF153" s="1"/>
  <c r="BE155"/>
  <c r="BB155" s="1"/>
  <c r="BE157"/>
  <c r="BB157" s="1"/>
  <c r="BF157" s="1"/>
  <c r="BE159"/>
  <c r="BB159" s="1"/>
  <c r="BE161"/>
  <c r="BB161" s="1"/>
  <c r="BF161" s="1"/>
  <c r="BE163"/>
  <c r="BB163" s="1"/>
  <c r="BE165"/>
  <c r="BB165" s="1"/>
  <c r="BF165" s="1"/>
  <c r="BG134"/>
  <c r="BG139"/>
  <c r="BI139" s="1"/>
  <c r="BG142"/>
  <c r="CZ131"/>
  <c r="BG7"/>
  <c r="BD11"/>
  <c r="BG73"/>
  <c r="BG75"/>
  <c r="BG77"/>
  <c r="BG79"/>
  <c r="BG81"/>
  <c r="BG83"/>
  <c r="BG85"/>
  <c r="BG87"/>
  <c r="BG89"/>
  <c r="BG91"/>
  <c r="BG93"/>
  <c r="BG95"/>
  <c r="BG97"/>
  <c r="BG99"/>
  <c r="BG101"/>
  <c r="BG103"/>
  <c r="BG105"/>
  <c r="BG107"/>
  <c r="BG109"/>
  <c r="BG111"/>
  <c r="BI111" s="1"/>
  <c r="BG112"/>
  <c r="BG114"/>
  <c r="BG116"/>
  <c r="BG118"/>
  <c r="BE120"/>
  <c r="BB120" s="1"/>
  <c r="BF120" s="1"/>
  <c r="BG185"/>
  <c r="BG187"/>
  <c r="BG189"/>
  <c r="BG191"/>
  <c r="BG193"/>
  <c r="BG195"/>
  <c r="BG197"/>
  <c r="BG221"/>
  <c r="BG223"/>
  <c r="BG225"/>
  <c r="BG227"/>
  <c r="BG229"/>
  <c r="BG231"/>
  <c r="BG233"/>
  <c r="BG235"/>
  <c r="BG366"/>
  <c r="BG368"/>
  <c r="BG370"/>
  <c r="BG372"/>
  <c r="BG374"/>
  <c r="BG376"/>
  <c r="BG378"/>
  <c r="BG380"/>
  <c r="BE382"/>
  <c r="BB382" s="1"/>
  <c r="BG404"/>
  <c r="BG405"/>
  <c r="BG406"/>
  <c r="BG407"/>
  <c r="BG408"/>
  <c r="BG409"/>
  <c r="BG410"/>
  <c r="BG411"/>
  <c r="BG412"/>
  <c r="BG413"/>
  <c r="BG414"/>
  <c r="BG415"/>
  <c r="BG416"/>
  <c r="BG417"/>
  <c r="BG418"/>
  <c r="BG419"/>
  <c r="BG420"/>
  <c r="BG421"/>
  <c r="BG422"/>
  <c r="BG423"/>
  <c r="CX72"/>
  <c r="DB72" s="1"/>
  <c r="CX216"/>
  <c r="BG8"/>
  <c r="BG72"/>
  <c r="BG74"/>
  <c r="BG76"/>
  <c r="BG78"/>
  <c r="BG80"/>
  <c r="BG82"/>
  <c r="BG84"/>
  <c r="BG86"/>
  <c r="BG88"/>
  <c r="BG90"/>
  <c r="BG92"/>
  <c r="BG94"/>
  <c r="BG96"/>
  <c r="BG98"/>
  <c r="BG100"/>
  <c r="BG102"/>
  <c r="BG104"/>
  <c r="BG106"/>
  <c r="BG108"/>
  <c r="BG110"/>
  <c r="BG113"/>
  <c r="BG115"/>
  <c r="BG117"/>
  <c r="BG119"/>
  <c r="BD157"/>
  <c r="BG186"/>
  <c r="BG188"/>
  <c r="BG190"/>
  <c r="BG192"/>
  <c r="BG194"/>
  <c r="BG196"/>
  <c r="BG198"/>
  <c r="BG220"/>
  <c r="BG222"/>
  <c r="BG224"/>
  <c r="BG226"/>
  <c r="BG228"/>
  <c r="BG230"/>
  <c r="BG232"/>
  <c r="BG234"/>
  <c r="BG367"/>
  <c r="BG369"/>
  <c r="BG371"/>
  <c r="BG373"/>
  <c r="BG375"/>
  <c r="BG377"/>
  <c r="BG379"/>
  <c r="BG381"/>
  <c r="BE6"/>
  <c r="BB6" s="1"/>
  <c r="CI6"/>
  <c r="CF6" s="1"/>
  <c r="AE8"/>
  <c r="AF8" s="1"/>
  <c r="AE10"/>
  <c r="AF10" s="1"/>
  <c r="AG12"/>
  <c r="AD12" s="1"/>
  <c r="AG16"/>
  <c r="AD16" s="1"/>
  <c r="AE18"/>
  <c r="AF18" s="1"/>
  <c r="AE20"/>
  <c r="AF20" s="1"/>
  <c r="AE22"/>
  <c r="AF22" s="1"/>
  <c r="AE24"/>
  <c r="AF24" s="1"/>
  <c r="AE26"/>
  <c r="AF26" s="1"/>
  <c r="AE28"/>
  <c r="AF28" s="1"/>
  <c r="AE30"/>
  <c r="AF30" s="1"/>
  <c r="AE32"/>
  <c r="AF32" s="1"/>
  <c r="AE34"/>
  <c r="AF34" s="1"/>
  <c r="AE36"/>
  <c r="AF36" s="1"/>
  <c r="AE40"/>
  <c r="AF40" s="1"/>
  <c r="AG42"/>
  <c r="AD42" s="1"/>
  <c r="AE44"/>
  <c r="AF44" s="1"/>
  <c r="AG46"/>
  <c r="AD46" s="1"/>
  <c r="AE48"/>
  <c r="AF48" s="1"/>
  <c r="AG50"/>
  <c r="AD50" s="1"/>
  <c r="AG54"/>
  <c r="AD54" s="1"/>
  <c r="AG58"/>
  <c r="AD58" s="1"/>
  <c r="AG62"/>
  <c r="AD62" s="1"/>
  <c r="AG66"/>
  <c r="AD66" s="1"/>
  <c r="AG70"/>
  <c r="AD70" s="1"/>
  <c r="AG74"/>
  <c r="AD74" s="1"/>
  <c r="AG78"/>
  <c r="AD78" s="1"/>
  <c r="AG82"/>
  <c r="AD82" s="1"/>
  <c r="AG86"/>
  <c r="AD86" s="1"/>
  <c r="AG90"/>
  <c r="AD90" s="1"/>
  <c r="AG94"/>
  <c r="AD94" s="1"/>
  <c r="AG98"/>
  <c r="AD98" s="1"/>
  <c r="AG102"/>
  <c r="AD102" s="1"/>
  <c r="AG106"/>
  <c r="AD106" s="1"/>
  <c r="AE108"/>
  <c r="AF108" s="1"/>
  <c r="AE110"/>
  <c r="AF110" s="1"/>
  <c r="AG114"/>
  <c r="AD114" s="1"/>
  <c r="AG118"/>
  <c r="AD118" s="1"/>
  <c r="AE121"/>
  <c r="AF121" s="1"/>
  <c r="AE123"/>
  <c r="AF123" s="1"/>
  <c r="AG127"/>
  <c r="AD127" s="1"/>
  <c r="AE129"/>
  <c r="AF129" s="1"/>
  <c r="AE131"/>
  <c r="AF131" s="1"/>
  <c r="AG137"/>
  <c r="AD137" s="1"/>
  <c r="AG145"/>
  <c r="AD145" s="1"/>
  <c r="AG153"/>
  <c r="AD153" s="1"/>
  <c r="AE159"/>
  <c r="AF159" s="1"/>
  <c r="AE160"/>
  <c r="AF160" s="1"/>
  <c r="AE163"/>
  <c r="AF163" s="1"/>
  <c r="AE164"/>
  <c r="AG167"/>
  <c r="AD167" s="1"/>
  <c r="AE173"/>
  <c r="AF173" s="1"/>
  <c r="AG174"/>
  <c r="AD174" s="1"/>
  <c r="AE175"/>
  <c r="AF175" s="1"/>
  <c r="AG176"/>
  <c r="AD176" s="1"/>
  <c r="AE177"/>
  <c r="AF177" s="1"/>
  <c r="AE181"/>
  <c r="AF181" s="1"/>
  <c r="AE183"/>
  <c r="AF183" s="1"/>
  <c r="AE185"/>
  <c r="AF185" s="1"/>
  <c r="AE187"/>
  <c r="AF187" s="1"/>
  <c r="AE189"/>
  <c r="AF189" s="1"/>
  <c r="AE191"/>
  <c r="AF191" s="1"/>
  <c r="AE193"/>
  <c r="AF193" s="1"/>
  <c r="AE195"/>
  <c r="AF195" s="1"/>
  <c r="AE197"/>
  <c r="AF197" s="1"/>
  <c r="AE199"/>
  <c r="AF199" s="1"/>
  <c r="AG203"/>
  <c r="AD203" s="1"/>
  <c r="AE205"/>
  <c r="AF205" s="1"/>
  <c r="AE206"/>
  <c r="AF206" s="1"/>
  <c r="AE207"/>
  <c r="AF207" s="1"/>
  <c r="AE209"/>
  <c r="AF209" s="1"/>
  <c r="AE211"/>
  <c r="AF211" s="1"/>
  <c r="AE213"/>
  <c r="AF213" s="1"/>
  <c r="AE215"/>
  <c r="AF215" s="1"/>
  <c r="AE217"/>
  <c r="AF217" s="1"/>
  <c r="AE219"/>
  <c r="AE221"/>
  <c r="AF221" s="1"/>
  <c r="AE223"/>
  <c r="AF223" s="1"/>
  <c r="AE225"/>
  <c r="AF225" s="1"/>
  <c r="AE227"/>
  <c r="AF227" s="1"/>
  <c r="AE229"/>
  <c r="AF229" s="1"/>
  <c r="AE231"/>
  <c r="AF231" s="1"/>
  <c r="AE233"/>
  <c r="AF233" s="1"/>
  <c r="AE235"/>
  <c r="AF235" s="1"/>
  <c r="AE366"/>
  <c r="AF366" s="1"/>
  <c r="AE370"/>
  <c r="AF370" s="1"/>
  <c r="AE372"/>
  <c r="AF372" s="1"/>
  <c r="AE378"/>
  <c r="AE380"/>
  <c r="AF380" s="1"/>
  <c r="AE382"/>
  <c r="AE384"/>
  <c r="AF384" s="1"/>
  <c r="AE386"/>
  <c r="AE388"/>
  <c r="AF388" s="1"/>
  <c r="AE390"/>
  <c r="AE392"/>
  <c r="BI392" s="1"/>
  <c r="BJ392" s="1"/>
  <c r="AE394"/>
  <c r="AE396"/>
  <c r="AE398"/>
  <c r="AE400"/>
  <c r="BI400" s="1"/>
  <c r="BJ400" s="1"/>
  <c r="AE402"/>
  <c r="AE404"/>
  <c r="AE406"/>
  <c r="AE408"/>
  <c r="AE410"/>
  <c r="AE412"/>
  <c r="AE414"/>
  <c r="AE416"/>
  <c r="AE418"/>
  <c r="AE420"/>
  <c r="AE422"/>
  <c r="AE424"/>
  <c r="BD111"/>
  <c r="BG121"/>
  <c r="BG123"/>
  <c r="BG125"/>
  <c r="BG127"/>
  <c r="BG129"/>
  <c r="BG131"/>
  <c r="BG133"/>
  <c r="BG135"/>
  <c r="BG138"/>
  <c r="BG140"/>
  <c r="BG141"/>
  <c r="BG199"/>
  <c r="BG201"/>
  <c r="BG203"/>
  <c r="BG205"/>
  <c r="BG207"/>
  <c r="BG209"/>
  <c r="BG211"/>
  <c r="BG213"/>
  <c r="BG215"/>
  <c r="BG217"/>
  <c r="BG219"/>
  <c r="CZ76"/>
  <c r="CZ80"/>
  <c r="CZ84"/>
  <c r="CZ88"/>
  <c r="CZ92"/>
  <c r="CZ96"/>
  <c r="CZ100"/>
  <c r="CZ104"/>
  <c r="CZ108"/>
  <c r="CZ112"/>
  <c r="CZ116"/>
  <c r="CZ120"/>
  <c r="CZ124"/>
  <c r="CZ128"/>
  <c r="CZ132"/>
  <c r="CZ136"/>
  <c r="DB136" s="1"/>
  <c r="CZ140"/>
  <c r="DB140" s="1"/>
  <c r="CZ144"/>
  <c r="DB144" s="1"/>
  <c r="CZ148"/>
  <c r="DB148" s="1"/>
  <c r="CZ152"/>
  <c r="DB152" s="1"/>
  <c r="CZ156"/>
  <c r="DB156" s="1"/>
  <c r="CZ160"/>
  <c r="CZ164"/>
  <c r="CZ168"/>
  <c r="CZ172"/>
  <c r="CZ176"/>
  <c r="CZ180"/>
  <c r="CZ184"/>
  <c r="CZ188"/>
  <c r="CZ192"/>
  <c r="CZ196"/>
  <c r="CZ200"/>
  <c r="CZ204"/>
  <c r="CZ208"/>
  <c r="CZ212"/>
  <c r="CZ220"/>
  <c r="CZ224"/>
  <c r="CZ228"/>
  <c r="CZ232"/>
  <c r="CZ236"/>
  <c r="CZ367"/>
  <c r="CZ371"/>
  <c r="CZ375"/>
  <c r="CZ381"/>
  <c r="CZ385"/>
  <c r="CZ389"/>
  <c r="CZ393"/>
  <c r="CZ397"/>
  <c r="CZ401"/>
  <c r="CZ405"/>
  <c r="CZ409"/>
  <c r="CZ413"/>
  <c r="CZ417"/>
  <c r="CZ421"/>
  <c r="AG8"/>
  <c r="AD8" s="1"/>
  <c r="AE12"/>
  <c r="AF12" s="1"/>
  <c r="AE14"/>
  <c r="AF14" s="1"/>
  <c r="AG18"/>
  <c r="AD18" s="1"/>
  <c r="AG22"/>
  <c r="AD22" s="1"/>
  <c r="AG26"/>
  <c r="AD26" s="1"/>
  <c r="AG30"/>
  <c r="AD30" s="1"/>
  <c r="AG34"/>
  <c r="AD34" s="1"/>
  <c r="AG38"/>
  <c r="AD38" s="1"/>
  <c r="AF38"/>
  <c r="AG40"/>
  <c r="AD40" s="1"/>
  <c r="AE42"/>
  <c r="AF42" s="1"/>
  <c r="AG44"/>
  <c r="AD44" s="1"/>
  <c r="AE46"/>
  <c r="AF46" s="1"/>
  <c r="AG48"/>
  <c r="AD48" s="1"/>
  <c r="AE50"/>
  <c r="AF50" s="1"/>
  <c r="AE52"/>
  <c r="AF52" s="1"/>
  <c r="AE54"/>
  <c r="AF54" s="1"/>
  <c r="AE56"/>
  <c r="AF56" s="1"/>
  <c r="AE58"/>
  <c r="AF58" s="1"/>
  <c r="AE60"/>
  <c r="AF60" s="1"/>
  <c r="AE62"/>
  <c r="AF62" s="1"/>
  <c r="AE64"/>
  <c r="AF64" s="1"/>
  <c r="AE66"/>
  <c r="AF66" s="1"/>
  <c r="AE68"/>
  <c r="AF68" s="1"/>
  <c r="AE70"/>
  <c r="AF70" s="1"/>
  <c r="AE72"/>
  <c r="AF72" s="1"/>
  <c r="AE74"/>
  <c r="AF74" s="1"/>
  <c r="AE76"/>
  <c r="AF76" s="1"/>
  <c r="AE78"/>
  <c r="AF78" s="1"/>
  <c r="AE80"/>
  <c r="AF80" s="1"/>
  <c r="AE82"/>
  <c r="AF82" s="1"/>
  <c r="AE84"/>
  <c r="AF84" s="1"/>
  <c r="AE86"/>
  <c r="AF86" s="1"/>
  <c r="AE88"/>
  <c r="AF88" s="1"/>
  <c r="AE90"/>
  <c r="AF90" s="1"/>
  <c r="AE92"/>
  <c r="AF92" s="1"/>
  <c r="AE94"/>
  <c r="AF94" s="1"/>
  <c r="AE96"/>
  <c r="AF96" s="1"/>
  <c r="AE98"/>
  <c r="AF98" s="1"/>
  <c r="AE100"/>
  <c r="AF100" s="1"/>
  <c r="AE102"/>
  <c r="AF102" s="1"/>
  <c r="AE104"/>
  <c r="AF104" s="1"/>
  <c r="AE106"/>
  <c r="AF106" s="1"/>
  <c r="AG108"/>
  <c r="AD108" s="1"/>
  <c r="AE112"/>
  <c r="AE114"/>
  <c r="AF114" s="1"/>
  <c r="AE116"/>
  <c r="AF116" s="1"/>
  <c r="AE118"/>
  <c r="AF118" s="1"/>
  <c r="AE119"/>
  <c r="AG123"/>
  <c r="AD123" s="1"/>
  <c r="AE124"/>
  <c r="AE125"/>
  <c r="AF125" s="1"/>
  <c r="AE127"/>
  <c r="AF127" s="1"/>
  <c r="AG129"/>
  <c r="AD129" s="1"/>
  <c r="AE132"/>
  <c r="AE133"/>
  <c r="AF133" s="1"/>
  <c r="AG135"/>
  <c r="AD135" s="1"/>
  <c r="AF135"/>
  <c r="AE140"/>
  <c r="AF141"/>
  <c r="AF143"/>
  <c r="AE148"/>
  <c r="AG149"/>
  <c r="AD149" s="1"/>
  <c r="AF149"/>
  <c r="AG151"/>
  <c r="AD151" s="1"/>
  <c r="AF151"/>
  <c r="AE156"/>
  <c r="AF157"/>
  <c r="AE161"/>
  <c r="AF161" s="1"/>
  <c r="AE162"/>
  <c r="AF162" s="1"/>
  <c r="AE165"/>
  <c r="AF165" s="1"/>
  <c r="AG166"/>
  <c r="AD166" s="1"/>
  <c r="AE167"/>
  <c r="AF167" s="1"/>
  <c r="AG168"/>
  <c r="AD168" s="1"/>
  <c r="AE169"/>
  <c r="AF169" s="1"/>
  <c r="AG170"/>
  <c r="AD170" s="1"/>
  <c r="AE171"/>
  <c r="AF171" s="1"/>
  <c r="AG177"/>
  <c r="AD177" s="1"/>
  <c r="AG187"/>
  <c r="AD187" s="1"/>
  <c r="AG195"/>
  <c r="AD195" s="1"/>
  <c r="AE200"/>
  <c r="AF200" s="1"/>
  <c r="AE201"/>
  <c r="AF201" s="1"/>
  <c r="AE202"/>
  <c r="AF202" s="1"/>
  <c r="AE203"/>
  <c r="AF203" s="1"/>
  <c r="AG207"/>
  <c r="AD207" s="1"/>
  <c r="AG215"/>
  <c r="AD215" s="1"/>
  <c r="AG223"/>
  <c r="AD223" s="1"/>
  <c r="AG231"/>
  <c r="AD231" s="1"/>
  <c r="AG368"/>
  <c r="AD368" s="1"/>
  <c r="AF368"/>
  <c r="AG370"/>
  <c r="AD370" s="1"/>
  <c r="AG375"/>
  <c r="AD375" s="1"/>
  <c r="AG379"/>
  <c r="AD379" s="1"/>
  <c r="AG383"/>
  <c r="AD383" s="1"/>
  <c r="AG387"/>
  <c r="AD387" s="1"/>
  <c r="AG391"/>
  <c r="AD391" s="1"/>
  <c r="AG395"/>
  <c r="AD395" s="1"/>
  <c r="AG399"/>
  <c r="AD399" s="1"/>
  <c r="AG403"/>
  <c r="AD403" s="1"/>
  <c r="AG407"/>
  <c r="AD407" s="1"/>
  <c r="AG411"/>
  <c r="AD411" s="1"/>
  <c r="AG415"/>
  <c r="AD415" s="1"/>
  <c r="AG419"/>
  <c r="AD419" s="1"/>
  <c r="AG423"/>
  <c r="AD423" s="1"/>
  <c r="BC121"/>
  <c r="BD121" s="1"/>
  <c r="BC123"/>
  <c r="BC125"/>
  <c r="BD125" s="1"/>
  <c r="BC127"/>
  <c r="BC129"/>
  <c r="BD129" s="1"/>
  <c r="BC131"/>
  <c r="BC133"/>
  <c r="BD133" s="1"/>
  <c r="BC199"/>
  <c r="BD199" s="1"/>
  <c r="BC201"/>
  <c r="BD201" s="1"/>
  <c r="BG202"/>
  <c r="BC203"/>
  <c r="BD203" s="1"/>
  <c r="BC205"/>
  <c r="BD205" s="1"/>
  <c r="BG206"/>
  <c r="BC207"/>
  <c r="BD207" s="1"/>
  <c r="BC209"/>
  <c r="BD209" s="1"/>
  <c r="BC211"/>
  <c r="BD211" s="1"/>
  <c r="BC213"/>
  <c r="BD213" s="1"/>
  <c r="BC215"/>
  <c r="BD215" s="1"/>
  <c r="BC217"/>
  <c r="BD217" s="1"/>
  <c r="BC219"/>
  <c r="BD219" s="1"/>
  <c r="BG382"/>
  <c r="BC383"/>
  <c r="BD383" s="1"/>
  <c r="BG384"/>
  <c r="BC385"/>
  <c r="BG386"/>
  <c r="BC387"/>
  <c r="BG388"/>
  <c r="BC389"/>
  <c r="BD389" s="1"/>
  <c r="BG390"/>
  <c r="BC391"/>
  <c r="BD391" s="1"/>
  <c r="BG392"/>
  <c r="BC393"/>
  <c r="BG394"/>
  <c r="BC395"/>
  <c r="BG396"/>
  <c r="BC397"/>
  <c r="BD397" s="1"/>
  <c r="BG398"/>
  <c r="BC399"/>
  <c r="BD399" s="1"/>
  <c r="BG400"/>
  <c r="BC401"/>
  <c r="BG402"/>
  <c r="BC403"/>
  <c r="BD403" s="1"/>
  <c r="CG119"/>
  <c r="CH119" s="1"/>
  <c r="CG123"/>
  <c r="CH123" s="1"/>
  <c r="CG127"/>
  <c r="CH127" s="1"/>
  <c r="CG131"/>
  <c r="CG137"/>
  <c r="CG141"/>
  <c r="CG145"/>
  <c r="CG149"/>
  <c r="CG219"/>
  <c r="CH219" s="1"/>
  <c r="CG223"/>
  <c r="CH223" s="1"/>
  <c r="CG227"/>
  <c r="CH227" s="1"/>
  <c r="CG231"/>
  <c r="CG235"/>
  <c r="CH235" s="1"/>
  <c r="CG366"/>
  <c r="CH366" s="1"/>
  <c r="CG370"/>
  <c r="CH370" s="1"/>
  <c r="CG374"/>
  <c r="CG378"/>
  <c r="CH378" s="1"/>
  <c r="CG382"/>
  <c r="CH382" s="1"/>
  <c r="CG386"/>
  <c r="CI30"/>
  <c r="CF30" s="1"/>
  <c r="CI40"/>
  <c r="CF40" s="1"/>
  <c r="CI42"/>
  <c r="CF42" s="1"/>
  <c r="CI44"/>
  <c r="CF44" s="1"/>
  <c r="CI46"/>
  <c r="CF46" s="1"/>
  <c r="CI48"/>
  <c r="CF48" s="1"/>
  <c r="CI50"/>
  <c r="CF50" s="1"/>
  <c r="CI134"/>
  <c r="CF134" s="1"/>
  <c r="CI136"/>
  <c r="CF136" s="1"/>
  <c r="CI138"/>
  <c r="CF138" s="1"/>
  <c r="CI140"/>
  <c r="CF140" s="1"/>
  <c r="CI142"/>
  <c r="CF142" s="1"/>
  <c r="CI144"/>
  <c r="CF144" s="1"/>
  <c r="CI146"/>
  <c r="CF146" s="1"/>
  <c r="CI148"/>
  <c r="CF148" s="1"/>
  <c r="CI150"/>
  <c r="CF150" s="1"/>
  <c r="CI152"/>
  <c r="CF152" s="1"/>
  <c r="CI154"/>
  <c r="CF154" s="1"/>
  <c r="CI156"/>
  <c r="CF156" s="1"/>
  <c r="CI158"/>
  <c r="CF158" s="1"/>
  <c r="CI160"/>
  <c r="CF160" s="1"/>
  <c r="CI162"/>
  <c r="CF162" s="1"/>
  <c r="CI164"/>
  <c r="CF164" s="1"/>
  <c r="CI405"/>
  <c r="CF405" s="1"/>
  <c r="CI407"/>
  <c r="CF407" s="1"/>
  <c r="CI409"/>
  <c r="CF409" s="1"/>
  <c r="CI411"/>
  <c r="CF411" s="1"/>
  <c r="CI413"/>
  <c r="CF413" s="1"/>
  <c r="CI415"/>
  <c r="CF415" s="1"/>
  <c r="CI417"/>
  <c r="CF417" s="1"/>
  <c r="CI419"/>
  <c r="CF419" s="1"/>
  <c r="CI421"/>
  <c r="CF421" s="1"/>
  <c r="CI423"/>
  <c r="CF423" s="1"/>
  <c r="CJ41"/>
  <c r="CJ43"/>
  <c r="CJ45"/>
  <c r="CJ47"/>
  <c r="CJ49"/>
  <c r="CG61"/>
  <c r="CH61" s="1"/>
  <c r="CG69"/>
  <c r="CG77"/>
  <c r="CH77" s="1"/>
  <c r="CG85"/>
  <c r="CG93"/>
  <c r="CH93" s="1"/>
  <c r="CG101"/>
  <c r="CG109"/>
  <c r="CH109" s="1"/>
  <c r="CG117"/>
  <c r="CG121"/>
  <c r="CG125"/>
  <c r="CG129"/>
  <c r="CH129" s="1"/>
  <c r="CG133"/>
  <c r="CG135"/>
  <c r="CG139"/>
  <c r="CG143"/>
  <c r="CG147"/>
  <c r="CG217"/>
  <c r="CH217" s="1"/>
  <c r="CG221"/>
  <c r="CG225"/>
  <c r="CG229"/>
  <c r="CG233"/>
  <c r="CH233" s="1"/>
  <c r="CG237"/>
  <c r="BG424"/>
  <c r="CG65"/>
  <c r="CG73"/>
  <c r="CH73" s="1"/>
  <c r="CG81"/>
  <c r="CG89"/>
  <c r="CH89" s="1"/>
  <c r="CG97"/>
  <c r="CG105"/>
  <c r="CH105" s="1"/>
  <c r="CG113"/>
  <c r="CG368"/>
  <c r="CG372"/>
  <c r="CG376"/>
  <c r="CH376" s="1"/>
  <c r="CG380"/>
  <c r="CG384"/>
  <c r="CG158"/>
  <c r="CG159"/>
  <c r="CH159" s="1"/>
  <c r="CG160"/>
  <c r="CG161"/>
  <c r="CH161" s="1"/>
  <c r="CG162"/>
  <c r="CG163"/>
  <c r="CH163" s="1"/>
  <c r="CG164"/>
  <c r="CG165"/>
  <c r="CH165" s="1"/>
  <c r="CI166"/>
  <c r="CF166" s="1"/>
  <c r="CI168"/>
  <c r="CI170"/>
  <c r="CF170" s="1"/>
  <c r="CI172"/>
  <c r="CI174"/>
  <c r="CF174" s="1"/>
  <c r="CI176"/>
  <c r="CI178"/>
  <c r="CF178" s="1"/>
  <c r="CI180"/>
  <c r="CI182"/>
  <c r="CF182" s="1"/>
  <c r="CI184"/>
  <c r="CI186"/>
  <c r="CF186" s="1"/>
  <c r="CI188"/>
  <c r="CI190"/>
  <c r="CF190" s="1"/>
  <c r="CI192"/>
  <c r="CI194"/>
  <c r="CF194" s="1"/>
  <c r="CI196"/>
  <c r="CI198"/>
  <c r="CF198" s="1"/>
  <c r="CI200"/>
  <c r="CI202"/>
  <c r="CF202" s="1"/>
  <c r="CI204"/>
  <c r="CI206"/>
  <c r="CF206" s="1"/>
  <c r="CI208"/>
  <c r="CI210"/>
  <c r="CF210" s="1"/>
  <c r="CI212"/>
  <c r="CI214"/>
  <c r="CF214" s="1"/>
  <c r="CG220"/>
  <c r="CH220" s="1"/>
  <c r="CG224"/>
  <c r="CG228"/>
  <c r="CH228" s="1"/>
  <c r="CG232"/>
  <c r="CG236"/>
  <c r="CH236" s="1"/>
  <c r="CG367"/>
  <c r="CG371"/>
  <c r="CH371" s="1"/>
  <c r="CG375"/>
  <c r="CG379"/>
  <c r="CH379" s="1"/>
  <c r="CG383"/>
  <c r="CI387"/>
  <c r="CF387" s="1"/>
  <c r="CI389"/>
  <c r="CF389" s="1"/>
  <c r="CI391"/>
  <c r="CF391" s="1"/>
  <c r="CI393"/>
  <c r="CF393" s="1"/>
  <c r="CI395"/>
  <c r="CF395" s="1"/>
  <c r="CI397"/>
  <c r="CF397" s="1"/>
  <c r="CI399"/>
  <c r="CF399" s="1"/>
  <c r="CI401"/>
  <c r="CF401" s="1"/>
  <c r="CI403"/>
  <c r="CF403" s="1"/>
  <c r="CS7"/>
  <c r="CY8"/>
  <c r="CS9"/>
  <c r="CY10"/>
  <c r="CY12"/>
  <c r="CS13"/>
  <c r="CY14"/>
  <c r="CS15"/>
  <c r="CY16"/>
  <c r="CS17"/>
  <c r="CY18"/>
  <c r="CS19"/>
  <c r="CY20"/>
  <c r="CS21"/>
  <c r="CY22"/>
  <c r="CS23"/>
  <c r="CY24"/>
  <c r="CS25"/>
  <c r="CY26"/>
  <c r="CS27"/>
  <c r="CY28"/>
  <c r="CS29"/>
  <c r="CY30"/>
  <c r="CS31"/>
  <c r="CY32"/>
  <c r="CS33"/>
  <c r="CY34"/>
  <c r="CS35"/>
  <c r="CY36"/>
  <c r="CS37"/>
  <c r="CY38"/>
  <c r="CS40"/>
  <c r="CS41"/>
  <c r="CS42"/>
  <c r="CS43"/>
  <c r="CS44"/>
  <c r="CS45"/>
  <c r="CS46"/>
  <c r="CS47"/>
  <c r="CS48"/>
  <c r="CS49"/>
  <c r="CS50"/>
  <c r="CS51"/>
  <c r="CY52"/>
  <c r="CY53"/>
  <c r="CS54"/>
  <c r="CW55"/>
  <c r="CS56"/>
  <c r="CS57"/>
  <c r="CY58"/>
  <c r="CY59"/>
  <c r="CY60"/>
  <c r="CY61"/>
  <c r="CS62"/>
  <c r="CW63"/>
  <c r="CS64"/>
  <c r="CS65"/>
  <c r="CY66"/>
  <c r="CY67"/>
  <c r="CY68"/>
  <c r="CY69"/>
  <c r="CS70"/>
  <c r="CS73"/>
  <c r="CY73"/>
  <c r="CS74"/>
  <c r="CS118"/>
  <c r="CS120"/>
  <c r="CS122"/>
  <c r="CS124"/>
  <c r="CS126"/>
  <c r="CS128"/>
  <c r="CW132"/>
  <c r="CS133"/>
  <c r="CI167"/>
  <c r="CF167" s="1"/>
  <c r="CI169"/>
  <c r="CF169" s="1"/>
  <c r="CI171"/>
  <c r="CF171" s="1"/>
  <c r="CI173"/>
  <c r="CF173" s="1"/>
  <c r="CI175"/>
  <c r="CF175" s="1"/>
  <c r="CI177"/>
  <c r="CF177" s="1"/>
  <c r="CI179"/>
  <c r="CF179" s="1"/>
  <c r="CI181"/>
  <c r="CF181" s="1"/>
  <c r="CI183"/>
  <c r="CF183" s="1"/>
  <c r="CI185"/>
  <c r="CF185" s="1"/>
  <c r="CI187"/>
  <c r="CF187" s="1"/>
  <c r="CI189"/>
  <c r="CF189" s="1"/>
  <c r="CI191"/>
  <c r="CF191" s="1"/>
  <c r="CI193"/>
  <c r="CF193" s="1"/>
  <c r="CI195"/>
  <c r="CF195" s="1"/>
  <c r="CI197"/>
  <c r="CF197" s="1"/>
  <c r="CI199"/>
  <c r="CF199" s="1"/>
  <c r="CI201"/>
  <c r="CF201" s="1"/>
  <c r="CI203"/>
  <c r="CF203" s="1"/>
  <c r="CI205"/>
  <c r="CF205" s="1"/>
  <c r="CI207"/>
  <c r="CF207" s="1"/>
  <c r="CI209"/>
  <c r="CF209" s="1"/>
  <c r="CI211"/>
  <c r="CF211" s="1"/>
  <c r="CI213"/>
  <c r="CF213" s="1"/>
  <c r="CI215"/>
  <c r="CF215" s="1"/>
  <c r="CG218"/>
  <c r="CG222"/>
  <c r="CH222" s="1"/>
  <c r="CG226"/>
  <c r="CG230"/>
  <c r="CG234"/>
  <c r="CG369"/>
  <c r="CG373"/>
  <c r="CG377"/>
  <c r="CH377" s="1"/>
  <c r="CG381"/>
  <c r="CG385"/>
  <c r="CI388"/>
  <c r="CI390"/>
  <c r="CF390" s="1"/>
  <c r="CI392"/>
  <c r="CI394"/>
  <c r="CF394" s="1"/>
  <c r="CI396"/>
  <c r="CI398"/>
  <c r="CF398" s="1"/>
  <c r="CI400"/>
  <c r="CI402"/>
  <c r="CF402" s="1"/>
  <c r="CG404"/>
  <c r="CH404" s="1"/>
  <c r="CG405"/>
  <c r="CH405" s="1"/>
  <c r="CG406"/>
  <c r="CH406" s="1"/>
  <c r="CG407"/>
  <c r="CG408"/>
  <c r="CH408" s="1"/>
  <c r="CG409"/>
  <c r="CH409" s="1"/>
  <c r="CG410"/>
  <c r="CH410" s="1"/>
  <c r="CG411"/>
  <c r="CG412"/>
  <c r="CH412" s="1"/>
  <c r="CG413"/>
  <c r="CH413" s="1"/>
  <c r="CG414"/>
  <c r="CH414" s="1"/>
  <c r="CG415"/>
  <c r="CG416"/>
  <c r="CH416" s="1"/>
  <c r="CG417"/>
  <c r="CH417" s="1"/>
  <c r="CG418"/>
  <c r="CH418" s="1"/>
  <c r="CG419"/>
  <c r="CG420"/>
  <c r="CH420" s="1"/>
  <c r="CG421"/>
  <c r="CH421" s="1"/>
  <c r="CG422"/>
  <c r="CH422" s="1"/>
  <c r="CG423"/>
  <c r="CG424"/>
  <c r="CH424" s="1"/>
  <c r="CS8"/>
  <c r="CS10"/>
  <c r="CS12"/>
  <c r="CS14"/>
  <c r="CS16"/>
  <c r="CS18"/>
  <c r="CS20"/>
  <c r="CS22"/>
  <c r="CS24"/>
  <c r="CS26"/>
  <c r="CS28"/>
  <c r="CS30"/>
  <c r="CS32"/>
  <c r="CS34"/>
  <c r="CS36"/>
  <c r="CS38"/>
  <c r="CS52"/>
  <c r="CS53"/>
  <c r="CS58"/>
  <c r="CW59"/>
  <c r="CS60"/>
  <c r="CS61"/>
  <c r="CS66"/>
  <c r="CW67"/>
  <c r="CS68"/>
  <c r="CS69"/>
  <c r="CW71"/>
  <c r="CS72"/>
  <c r="CY72"/>
  <c r="CW75"/>
  <c r="CS76"/>
  <c r="CY76"/>
  <c r="CS77"/>
  <c r="CY77"/>
  <c r="CS78"/>
  <c r="CY78"/>
  <c r="CS79"/>
  <c r="CY79"/>
  <c r="CS80"/>
  <c r="CY80"/>
  <c r="CS81"/>
  <c r="CY81"/>
  <c r="CS82"/>
  <c r="CY82"/>
  <c r="CS83"/>
  <c r="CY83"/>
  <c r="CS84"/>
  <c r="CY84"/>
  <c r="CS85"/>
  <c r="CY85"/>
  <c r="CS86"/>
  <c r="CY86"/>
  <c r="CS87"/>
  <c r="CY87"/>
  <c r="CS88"/>
  <c r="CY88"/>
  <c r="CS89"/>
  <c r="CY89"/>
  <c r="CS90"/>
  <c r="CY90"/>
  <c r="CS91"/>
  <c r="CY91"/>
  <c r="CS92"/>
  <c r="CY92"/>
  <c r="CS93"/>
  <c r="CY93"/>
  <c r="CS94"/>
  <c r="CY94"/>
  <c r="CS95"/>
  <c r="CY95"/>
  <c r="CS96"/>
  <c r="CY96"/>
  <c r="CS97"/>
  <c r="CY97"/>
  <c r="CS98"/>
  <c r="CY98"/>
  <c r="CS99"/>
  <c r="CY99"/>
  <c r="CS100"/>
  <c r="CY100"/>
  <c r="CS101"/>
  <c r="CY101"/>
  <c r="CS102"/>
  <c r="CY102"/>
  <c r="CS103"/>
  <c r="CY103"/>
  <c r="CS104"/>
  <c r="CY104"/>
  <c r="CS105"/>
  <c r="CY105"/>
  <c r="CS106"/>
  <c r="CY106"/>
  <c r="CS107"/>
  <c r="CY107"/>
  <c r="CS108"/>
  <c r="CY108"/>
  <c r="CS109"/>
  <c r="CY109"/>
  <c r="CS110"/>
  <c r="CY110"/>
  <c r="CS111"/>
  <c r="CY111"/>
  <c r="CS112"/>
  <c r="CY112"/>
  <c r="CS113"/>
  <c r="CY113"/>
  <c r="CS114"/>
  <c r="CY114"/>
  <c r="CS115"/>
  <c r="CY115"/>
  <c r="CS116"/>
  <c r="CY116"/>
  <c r="CS117"/>
  <c r="CS119"/>
  <c r="CY120"/>
  <c r="CS121"/>
  <c r="CY122"/>
  <c r="CS123"/>
  <c r="CY124"/>
  <c r="CS125"/>
  <c r="CY126"/>
  <c r="CS127"/>
  <c r="CW128"/>
  <c r="CS129"/>
  <c r="CS132"/>
  <c r="CY129"/>
  <c r="CW130"/>
  <c r="CS131"/>
  <c r="CY131"/>
  <c r="CY133"/>
  <c r="CW134"/>
  <c r="CY135"/>
  <c r="CS136"/>
  <c r="CS138"/>
  <c r="CY138"/>
  <c r="CS140"/>
  <c r="CY140"/>
  <c r="CS142"/>
  <c r="CY142"/>
  <c r="CS144"/>
  <c r="CY144"/>
  <c r="CS146"/>
  <c r="CY146"/>
  <c r="CS148"/>
  <c r="CY148"/>
  <c r="CS150"/>
  <c r="CY150"/>
  <c r="CS152"/>
  <c r="CY152"/>
  <c r="CS154"/>
  <c r="CY154"/>
  <c r="CS156"/>
  <c r="CY156"/>
  <c r="CS158"/>
  <c r="CY158"/>
  <c r="CS160"/>
  <c r="CY160"/>
  <c r="CS162"/>
  <c r="CY162"/>
  <c r="CS164"/>
  <c r="CY164"/>
  <c r="CS166"/>
  <c r="CY166"/>
  <c r="CS167"/>
  <c r="CY167"/>
  <c r="CS168"/>
  <c r="CY168"/>
  <c r="CS169"/>
  <c r="CY169"/>
  <c r="CS170"/>
  <c r="CY170"/>
  <c r="CS171"/>
  <c r="CY171"/>
  <c r="CS172"/>
  <c r="CY172"/>
  <c r="CS173"/>
  <c r="CY173"/>
  <c r="CS174"/>
  <c r="CY174"/>
  <c r="CS175"/>
  <c r="CY175"/>
  <c r="CS176"/>
  <c r="CY176"/>
  <c r="CS177"/>
  <c r="CY177"/>
  <c r="CS178"/>
  <c r="CY178"/>
  <c r="CS179"/>
  <c r="CY179"/>
  <c r="CS180"/>
  <c r="CY180"/>
  <c r="CS181"/>
  <c r="CY181"/>
  <c r="CS182"/>
  <c r="CY182"/>
  <c r="CS183"/>
  <c r="CY183"/>
  <c r="CS184"/>
  <c r="CY184"/>
  <c r="CS185"/>
  <c r="CY185"/>
  <c r="CS186"/>
  <c r="CY186"/>
  <c r="CS187"/>
  <c r="CY187"/>
  <c r="CS188"/>
  <c r="CY188"/>
  <c r="CS189"/>
  <c r="CY189"/>
  <c r="CS190"/>
  <c r="CY190"/>
  <c r="CS191"/>
  <c r="CY191"/>
  <c r="CS192"/>
  <c r="CY192"/>
  <c r="CS193"/>
  <c r="CY193"/>
  <c r="CS194"/>
  <c r="CY194"/>
  <c r="CS195"/>
  <c r="CY195"/>
  <c r="CS196"/>
  <c r="CY196"/>
  <c r="CS197"/>
  <c r="CY197"/>
  <c r="CS198"/>
  <c r="CY198"/>
  <c r="CS199"/>
  <c r="CY199"/>
  <c r="CS200"/>
  <c r="CY200"/>
  <c r="CS201"/>
  <c r="CY201"/>
  <c r="CS202"/>
  <c r="CY202"/>
  <c r="CS203"/>
  <c r="CY203"/>
  <c r="CS204"/>
  <c r="CY204"/>
  <c r="CS205"/>
  <c r="CY205"/>
  <c r="CS206"/>
  <c r="CY206"/>
  <c r="CS207"/>
  <c r="CY207"/>
  <c r="CS208"/>
  <c r="CY208"/>
  <c r="CS209"/>
  <c r="CY209"/>
  <c r="CS210"/>
  <c r="CY210"/>
  <c r="CS211"/>
  <c r="CY211"/>
  <c r="CS212"/>
  <c r="CY212"/>
  <c r="CS213"/>
  <c r="CY213"/>
  <c r="CS214"/>
  <c r="CY214"/>
  <c r="CS215"/>
  <c r="CY215"/>
  <c r="CS216"/>
  <c r="CY216"/>
  <c r="CY218"/>
  <c r="CS238"/>
  <c r="CY366"/>
  <c r="CS367"/>
  <c r="CY368"/>
  <c r="CS369"/>
  <c r="CY370"/>
  <c r="CS371"/>
  <c r="CY372"/>
  <c r="CS373"/>
  <c r="CY374"/>
  <c r="CS375"/>
  <c r="CS135"/>
  <c r="CS137"/>
  <c r="CY137"/>
  <c r="CS139"/>
  <c r="CY139"/>
  <c r="CS141"/>
  <c r="CY141"/>
  <c r="CS143"/>
  <c r="CY143"/>
  <c r="CS145"/>
  <c r="CY145"/>
  <c r="CS147"/>
  <c r="CY147"/>
  <c r="CS149"/>
  <c r="CY149"/>
  <c r="CS151"/>
  <c r="CY151"/>
  <c r="CS153"/>
  <c r="CY153"/>
  <c r="CS155"/>
  <c r="CY155"/>
  <c r="CY157"/>
  <c r="DA157" s="1"/>
  <c r="CS159"/>
  <c r="CY159"/>
  <c r="CS161"/>
  <c r="CY161"/>
  <c r="CS163"/>
  <c r="CY163"/>
  <c r="CS165"/>
  <c r="CY165"/>
  <c r="CS217"/>
  <c r="CY217"/>
  <c r="CS218"/>
  <c r="CS219"/>
  <c r="CY219"/>
  <c r="CS220"/>
  <c r="CY220"/>
  <c r="CS221"/>
  <c r="CY221"/>
  <c r="CS222"/>
  <c r="CY222"/>
  <c r="CS223"/>
  <c r="CY223"/>
  <c r="CS224"/>
  <c r="CY224"/>
  <c r="CS225"/>
  <c r="CY225"/>
  <c r="CS226"/>
  <c r="CY226"/>
  <c r="CS227"/>
  <c r="CY227"/>
  <c r="CS228"/>
  <c r="CY228"/>
  <c r="CS229"/>
  <c r="CY229"/>
  <c r="CS230"/>
  <c r="CY230"/>
  <c r="CS231"/>
  <c r="CY231"/>
  <c r="CS232"/>
  <c r="CY232"/>
  <c r="CS233"/>
  <c r="CY233"/>
  <c r="CS234"/>
  <c r="CY234"/>
  <c r="CS235"/>
  <c r="CY235"/>
  <c r="CS236"/>
  <c r="CY236"/>
  <c r="CS237"/>
  <c r="CY237"/>
  <c r="CS366"/>
  <c r="CS368"/>
  <c r="CS370"/>
  <c r="CS372"/>
  <c r="CS374"/>
  <c r="CY377"/>
  <c r="CS405"/>
  <c r="CY405"/>
  <c r="CS407"/>
  <c r="CY407"/>
  <c r="CS409"/>
  <c r="CY409"/>
  <c r="CS411"/>
  <c r="CY411"/>
  <c r="CS413"/>
  <c r="CY413"/>
  <c r="CS415"/>
  <c r="CY415"/>
  <c r="CS417"/>
  <c r="CY417"/>
  <c r="CS419"/>
  <c r="CY419"/>
  <c r="CS421"/>
  <c r="CY421"/>
  <c r="CS423"/>
  <c r="CY423"/>
  <c r="CS376"/>
  <c r="CY376"/>
  <c r="CS377"/>
  <c r="CS378"/>
  <c r="CY378"/>
  <c r="CS379"/>
  <c r="CY379"/>
  <c r="CS380"/>
  <c r="CY380"/>
  <c r="CS381"/>
  <c r="CY381"/>
  <c r="CS382"/>
  <c r="CY382"/>
  <c r="CS383"/>
  <c r="CY383"/>
  <c r="CS384"/>
  <c r="CY384"/>
  <c r="CS385"/>
  <c r="CY385"/>
  <c r="CS386"/>
  <c r="CY386"/>
  <c r="CS387"/>
  <c r="CY387"/>
  <c r="CS388"/>
  <c r="CY388"/>
  <c r="CS389"/>
  <c r="CY389"/>
  <c r="CS390"/>
  <c r="CY390"/>
  <c r="CS391"/>
  <c r="CY391"/>
  <c r="CS392"/>
  <c r="CY392"/>
  <c r="CS393"/>
  <c r="CY393"/>
  <c r="CS394"/>
  <c r="CY394"/>
  <c r="CS395"/>
  <c r="CY395"/>
  <c r="CS396"/>
  <c r="CY396"/>
  <c r="CS397"/>
  <c r="CY397"/>
  <c r="CS398"/>
  <c r="CY398"/>
  <c r="CS399"/>
  <c r="CY399"/>
  <c r="CS400"/>
  <c r="CY400"/>
  <c r="CS401"/>
  <c r="CY401"/>
  <c r="CS402"/>
  <c r="CY402"/>
  <c r="CS403"/>
  <c r="CY403"/>
  <c r="CS404"/>
  <c r="CY404"/>
  <c r="CS406"/>
  <c r="CY406"/>
  <c r="CS408"/>
  <c r="CY408"/>
  <c r="CS410"/>
  <c r="CY410"/>
  <c r="CS412"/>
  <c r="CY412"/>
  <c r="CS414"/>
  <c r="CY414"/>
  <c r="CS416"/>
  <c r="CY416"/>
  <c r="CS418"/>
  <c r="CY418"/>
  <c r="CS420"/>
  <c r="CY420"/>
  <c r="CS422"/>
  <c r="CY422"/>
  <c r="CS424"/>
  <c r="CY424"/>
  <c r="CZ7"/>
  <c r="CZ8"/>
  <c r="CZ9"/>
  <c r="CZ10"/>
  <c r="CZ11"/>
  <c r="CZ12"/>
  <c r="CZ13"/>
  <c r="CZ14"/>
  <c r="CZ15"/>
  <c r="CZ16"/>
  <c r="CZ17"/>
  <c r="CZ18"/>
  <c r="CZ19"/>
  <c r="CZ20"/>
  <c r="CZ21"/>
  <c r="CZ22"/>
  <c r="CZ23"/>
  <c r="CZ24"/>
  <c r="CZ25"/>
  <c r="CZ26"/>
  <c r="CZ27"/>
  <c r="CZ28"/>
  <c r="CZ29"/>
  <c r="CZ30"/>
  <c r="CZ31"/>
  <c r="CZ32"/>
  <c r="CZ33"/>
  <c r="CZ34"/>
  <c r="CZ35"/>
  <c r="CZ36"/>
  <c r="CZ37"/>
  <c r="CZ38"/>
  <c r="CZ41"/>
  <c r="CZ43"/>
  <c r="CZ45"/>
  <c r="CZ47"/>
  <c r="CZ49"/>
  <c r="CZ51"/>
  <c r="CZ52"/>
  <c r="CZ55"/>
  <c r="CZ56"/>
  <c r="CZ59"/>
  <c r="CZ60"/>
  <c r="CZ63"/>
  <c r="CZ64"/>
  <c r="CZ67"/>
  <c r="CZ68"/>
  <c r="CZ40"/>
  <c r="CZ42"/>
  <c r="CZ44"/>
  <c r="CZ46"/>
  <c r="CZ48"/>
  <c r="CZ50"/>
  <c r="CZ53"/>
  <c r="CZ57"/>
  <c r="CZ61"/>
  <c r="CZ65"/>
  <c r="CZ69"/>
  <c r="CX7"/>
  <c r="CW8"/>
  <c r="CX9"/>
  <c r="CW10"/>
  <c r="CX11"/>
  <c r="CW12"/>
  <c r="CX13"/>
  <c r="CW14"/>
  <c r="CX15"/>
  <c r="CW16"/>
  <c r="CX17"/>
  <c r="CW18"/>
  <c r="CX19"/>
  <c r="CW20"/>
  <c r="CX21"/>
  <c r="CW22"/>
  <c r="CX23"/>
  <c r="CW24"/>
  <c r="CX25"/>
  <c r="CW26"/>
  <c r="CX27"/>
  <c r="CW28"/>
  <c r="CX29"/>
  <c r="CW30"/>
  <c r="CX31"/>
  <c r="CW32"/>
  <c r="CX33"/>
  <c r="CW34"/>
  <c r="CX35"/>
  <c r="CW36"/>
  <c r="CX37"/>
  <c r="CW38"/>
  <c r="CW40"/>
  <c r="CX41"/>
  <c r="CW42"/>
  <c r="CX43"/>
  <c r="CW44"/>
  <c r="CX45"/>
  <c r="CW46"/>
  <c r="CX47"/>
  <c r="CW48"/>
  <c r="CX49"/>
  <c r="CW50"/>
  <c r="CX51"/>
  <c r="CW53"/>
  <c r="CZ54"/>
  <c r="CS55"/>
  <c r="CW57"/>
  <c r="CZ58"/>
  <c r="CS59"/>
  <c r="CW61"/>
  <c r="CZ62"/>
  <c r="CS63"/>
  <c r="CW65"/>
  <c r="CZ66"/>
  <c r="CS67"/>
  <c r="CW69"/>
  <c r="CZ70"/>
  <c r="CS71"/>
  <c r="CW73"/>
  <c r="CZ74"/>
  <c r="CS75"/>
  <c r="CW7"/>
  <c r="CX8"/>
  <c r="CW9"/>
  <c r="CX10"/>
  <c r="CW11"/>
  <c r="CX12"/>
  <c r="CW13"/>
  <c r="CX14"/>
  <c r="CW15"/>
  <c r="CX16"/>
  <c r="CW17"/>
  <c r="CX18"/>
  <c r="CW19"/>
  <c r="CX20"/>
  <c r="CW21"/>
  <c r="CX22"/>
  <c r="CW23"/>
  <c r="CX24"/>
  <c r="CW25"/>
  <c r="CX26"/>
  <c r="CW27"/>
  <c r="CX28"/>
  <c r="CW29"/>
  <c r="CX30"/>
  <c r="CW31"/>
  <c r="CX32"/>
  <c r="CW33"/>
  <c r="CX34"/>
  <c r="CW35"/>
  <c r="CX36"/>
  <c r="CW37"/>
  <c r="CX38"/>
  <c r="CX40"/>
  <c r="CW41"/>
  <c r="CX42"/>
  <c r="CW43"/>
  <c r="CX44"/>
  <c r="CW45"/>
  <c r="CX46"/>
  <c r="CW47"/>
  <c r="CX48"/>
  <c r="CW49"/>
  <c r="CX50"/>
  <c r="CW51"/>
  <c r="CW52"/>
  <c r="CX53"/>
  <c r="CW54"/>
  <c r="CX55"/>
  <c r="CW56"/>
  <c r="CX57"/>
  <c r="CW58"/>
  <c r="CX59"/>
  <c r="CW60"/>
  <c r="CX61"/>
  <c r="CW62"/>
  <c r="CX63"/>
  <c r="CW64"/>
  <c r="CX65"/>
  <c r="CW66"/>
  <c r="CX67"/>
  <c r="CW68"/>
  <c r="CX69"/>
  <c r="CW70"/>
  <c r="CX71"/>
  <c r="CW72"/>
  <c r="CX73"/>
  <c r="CW74"/>
  <c r="CX75"/>
  <c r="CW76"/>
  <c r="CX77"/>
  <c r="CW78"/>
  <c r="CX79"/>
  <c r="CW80"/>
  <c r="CX81"/>
  <c r="CW82"/>
  <c r="CX83"/>
  <c r="CW84"/>
  <c r="CX85"/>
  <c r="CW86"/>
  <c r="CX87"/>
  <c r="CW88"/>
  <c r="CX89"/>
  <c r="CW90"/>
  <c r="CX91"/>
  <c r="CW92"/>
  <c r="CX93"/>
  <c r="CW94"/>
  <c r="CX95"/>
  <c r="CW96"/>
  <c r="CX97"/>
  <c r="CW98"/>
  <c r="CX99"/>
  <c r="CW100"/>
  <c r="CX101"/>
  <c r="CW102"/>
  <c r="CX103"/>
  <c r="CW104"/>
  <c r="CX105"/>
  <c r="CW106"/>
  <c r="CX107"/>
  <c r="CW108"/>
  <c r="CX109"/>
  <c r="CW110"/>
  <c r="CX111"/>
  <c r="CW112"/>
  <c r="CX113"/>
  <c r="CW114"/>
  <c r="CX115"/>
  <c r="CW116"/>
  <c r="CX117"/>
  <c r="CW118"/>
  <c r="CX119"/>
  <c r="CW120"/>
  <c r="CX121"/>
  <c r="CW122"/>
  <c r="CX123"/>
  <c r="CW124"/>
  <c r="CX125"/>
  <c r="CW126"/>
  <c r="CX127"/>
  <c r="CY128"/>
  <c r="CX129"/>
  <c r="CY132"/>
  <c r="CX133"/>
  <c r="CX135"/>
  <c r="CY136"/>
  <c r="CX76"/>
  <c r="DB76" s="1"/>
  <c r="CW77"/>
  <c r="CX78"/>
  <c r="DB78" s="1"/>
  <c r="CW79"/>
  <c r="CX80"/>
  <c r="DB80" s="1"/>
  <c r="CW81"/>
  <c r="CX82"/>
  <c r="DB82" s="1"/>
  <c r="CW83"/>
  <c r="CX84"/>
  <c r="DB84" s="1"/>
  <c r="CW85"/>
  <c r="CX86"/>
  <c r="DB86" s="1"/>
  <c r="CW87"/>
  <c r="CX88"/>
  <c r="DB88" s="1"/>
  <c r="CW89"/>
  <c r="CX90"/>
  <c r="DB90" s="1"/>
  <c r="CW91"/>
  <c r="CX92"/>
  <c r="DB92" s="1"/>
  <c r="CW93"/>
  <c r="CX94"/>
  <c r="DB94" s="1"/>
  <c r="CW95"/>
  <c r="CX96"/>
  <c r="DB96" s="1"/>
  <c r="CW97"/>
  <c r="CX98"/>
  <c r="DB98" s="1"/>
  <c r="CW99"/>
  <c r="CX100"/>
  <c r="DB100" s="1"/>
  <c r="CW101"/>
  <c r="CX102"/>
  <c r="DB102" s="1"/>
  <c r="CW103"/>
  <c r="CX104"/>
  <c r="DB104" s="1"/>
  <c r="CW105"/>
  <c r="CX106"/>
  <c r="DB106" s="1"/>
  <c r="CW107"/>
  <c r="CX108"/>
  <c r="DB108" s="1"/>
  <c r="CW109"/>
  <c r="CX110"/>
  <c r="DB110" s="1"/>
  <c r="CW111"/>
  <c r="CX112"/>
  <c r="DB112" s="1"/>
  <c r="CW113"/>
  <c r="CX114"/>
  <c r="DB114" s="1"/>
  <c r="CW115"/>
  <c r="CX116"/>
  <c r="DB116" s="1"/>
  <c r="CW117"/>
  <c r="CX118"/>
  <c r="DB118" s="1"/>
  <c r="CW119"/>
  <c r="CX120"/>
  <c r="DB120" s="1"/>
  <c r="CW121"/>
  <c r="CX122"/>
  <c r="DB122" s="1"/>
  <c r="CW123"/>
  <c r="CX124"/>
  <c r="DB124" s="1"/>
  <c r="CW125"/>
  <c r="CX126"/>
  <c r="DB126" s="1"/>
  <c r="CW127"/>
  <c r="CS130"/>
  <c r="CS134"/>
  <c r="DB216"/>
  <c r="CW136"/>
  <c r="CX137"/>
  <c r="CW138"/>
  <c r="CX139"/>
  <c r="CW140"/>
  <c r="CX141"/>
  <c r="CW142"/>
  <c r="CX143"/>
  <c r="CW144"/>
  <c r="CX145"/>
  <c r="CW146"/>
  <c r="CX147"/>
  <c r="CW148"/>
  <c r="CX149"/>
  <c r="CW150"/>
  <c r="CX151"/>
  <c r="CW152"/>
  <c r="CX153"/>
  <c r="CW154"/>
  <c r="CX155"/>
  <c r="CW156"/>
  <c r="CX157"/>
  <c r="CW158"/>
  <c r="CX159"/>
  <c r="DB159" s="1"/>
  <c r="CW160"/>
  <c r="CX161"/>
  <c r="DB161" s="1"/>
  <c r="CW162"/>
  <c r="CX163"/>
  <c r="DB163" s="1"/>
  <c r="CW164"/>
  <c r="CX165"/>
  <c r="DB165" s="1"/>
  <c r="CW166"/>
  <c r="CX167"/>
  <c r="DB167" s="1"/>
  <c r="CW168"/>
  <c r="CX169"/>
  <c r="DB169" s="1"/>
  <c r="CW170"/>
  <c r="CX171"/>
  <c r="DB171" s="1"/>
  <c r="CW172"/>
  <c r="CX173"/>
  <c r="DB173" s="1"/>
  <c r="CW174"/>
  <c r="CX175"/>
  <c r="DB175" s="1"/>
  <c r="CW176"/>
  <c r="CX177"/>
  <c r="DB177" s="1"/>
  <c r="CW178"/>
  <c r="CX179"/>
  <c r="DB179" s="1"/>
  <c r="CW180"/>
  <c r="CX181"/>
  <c r="DB181" s="1"/>
  <c r="CW182"/>
  <c r="CX183"/>
  <c r="DB183" s="1"/>
  <c r="CW184"/>
  <c r="CX185"/>
  <c r="DB185" s="1"/>
  <c r="CW186"/>
  <c r="CX187"/>
  <c r="DB187" s="1"/>
  <c r="CW188"/>
  <c r="CX189"/>
  <c r="DB189" s="1"/>
  <c r="CW190"/>
  <c r="CX191"/>
  <c r="DB191" s="1"/>
  <c r="CW192"/>
  <c r="CX193"/>
  <c r="DB193" s="1"/>
  <c r="CW194"/>
  <c r="CX195"/>
  <c r="DB195" s="1"/>
  <c r="CW196"/>
  <c r="CX197"/>
  <c r="DB197" s="1"/>
  <c r="CW198"/>
  <c r="CX199"/>
  <c r="DB199" s="1"/>
  <c r="CW200"/>
  <c r="CX201"/>
  <c r="DB201" s="1"/>
  <c r="CW202"/>
  <c r="CX203"/>
  <c r="DB203" s="1"/>
  <c r="CW204"/>
  <c r="CX205"/>
  <c r="DB205" s="1"/>
  <c r="CW206"/>
  <c r="CX207"/>
  <c r="DB207" s="1"/>
  <c r="CW208"/>
  <c r="CX209"/>
  <c r="DB209" s="1"/>
  <c r="CW210"/>
  <c r="CX211"/>
  <c r="DB211" s="1"/>
  <c r="CW212"/>
  <c r="CX213"/>
  <c r="DB213" s="1"/>
  <c r="CW214"/>
  <c r="CX215"/>
  <c r="DB215" s="1"/>
  <c r="CW217"/>
  <c r="CZ218"/>
  <c r="CX128"/>
  <c r="CW129"/>
  <c r="CX130"/>
  <c r="DB130" s="1"/>
  <c r="CW131"/>
  <c r="CX132"/>
  <c r="CW133"/>
  <c r="DA133" s="1"/>
  <c r="CX134"/>
  <c r="CW135"/>
  <c r="DA135" s="1"/>
  <c r="CX136"/>
  <c r="CW137"/>
  <c r="CX138"/>
  <c r="CW139"/>
  <c r="CX140"/>
  <c r="CW141"/>
  <c r="CX142"/>
  <c r="CW143"/>
  <c r="CX144"/>
  <c r="CW145"/>
  <c r="CX146"/>
  <c r="CW147"/>
  <c r="CX148"/>
  <c r="CW149"/>
  <c r="CX150"/>
  <c r="CW151"/>
  <c r="CX152"/>
  <c r="CW153"/>
  <c r="CX154"/>
  <c r="CW155"/>
  <c r="CX156"/>
  <c r="CW157"/>
  <c r="CX158"/>
  <c r="DB158" s="1"/>
  <c r="CW159"/>
  <c r="CX160"/>
  <c r="CW161"/>
  <c r="CX162"/>
  <c r="DB162" s="1"/>
  <c r="CW163"/>
  <c r="CX164"/>
  <c r="CW165"/>
  <c r="CX166"/>
  <c r="DB166" s="1"/>
  <c r="CW167"/>
  <c r="CX168"/>
  <c r="CW169"/>
  <c r="CX170"/>
  <c r="DB170" s="1"/>
  <c r="CW171"/>
  <c r="CX172"/>
  <c r="CW173"/>
  <c r="CX174"/>
  <c r="DB174" s="1"/>
  <c r="CW175"/>
  <c r="CX176"/>
  <c r="CW177"/>
  <c r="CX178"/>
  <c r="DB178" s="1"/>
  <c r="CW179"/>
  <c r="CX180"/>
  <c r="CW181"/>
  <c r="CX182"/>
  <c r="DB182" s="1"/>
  <c r="CW183"/>
  <c r="CX184"/>
  <c r="CW185"/>
  <c r="CX186"/>
  <c r="DB186" s="1"/>
  <c r="CW187"/>
  <c r="CX188"/>
  <c r="CW189"/>
  <c r="CX190"/>
  <c r="DB190" s="1"/>
  <c r="CW191"/>
  <c r="CX192"/>
  <c r="CW193"/>
  <c r="CX194"/>
  <c r="DB194" s="1"/>
  <c r="CW195"/>
  <c r="CX196"/>
  <c r="CW197"/>
  <c r="CX198"/>
  <c r="DB198" s="1"/>
  <c r="CW199"/>
  <c r="CX200"/>
  <c r="CW201"/>
  <c r="CX202"/>
  <c r="DB202" s="1"/>
  <c r="CW203"/>
  <c r="CX204"/>
  <c r="CW205"/>
  <c r="CX206"/>
  <c r="DB206" s="1"/>
  <c r="CW207"/>
  <c r="CX208"/>
  <c r="CW209"/>
  <c r="CX210"/>
  <c r="DB210" s="1"/>
  <c r="CW211"/>
  <c r="CX212"/>
  <c r="CW213"/>
  <c r="CX214"/>
  <c r="DB214" s="1"/>
  <c r="CW215"/>
  <c r="CW219"/>
  <c r="CX220"/>
  <c r="DB220" s="1"/>
  <c r="CW221"/>
  <c r="CX222"/>
  <c r="DB222" s="1"/>
  <c r="CW223"/>
  <c r="CX224"/>
  <c r="DB224" s="1"/>
  <c r="CW225"/>
  <c r="CX226"/>
  <c r="DB226" s="1"/>
  <c r="CW227"/>
  <c r="CX228"/>
  <c r="DB228" s="1"/>
  <c r="CW229"/>
  <c r="CX230"/>
  <c r="DB230" s="1"/>
  <c r="CW231"/>
  <c r="CX232"/>
  <c r="DB232" s="1"/>
  <c r="CW233"/>
  <c r="CX234"/>
  <c r="DB234" s="1"/>
  <c r="CW235"/>
  <c r="CX236"/>
  <c r="DB236" s="1"/>
  <c r="CW237"/>
  <c r="CX238"/>
  <c r="DB238" s="1"/>
  <c r="CW366"/>
  <c r="CX367"/>
  <c r="DB367" s="1"/>
  <c r="CW368"/>
  <c r="CX369"/>
  <c r="CW370"/>
  <c r="CX371"/>
  <c r="DB371" s="1"/>
  <c r="CW372"/>
  <c r="CX373"/>
  <c r="CW374"/>
  <c r="CX375"/>
  <c r="DB375" s="1"/>
  <c r="CW376"/>
  <c r="CZ377"/>
  <c r="CW216"/>
  <c r="CX217"/>
  <c r="CW218"/>
  <c r="CX219"/>
  <c r="DB219" s="1"/>
  <c r="CW220"/>
  <c r="CX221"/>
  <c r="CW222"/>
  <c r="CX223"/>
  <c r="DB223" s="1"/>
  <c r="CW224"/>
  <c r="CX225"/>
  <c r="CW226"/>
  <c r="CX227"/>
  <c r="DB227" s="1"/>
  <c r="CW228"/>
  <c r="CX229"/>
  <c r="CW230"/>
  <c r="CX231"/>
  <c r="DB231" s="1"/>
  <c r="CW232"/>
  <c r="CX233"/>
  <c r="CW234"/>
  <c r="CX235"/>
  <c r="DB235" s="1"/>
  <c r="CW236"/>
  <c r="CX237"/>
  <c r="CW238"/>
  <c r="CX366"/>
  <c r="DB366" s="1"/>
  <c r="CW367"/>
  <c r="CX368"/>
  <c r="CW369"/>
  <c r="CX370"/>
  <c r="DB370" s="1"/>
  <c r="CW371"/>
  <c r="CX372"/>
  <c r="CW373"/>
  <c r="CX374"/>
  <c r="DB374" s="1"/>
  <c r="CW375"/>
  <c r="CX376"/>
  <c r="CW377"/>
  <c r="CX378"/>
  <c r="DB378" s="1"/>
  <c r="CW379"/>
  <c r="CX380"/>
  <c r="CW381"/>
  <c r="CX382"/>
  <c r="DB382" s="1"/>
  <c r="CW383"/>
  <c r="CX384"/>
  <c r="CW385"/>
  <c r="CX386"/>
  <c r="DB386" s="1"/>
  <c r="CW387"/>
  <c r="CX388"/>
  <c r="CW389"/>
  <c r="CX390"/>
  <c r="CW391"/>
  <c r="CX392"/>
  <c r="CW393"/>
  <c r="CX394"/>
  <c r="DB394" s="1"/>
  <c r="CW395"/>
  <c r="CX396"/>
  <c r="CW397"/>
  <c r="CX398"/>
  <c r="CW399"/>
  <c r="CX400"/>
  <c r="CW401"/>
  <c r="CX402"/>
  <c r="DB402" s="1"/>
  <c r="CW403"/>
  <c r="CX404"/>
  <c r="CW405"/>
  <c r="CX406"/>
  <c r="CW407"/>
  <c r="CX408"/>
  <c r="CW409"/>
  <c r="CX410"/>
  <c r="DB410" s="1"/>
  <c r="CW411"/>
  <c r="CX412"/>
  <c r="CW413"/>
  <c r="CX414"/>
  <c r="CW415"/>
  <c r="CX416"/>
  <c r="CW417"/>
  <c r="CX418"/>
  <c r="DB418" s="1"/>
  <c r="CW419"/>
  <c r="CX420"/>
  <c r="CW421"/>
  <c r="CX422"/>
  <c r="CW423"/>
  <c r="CX424"/>
  <c r="CW378"/>
  <c r="CX379"/>
  <c r="CW380"/>
  <c r="CX381"/>
  <c r="DB381" s="1"/>
  <c r="CW382"/>
  <c r="CX383"/>
  <c r="CW384"/>
  <c r="CX385"/>
  <c r="DB385" s="1"/>
  <c r="CW386"/>
  <c r="CX387"/>
  <c r="CW388"/>
  <c r="CX389"/>
  <c r="DB389" s="1"/>
  <c r="CW390"/>
  <c r="CX391"/>
  <c r="CW392"/>
  <c r="CX393"/>
  <c r="DB393" s="1"/>
  <c r="CW394"/>
  <c r="CX395"/>
  <c r="CW396"/>
  <c r="CX397"/>
  <c r="DB397" s="1"/>
  <c r="CW398"/>
  <c r="CX399"/>
  <c r="CW400"/>
  <c r="CX401"/>
  <c r="DB401" s="1"/>
  <c r="CW402"/>
  <c r="CX403"/>
  <c r="CW404"/>
  <c r="CX405"/>
  <c r="DB405" s="1"/>
  <c r="CW406"/>
  <c r="CX407"/>
  <c r="CW408"/>
  <c r="CX409"/>
  <c r="DB409" s="1"/>
  <c r="CW410"/>
  <c r="CX411"/>
  <c r="CW412"/>
  <c r="CX413"/>
  <c r="DB413" s="1"/>
  <c r="CW414"/>
  <c r="CX415"/>
  <c r="CW416"/>
  <c r="CX417"/>
  <c r="DB417" s="1"/>
  <c r="CW418"/>
  <c r="CX419"/>
  <c r="CW420"/>
  <c r="CX421"/>
  <c r="DB421" s="1"/>
  <c r="CW422"/>
  <c r="CX423"/>
  <c r="CW424"/>
  <c r="CJ134"/>
  <c r="CJ136"/>
  <c r="CJ138"/>
  <c r="CJ140"/>
  <c r="CJ142"/>
  <c r="CJ144"/>
  <c r="CJ146"/>
  <c r="CJ148"/>
  <c r="CJ150"/>
  <c r="CG7"/>
  <c r="CH7" s="1"/>
  <c r="CI7"/>
  <c r="CF7" s="1"/>
  <c r="CG8"/>
  <c r="CH8" s="1"/>
  <c r="CI8"/>
  <c r="CF8" s="1"/>
  <c r="CG9"/>
  <c r="CH9" s="1"/>
  <c r="CI9"/>
  <c r="CF9" s="1"/>
  <c r="CG10"/>
  <c r="CH10" s="1"/>
  <c r="CI10"/>
  <c r="CF10" s="1"/>
  <c r="CG11"/>
  <c r="CH11" s="1"/>
  <c r="CI11"/>
  <c r="CF11" s="1"/>
  <c r="CG12"/>
  <c r="CH12" s="1"/>
  <c r="CI12"/>
  <c r="CF12" s="1"/>
  <c r="CG13"/>
  <c r="CH13" s="1"/>
  <c r="CI13"/>
  <c r="CF13" s="1"/>
  <c r="CG14"/>
  <c r="CH14" s="1"/>
  <c r="CI14"/>
  <c r="CF14" s="1"/>
  <c r="CG15"/>
  <c r="CH15" s="1"/>
  <c r="CI15"/>
  <c r="CF15" s="1"/>
  <c r="CG16"/>
  <c r="CH16" s="1"/>
  <c r="CI16"/>
  <c r="CF16" s="1"/>
  <c r="CG17"/>
  <c r="CH17" s="1"/>
  <c r="CI17"/>
  <c r="CF17" s="1"/>
  <c r="CG18"/>
  <c r="CH18" s="1"/>
  <c r="CI18"/>
  <c r="CF18" s="1"/>
  <c r="CG19"/>
  <c r="CH19" s="1"/>
  <c r="CI19"/>
  <c r="CF19" s="1"/>
  <c r="CG20"/>
  <c r="CH20" s="1"/>
  <c r="CI20"/>
  <c r="CF20" s="1"/>
  <c r="CG21"/>
  <c r="CH21" s="1"/>
  <c r="CI21"/>
  <c r="CF21" s="1"/>
  <c r="CG22"/>
  <c r="CH22" s="1"/>
  <c r="CI22"/>
  <c r="CF22" s="1"/>
  <c r="CG23"/>
  <c r="CH23" s="1"/>
  <c r="CI23"/>
  <c r="CF23" s="1"/>
  <c r="CG24"/>
  <c r="CH24" s="1"/>
  <c r="CI24"/>
  <c r="CF24" s="1"/>
  <c r="CG25"/>
  <c r="CH25" s="1"/>
  <c r="CI25"/>
  <c r="CF25" s="1"/>
  <c r="CG26"/>
  <c r="CH26" s="1"/>
  <c r="CI26"/>
  <c r="CF26" s="1"/>
  <c r="CG27"/>
  <c r="CH27" s="1"/>
  <c r="CI27"/>
  <c r="CF27" s="1"/>
  <c r="CG28"/>
  <c r="CH28" s="1"/>
  <c r="CI28"/>
  <c r="CF28" s="1"/>
  <c r="CG29"/>
  <c r="CH29" s="1"/>
  <c r="CI29"/>
  <c r="CF29" s="1"/>
  <c r="CG30"/>
  <c r="CG31"/>
  <c r="CH31" s="1"/>
  <c r="CI31"/>
  <c r="CF31" s="1"/>
  <c r="CG32"/>
  <c r="CH32" s="1"/>
  <c r="CI32"/>
  <c r="CF32" s="1"/>
  <c r="CG33"/>
  <c r="CH33" s="1"/>
  <c r="CI33"/>
  <c r="CF33" s="1"/>
  <c r="CG34"/>
  <c r="CH34" s="1"/>
  <c r="CI34"/>
  <c r="CF34" s="1"/>
  <c r="CG35"/>
  <c r="CH35" s="1"/>
  <c r="CI35"/>
  <c r="CF35" s="1"/>
  <c r="CG36"/>
  <c r="CH36" s="1"/>
  <c r="CI36"/>
  <c r="CF36" s="1"/>
  <c r="CG37"/>
  <c r="CH37" s="1"/>
  <c r="CI37"/>
  <c r="CF37" s="1"/>
  <c r="CG38"/>
  <c r="CH38" s="1"/>
  <c r="CI38"/>
  <c r="CF38" s="1"/>
  <c r="CG40"/>
  <c r="CH40" s="1"/>
  <c r="CG41"/>
  <c r="CH41" s="1"/>
  <c r="CG42"/>
  <c r="CH42" s="1"/>
  <c r="CG43"/>
  <c r="CH43" s="1"/>
  <c r="CG44"/>
  <c r="CH44" s="1"/>
  <c r="CG45"/>
  <c r="CH45" s="1"/>
  <c r="CG46"/>
  <c r="CH46" s="1"/>
  <c r="CG47"/>
  <c r="CH47" s="1"/>
  <c r="CG48"/>
  <c r="CH48" s="1"/>
  <c r="CG49"/>
  <c r="CH49" s="1"/>
  <c r="CG50"/>
  <c r="CH50" s="1"/>
  <c r="CG51"/>
  <c r="CH51" s="1"/>
  <c r="CI51"/>
  <c r="CF51" s="1"/>
  <c r="CG52"/>
  <c r="CH52" s="1"/>
  <c r="CI52"/>
  <c r="CF52" s="1"/>
  <c r="CG53"/>
  <c r="CH53" s="1"/>
  <c r="CI53"/>
  <c r="CF53" s="1"/>
  <c r="CG54"/>
  <c r="CH54" s="1"/>
  <c r="CI54"/>
  <c r="CF54" s="1"/>
  <c r="CG55"/>
  <c r="CH55" s="1"/>
  <c r="CI55"/>
  <c r="CF55" s="1"/>
  <c r="CG56"/>
  <c r="CH56" s="1"/>
  <c r="CI56"/>
  <c r="CF56" s="1"/>
  <c r="CG57"/>
  <c r="CH57" s="1"/>
  <c r="CI57"/>
  <c r="CF57" s="1"/>
  <c r="CG58"/>
  <c r="CH58" s="1"/>
  <c r="CI58"/>
  <c r="CF58" s="1"/>
  <c r="CG59"/>
  <c r="CH59" s="1"/>
  <c r="CI59"/>
  <c r="CF59" s="1"/>
  <c r="CG60"/>
  <c r="CH60" s="1"/>
  <c r="CI60"/>
  <c r="CF60" s="1"/>
  <c r="CI62"/>
  <c r="CF62" s="1"/>
  <c r="CI64"/>
  <c r="CF64" s="1"/>
  <c r="CI66"/>
  <c r="CF66" s="1"/>
  <c r="CI68"/>
  <c r="CF68" s="1"/>
  <c r="CI70"/>
  <c r="CF70" s="1"/>
  <c r="CI72"/>
  <c r="CF72" s="1"/>
  <c r="CI74"/>
  <c r="CF74" s="1"/>
  <c r="CI76"/>
  <c r="CF76" s="1"/>
  <c r="CI78"/>
  <c r="CF78" s="1"/>
  <c r="CI80"/>
  <c r="CF80" s="1"/>
  <c r="CI82"/>
  <c r="CF82" s="1"/>
  <c r="CI84"/>
  <c r="CF84" s="1"/>
  <c r="CI86"/>
  <c r="CF86" s="1"/>
  <c r="CI88"/>
  <c r="CF88" s="1"/>
  <c r="CI90"/>
  <c r="CF90" s="1"/>
  <c r="CI92"/>
  <c r="CF92" s="1"/>
  <c r="CI94"/>
  <c r="CF94" s="1"/>
  <c r="CI96"/>
  <c r="CF96" s="1"/>
  <c r="CI98"/>
  <c r="CF98" s="1"/>
  <c r="CI100"/>
  <c r="CF100" s="1"/>
  <c r="CI102"/>
  <c r="CF102" s="1"/>
  <c r="CI104"/>
  <c r="CF104" s="1"/>
  <c r="CI106"/>
  <c r="CF106" s="1"/>
  <c r="CI108"/>
  <c r="CF108" s="1"/>
  <c r="CI110"/>
  <c r="CF110" s="1"/>
  <c r="CI112"/>
  <c r="CF112" s="1"/>
  <c r="CI114"/>
  <c r="CF114" s="1"/>
  <c r="CI116"/>
  <c r="CF116" s="1"/>
  <c r="CI118"/>
  <c r="CF118" s="1"/>
  <c r="CI120"/>
  <c r="CF120" s="1"/>
  <c r="CI122"/>
  <c r="CF122" s="1"/>
  <c r="CI124"/>
  <c r="CF124" s="1"/>
  <c r="CI126"/>
  <c r="CF126" s="1"/>
  <c r="CI128"/>
  <c r="CF128" s="1"/>
  <c r="CI130"/>
  <c r="CF130" s="1"/>
  <c r="CI132"/>
  <c r="CF132" s="1"/>
  <c r="CH63"/>
  <c r="CH65"/>
  <c r="CH67"/>
  <c r="CH69"/>
  <c r="CH71"/>
  <c r="CH75"/>
  <c r="CH79"/>
  <c r="CH81"/>
  <c r="CH83"/>
  <c r="CH85"/>
  <c r="CH87"/>
  <c r="CH91"/>
  <c r="CH95"/>
  <c r="CH97"/>
  <c r="CH99"/>
  <c r="CH101"/>
  <c r="CH103"/>
  <c r="CH107"/>
  <c r="CH111"/>
  <c r="CH113"/>
  <c r="CH115"/>
  <c r="CH117"/>
  <c r="CH121"/>
  <c r="CH125"/>
  <c r="CH131"/>
  <c r="CH133"/>
  <c r="CJ135"/>
  <c r="CH135"/>
  <c r="CJ137"/>
  <c r="CH137"/>
  <c r="CJ139"/>
  <c r="CH139"/>
  <c r="CJ141"/>
  <c r="CH141"/>
  <c r="CJ143"/>
  <c r="CH143"/>
  <c r="CJ145"/>
  <c r="CH145"/>
  <c r="CJ147"/>
  <c r="CH147"/>
  <c r="CJ149"/>
  <c r="CH149"/>
  <c r="CJ151"/>
  <c r="CH151"/>
  <c r="CH30"/>
  <c r="CI61"/>
  <c r="CF61" s="1"/>
  <c r="CG62"/>
  <c r="CH62" s="1"/>
  <c r="CI63"/>
  <c r="CF63" s="1"/>
  <c r="CG64"/>
  <c r="CH64" s="1"/>
  <c r="CI65"/>
  <c r="CF65" s="1"/>
  <c r="CG66"/>
  <c r="CH66" s="1"/>
  <c r="CI67"/>
  <c r="CF67" s="1"/>
  <c r="CG68"/>
  <c r="CH68" s="1"/>
  <c r="CI69"/>
  <c r="CF69" s="1"/>
  <c r="CG70"/>
  <c r="CH70" s="1"/>
  <c r="CI71"/>
  <c r="CF71" s="1"/>
  <c r="CG72"/>
  <c r="CH72" s="1"/>
  <c r="CI73"/>
  <c r="CF73" s="1"/>
  <c r="CG74"/>
  <c r="CH74" s="1"/>
  <c r="CI75"/>
  <c r="CF75" s="1"/>
  <c r="CG76"/>
  <c r="CH76" s="1"/>
  <c r="CI77"/>
  <c r="CF77" s="1"/>
  <c r="CG78"/>
  <c r="CH78" s="1"/>
  <c r="CI79"/>
  <c r="CF79" s="1"/>
  <c r="CG80"/>
  <c r="CH80" s="1"/>
  <c r="CI81"/>
  <c r="CF81" s="1"/>
  <c r="CG82"/>
  <c r="CH82" s="1"/>
  <c r="CI83"/>
  <c r="CF83" s="1"/>
  <c r="CG84"/>
  <c r="CH84" s="1"/>
  <c r="CI85"/>
  <c r="CF85" s="1"/>
  <c r="CG86"/>
  <c r="CH86" s="1"/>
  <c r="CI87"/>
  <c r="CF87" s="1"/>
  <c r="CG88"/>
  <c r="CH88" s="1"/>
  <c r="CI89"/>
  <c r="CF89" s="1"/>
  <c r="CG90"/>
  <c r="CH90" s="1"/>
  <c r="CI91"/>
  <c r="CF91" s="1"/>
  <c r="CG92"/>
  <c r="CH92" s="1"/>
  <c r="CI93"/>
  <c r="CF93" s="1"/>
  <c r="CG94"/>
  <c r="CH94" s="1"/>
  <c r="CI95"/>
  <c r="CF95" s="1"/>
  <c r="CG96"/>
  <c r="CH96" s="1"/>
  <c r="CI97"/>
  <c r="CF97" s="1"/>
  <c r="CG98"/>
  <c r="CH98" s="1"/>
  <c r="CI99"/>
  <c r="CF99" s="1"/>
  <c r="CG100"/>
  <c r="CH100" s="1"/>
  <c r="CI101"/>
  <c r="CF101" s="1"/>
  <c r="CG102"/>
  <c r="CH102" s="1"/>
  <c r="CI103"/>
  <c r="CF103" s="1"/>
  <c r="CG104"/>
  <c r="CH104" s="1"/>
  <c r="CI105"/>
  <c r="CF105" s="1"/>
  <c r="CG106"/>
  <c r="CH106" s="1"/>
  <c r="CI107"/>
  <c r="CF107" s="1"/>
  <c r="CG108"/>
  <c r="CH108" s="1"/>
  <c r="CI109"/>
  <c r="CF109" s="1"/>
  <c r="CG110"/>
  <c r="CH110" s="1"/>
  <c r="CI111"/>
  <c r="CF111" s="1"/>
  <c r="CG112"/>
  <c r="CH112" s="1"/>
  <c r="CI113"/>
  <c r="CF113" s="1"/>
  <c r="CG114"/>
  <c r="CH114" s="1"/>
  <c r="CI115"/>
  <c r="CF115" s="1"/>
  <c r="CG116"/>
  <c r="CH116" s="1"/>
  <c r="CI117"/>
  <c r="CF117" s="1"/>
  <c r="CG118"/>
  <c r="CH118" s="1"/>
  <c r="CI119"/>
  <c r="CF119" s="1"/>
  <c r="CG120"/>
  <c r="CH120" s="1"/>
  <c r="CI121"/>
  <c r="CF121" s="1"/>
  <c r="CG122"/>
  <c r="CH122" s="1"/>
  <c r="CI123"/>
  <c r="CF123" s="1"/>
  <c r="CG124"/>
  <c r="CH124" s="1"/>
  <c r="CI125"/>
  <c r="CF125" s="1"/>
  <c r="CG126"/>
  <c r="CH126" s="1"/>
  <c r="CI127"/>
  <c r="CF127" s="1"/>
  <c r="CG128"/>
  <c r="CH128" s="1"/>
  <c r="CI129"/>
  <c r="CF129" s="1"/>
  <c r="CG130"/>
  <c r="CH130" s="1"/>
  <c r="CI131"/>
  <c r="CF131" s="1"/>
  <c r="CG132"/>
  <c r="CH132" s="1"/>
  <c r="CI133"/>
  <c r="CF133" s="1"/>
  <c r="CG134"/>
  <c r="CH134" s="1"/>
  <c r="CG136"/>
  <c r="CH136" s="1"/>
  <c r="CG138"/>
  <c r="CH138" s="1"/>
  <c r="CG140"/>
  <c r="CH140" s="1"/>
  <c r="CG142"/>
  <c r="CH142" s="1"/>
  <c r="CG144"/>
  <c r="CH144" s="1"/>
  <c r="CG146"/>
  <c r="CH146" s="1"/>
  <c r="CG148"/>
  <c r="CH148" s="1"/>
  <c r="CG150"/>
  <c r="CH150" s="1"/>
  <c r="CH221"/>
  <c r="CH225"/>
  <c r="CH229"/>
  <c r="CH231"/>
  <c r="CH237"/>
  <c r="CH368"/>
  <c r="CH372"/>
  <c r="CH374"/>
  <c r="CH380"/>
  <c r="CH384"/>
  <c r="CI386"/>
  <c r="CF386" s="1"/>
  <c r="CH386"/>
  <c r="CH152"/>
  <c r="CJ152"/>
  <c r="CH153"/>
  <c r="CJ153"/>
  <c r="CH154"/>
  <c r="CJ154"/>
  <c r="CH155"/>
  <c r="CJ155"/>
  <c r="CH156"/>
  <c r="CJ156"/>
  <c r="CH157"/>
  <c r="CJ157"/>
  <c r="CH158"/>
  <c r="CJ158"/>
  <c r="CJ159"/>
  <c r="CH160"/>
  <c r="CJ161"/>
  <c r="CH162"/>
  <c r="CJ162"/>
  <c r="CJ163"/>
  <c r="CH164"/>
  <c r="CJ165"/>
  <c r="CJ166"/>
  <c r="CJ167"/>
  <c r="CJ169"/>
  <c r="CJ170"/>
  <c r="CJ173"/>
  <c r="CJ174"/>
  <c r="CJ175"/>
  <c r="CJ177"/>
  <c r="CJ178"/>
  <c r="CJ181"/>
  <c r="CJ182"/>
  <c r="CJ183"/>
  <c r="CJ185"/>
  <c r="CJ186"/>
  <c r="CJ189"/>
  <c r="CJ190"/>
  <c r="CJ191"/>
  <c r="CJ193"/>
  <c r="CJ194"/>
  <c r="CJ197"/>
  <c r="CJ198"/>
  <c r="CJ199"/>
  <c r="CJ201"/>
  <c r="CJ202"/>
  <c r="CJ205"/>
  <c r="CJ206"/>
  <c r="CJ207"/>
  <c r="CJ209"/>
  <c r="CJ210"/>
  <c r="CJ213"/>
  <c r="CJ214"/>
  <c r="CJ215"/>
  <c r="CI217"/>
  <c r="CF217" s="1"/>
  <c r="CI219"/>
  <c r="CF219" s="1"/>
  <c r="CI221"/>
  <c r="CF221" s="1"/>
  <c r="CI223"/>
  <c r="CF223" s="1"/>
  <c r="CI225"/>
  <c r="CF225" s="1"/>
  <c r="CI227"/>
  <c r="CF227" s="1"/>
  <c r="CI229"/>
  <c r="CF229" s="1"/>
  <c r="CI231"/>
  <c r="CF231" s="1"/>
  <c r="CI233"/>
  <c r="CF233" s="1"/>
  <c r="CI235"/>
  <c r="CF235" s="1"/>
  <c r="CI237"/>
  <c r="CF237" s="1"/>
  <c r="CI366"/>
  <c r="CF366" s="1"/>
  <c r="CI368"/>
  <c r="CF368" s="1"/>
  <c r="CI370"/>
  <c r="CF370" s="1"/>
  <c r="CI372"/>
  <c r="CF372" s="1"/>
  <c r="CI374"/>
  <c r="CF374" s="1"/>
  <c r="CI376"/>
  <c r="CF376" s="1"/>
  <c r="CI378"/>
  <c r="CF378" s="1"/>
  <c r="CI380"/>
  <c r="CF380" s="1"/>
  <c r="CI382"/>
  <c r="CF382" s="1"/>
  <c r="CI384"/>
  <c r="CF384" s="1"/>
  <c r="CH218"/>
  <c r="CH224"/>
  <c r="CH226"/>
  <c r="CH230"/>
  <c r="CH232"/>
  <c r="CH234"/>
  <c r="CH367"/>
  <c r="CH369"/>
  <c r="CH373"/>
  <c r="CH375"/>
  <c r="CH381"/>
  <c r="CH383"/>
  <c r="CH385"/>
  <c r="CG166"/>
  <c r="CH166" s="1"/>
  <c r="CG167"/>
  <c r="CH167" s="1"/>
  <c r="CG168"/>
  <c r="CH168" s="1"/>
  <c r="CG169"/>
  <c r="CH169" s="1"/>
  <c r="CG170"/>
  <c r="CH170" s="1"/>
  <c r="CG171"/>
  <c r="CH171" s="1"/>
  <c r="CG172"/>
  <c r="CH172" s="1"/>
  <c r="CG173"/>
  <c r="CH173" s="1"/>
  <c r="CG174"/>
  <c r="CH174" s="1"/>
  <c r="CG175"/>
  <c r="CH175" s="1"/>
  <c r="CG176"/>
  <c r="CH176" s="1"/>
  <c r="CG177"/>
  <c r="CH177" s="1"/>
  <c r="CG178"/>
  <c r="CH178" s="1"/>
  <c r="CG179"/>
  <c r="CH179" s="1"/>
  <c r="CG180"/>
  <c r="CH180" s="1"/>
  <c r="CG181"/>
  <c r="CH181" s="1"/>
  <c r="CG182"/>
  <c r="CH182" s="1"/>
  <c r="CG183"/>
  <c r="CH183" s="1"/>
  <c r="CG184"/>
  <c r="CH184" s="1"/>
  <c r="CG185"/>
  <c r="CH185" s="1"/>
  <c r="CG186"/>
  <c r="CH186" s="1"/>
  <c r="CG187"/>
  <c r="CH187" s="1"/>
  <c r="CG188"/>
  <c r="CH188" s="1"/>
  <c r="CG189"/>
  <c r="CH189" s="1"/>
  <c r="CG190"/>
  <c r="CH190" s="1"/>
  <c r="CG191"/>
  <c r="CH191" s="1"/>
  <c r="CG192"/>
  <c r="CH192" s="1"/>
  <c r="CG193"/>
  <c r="CH193" s="1"/>
  <c r="CG194"/>
  <c r="CH194" s="1"/>
  <c r="CG195"/>
  <c r="CH195" s="1"/>
  <c r="CG196"/>
  <c r="CH196" s="1"/>
  <c r="CG197"/>
  <c r="CH197" s="1"/>
  <c r="CG198"/>
  <c r="CH198" s="1"/>
  <c r="CG199"/>
  <c r="CH199" s="1"/>
  <c r="CG200"/>
  <c r="CH200" s="1"/>
  <c r="CG201"/>
  <c r="CH201" s="1"/>
  <c r="CG202"/>
  <c r="CH202" s="1"/>
  <c r="CG203"/>
  <c r="CH203" s="1"/>
  <c r="CG204"/>
  <c r="CH204" s="1"/>
  <c r="CG205"/>
  <c r="CH205" s="1"/>
  <c r="CG206"/>
  <c r="CH206" s="1"/>
  <c r="CG207"/>
  <c r="CH207" s="1"/>
  <c r="CG208"/>
  <c r="CH208" s="1"/>
  <c r="CG209"/>
  <c r="CH209" s="1"/>
  <c r="CG210"/>
  <c r="CH210" s="1"/>
  <c r="CG211"/>
  <c r="CH211" s="1"/>
  <c r="CG212"/>
  <c r="CH212" s="1"/>
  <c r="CG213"/>
  <c r="CH213" s="1"/>
  <c r="CG214"/>
  <c r="CH214" s="1"/>
  <c r="CG215"/>
  <c r="CH215" s="1"/>
  <c r="CG216"/>
  <c r="CH216" s="1"/>
  <c r="CI216"/>
  <c r="CF216" s="1"/>
  <c r="CI218"/>
  <c r="CF218" s="1"/>
  <c r="CI220"/>
  <c r="CF220" s="1"/>
  <c r="CI222"/>
  <c r="CF222" s="1"/>
  <c r="CI224"/>
  <c r="CF224" s="1"/>
  <c r="CI226"/>
  <c r="CF226" s="1"/>
  <c r="CI228"/>
  <c r="CF228" s="1"/>
  <c r="CI230"/>
  <c r="CF230" s="1"/>
  <c r="CI232"/>
  <c r="CF232" s="1"/>
  <c r="CI234"/>
  <c r="CF234" s="1"/>
  <c r="CI236"/>
  <c r="CF236" s="1"/>
  <c r="CI367"/>
  <c r="CF367" s="1"/>
  <c r="CI369"/>
  <c r="CF369" s="1"/>
  <c r="CI371"/>
  <c r="CF371" s="1"/>
  <c r="CI373"/>
  <c r="CF373" s="1"/>
  <c r="CI375"/>
  <c r="CF375" s="1"/>
  <c r="CI377"/>
  <c r="CF377" s="1"/>
  <c r="CI379"/>
  <c r="CF379" s="1"/>
  <c r="CI381"/>
  <c r="CF381" s="1"/>
  <c r="CI383"/>
  <c r="CF383" s="1"/>
  <c r="CI385"/>
  <c r="CF385" s="1"/>
  <c r="CJ389"/>
  <c r="CJ391"/>
  <c r="CJ393"/>
  <c r="CJ394"/>
  <c r="CJ397"/>
  <c r="CJ399"/>
  <c r="CJ401"/>
  <c r="CJ402"/>
  <c r="CJ404"/>
  <c r="CJ405"/>
  <c r="CJ406"/>
  <c r="CH407"/>
  <c r="CJ408"/>
  <c r="CJ409"/>
  <c r="CJ410"/>
  <c r="CH411"/>
  <c r="CJ412"/>
  <c r="CJ413"/>
  <c r="CJ414"/>
  <c r="CH415"/>
  <c r="CJ416"/>
  <c r="CJ417"/>
  <c r="CJ418"/>
  <c r="CH419"/>
  <c r="CJ420"/>
  <c r="CJ421"/>
  <c r="CJ422"/>
  <c r="CH423"/>
  <c r="CJ424"/>
  <c r="CG387"/>
  <c r="CH387" s="1"/>
  <c r="CG388"/>
  <c r="CH388" s="1"/>
  <c r="CG389"/>
  <c r="CH389" s="1"/>
  <c r="CG390"/>
  <c r="CH390" s="1"/>
  <c r="CG391"/>
  <c r="CH391" s="1"/>
  <c r="CG392"/>
  <c r="CH392" s="1"/>
  <c r="CG393"/>
  <c r="CH393" s="1"/>
  <c r="CG394"/>
  <c r="CH394" s="1"/>
  <c r="CG395"/>
  <c r="CH395" s="1"/>
  <c r="CG396"/>
  <c r="CH396" s="1"/>
  <c r="CG397"/>
  <c r="CH397" s="1"/>
  <c r="CG398"/>
  <c r="CH398" s="1"/>
  <c r="CG399"/>
  <c r="CH399" s="1"/>
  <c r="CG400"/>
  <c r="CH400" s="1"/>
  <c r="CG401"/>
  <c r="CH401" s="1"/>
  <c r="CG402"/>
  <c r="CH402" s="1"/>
  <c r="CG403"/>
  <c r="CH403" s="1"/>
  <c r="BF11"/>
  <c r="BD33"/>
  <c r="BG33"/>
  <c r="BE33"/>
  <c r="BB33" s="1"/>
  <c r="BF40"/>
  <c r="BF41"/>
  <c r="BF42"/>
  <c r="BF43"/>
  <c r="BF44"/>
  <c r="BF45"/>
  <c r="BF46"/>
  <c r="BF47"/>
  <c r="BF48"/>
  <c r="BF49"/>
  <c r="BF50"/>
  <c r="BE9"/>
  <c r="BB9" s="1"/>
  <c r="BE10"/>
  <c r="BB10" s="1"/>
  <c r="BE12"/>
  <c r="BB12" s="1"/>
  <c r="BE13"/>
  <c r="BB13" s="1"/>
  <c r="BE14"/>
  <c r="BB14" s="1"/>
  <c r="BE15"/>
  <c r="BB15" s="1"/>
  <c r="BE16"/>
  <c r="BB16" s="1"/>
  <c r="BE17"/>
  <c r="BB17" s="1"/>
  <c r="BE18"/>
  <c r="BB18" s="1"/>
  <c r="BE19"/>
  <c r="BB19" s="1"/>
  <c r="BE20"/>
  <c r="BB20" s="1"/>
  <c r="BE21"/>
  <c r="BB21" s="1"/>
  <c r="BE22"/>
  <c r="BB22" s="1"/>
  <c r="BE23"/>
  <c r="BB23" s="1"/>
  <c r="BE24"/>
  <c r="BB24" s="1"/>
  <c r="BE25"/>
  <c r="BB25" s="1"/>
  <c r="BE26"/>
  <c r="BB26" s="1"/>
  <c r="BE27"/>
  <c r="BB27" s="1"/>
  <c r="BE28"/>
  <c r="BB28" s="1"/>
  <c r="BE29"/>
  <c r="BB29" s="1"/>
  <c r="BE30"/>
  <c r="BB30" s="1"/>
  <c r="BE31"/>
  <c r="BB31" s="1"/>
  <c r="BE32"/>
  <c r="BB32" s="1"/>
  <c r="BJ111"/>
  <c r="BC7"/>
  <c r="BD7" s="1"/>
  <c r="BE7"/>
  <c r="BB7" s="1"/>
  <c r="BC8"/>
  <c r="BD8" s="1"/>
  <c r="BE8"/>
  <c r="BB8" s="1"/>
  <c r="BC9"/>
  <c r="BD9" s="1"/>
  <c r="BG9"/>
  <c r="BC10"/>
  <c r="BD10" s="1"/>
  <c r="BG10"/>
  <c r="BC11"/>
  <c r="BG11"/>
  <c r="BC12"/>
  <c r="BD12" s="1"/>
  <c r="BG12"/>
  <c r="BC13"/>
  <c r="BD13" s="1"/>
  <c r="BG13"/>
  <c r="BC14"/>
  <c r="BD14" s="1"/>
  <c r="BG14"/>
  <c r="BC15"/>
  <c r="BD15" s="1"/>
  <c r="BG15"/>
  <c r="BC16"/>
  <c r="BD16" s="1"/>
  <c r="BG16"/>
  <c r="BC17"/>
  <c r="BD17" s="1"/>
  <c r="BG17"/>
  <c r="BC18"/>
  <c r="BD18" s="1"/>
  <c r="BG18"/>
  <c r="BC19"/>
  <c r="BD19" s="1"/>
  <c r="BG19"/>
  <c r="BC20"/>
  <c r="BD20" s="1"/>
  <c r="BG20"/>
  <c r="BC21"/>
  <c r="BD21" s="1"/>
  <c r="BG21"/>
  <c r="BC22"/>
  <c r="BD22" s="1"/>
  <c r="BG22"/>
  <c r="BC23"/>
  <c r="BD23" s="1"/>
  <c r="BG23"/>
  <c r="BC24"/>
  <c r="BD24" s="1"/>
  <c r="BG24"/>
  <c r="BC25"/>
  <c r="BD25" s="1"/>
  <c r="BG25"/>
  <c r="BC26"/>
  <c r="BD26" s="1"/>
  <c r="BG26"/>
  <c r="BC27"/>
  <c r="BD27" s="1"/>
  <c r="BG27"/>
  <c r="BC28"/>
  <c r="BD28" s="1"/>
  <c r="BG28"/>
  <c r="BC29"/>
  <c r="BD29" s="1"/>
  <c r="BG29"/>
  <c r="BC30"/>
  <c r="BD30" s="1"/>
  <c r="BG30"/>
  <c r="BC31"/>
  <c r="BD31" s="1"/>
  <c r="BG31"/>
  <c r="BC32"/>
  <c r="BD32" s="1"/>
  <c r="BG32"/>
  <c r="BF134"/>
  <c r="BF135"/>
  <c r="BF136"/>
  <c r="BF137"/>
  <c r="BF138"/>
  <c r="BF139"/>
  <c r="BF140"/>
  <c r="BF141"/>
  <c r="BF142"/>
  <c r="BC34"/>
  <c r="BD34" s="1"/>
  <c r="BE34"/>
  <c r="BB34" s="1"/>
  <c r="BG34"/>
  <c r="BC35"/>
  <c r="BD35" s="1"/>
  <c r="BE35"/>
  <c r="BB35" s="1"/>
  <c r="BG35"/>
  <c r="BC36"/>
  <c r="BD36" s="1"/>
  <c r="BE36"/>
  <c r="BB36" s="1"/>
  <c r="BG36"/>
  <c r="BC37"/>
  <c r="BD37" s="1"/>
  <c r="BE37"/>
  <c r="BB37" s="1"/>
  <c r="BG37"/>
  <c r="BC38"/>
  <c r="BD38" s="1"/>
  <c r="BE38"/>
  <c r="BB38" s="1"/>
  <c r="BG38"/>
  <c r="BC40"/>
  <c r="BD40" s="1"/>
  <c r="BG40"/>
  <c r="BC41"/>
  <c r="BD41" s="1"/>
  <c r="BG41"/>
  <c r="BC42"/>
  <c r="BD42" s="1"/>
  <c r="BG42"/>
  <c r="BC43"/>
  <c r="BD43" s="1"/>
  <c r="BG43"/>
  <c r="BC44"/>
  <c r="BD44" s="1"/>
  <c r="BG44"/>
  <c r="BC45"/>
  <c r="BD45" s="1"/>
  <c r="BG45"/>
  <c r="BC46"/>
  <c r="BD46" s="1"/>
  <c r="BG46"/>
  <c r="BC47"/>
  <c r="BD47" s="1"/>
  <c r="BG47"/>
  <c r="BC48"/>
  <c r="BD48" s="1"/>
  <c r="BG48"/>
  <c r="BC49"/>
  <c r="BD49" s="1"/>
  <c r="BG49"/>
  <c r="BC50"/>
  <c r="BD50" s="1"/>
  <c r="BG50"/>
  <c r="BC51"/>
  <c r="BD51" s="1"/>
  <c r="BE51"/>
  <c r="BB51" s="1"/>
  <c r="BG51"/>
  <c r="BC52"/>
  <c r="BD52" s="1"/>
  <c r="BE52"/>
  <c r="BB52" s="1"/>
  <c r="BG52"/>
  <c r="BC53"/>
  <c r="BD53" s="1"/>
  <c r="BE53"/>
  <c r="BB53" s="1"/>
  <c r="BG53"/>
  <c r="BC54"/>
  <c r="BD54" s="1"/>
  <c r="BE54"/>
  <c r="BB54" s="1"/>
  <c r="BG54"/>
  <c r="BC55"/>
  <c r="BD55" s="1"/>
  <c r="BE55"/>
  <c r="BB55" s="1"/>
  <c r="BG55"/>
  <c r="BC56"/>
  <c r="BD56" s="1"/>
  <c r="BE56"/>
  <c r="BB56" s="1"/>
  <c r="BG56"/>
  <c r="BC57"/>
  <c r="BD57" s="1"/>
  <c r="BE57"/>
  <c r="BB57" s="1"/>
  <c r="BG57"/>
  <c r="BC58"/>
  <c r="BD58" s="1"/>
  <c r="BE58"/>
  <c r="BB58" s="1"/>
  <c r="BG58"/>
  <c r="BC59"/>
  <c r="BD59" s="1"/>
  <c r="BE59"/>
  <c r="BB59" s="1"/>
  <c r="BG59"/>
  <c r="BC60"/>
  <c r="BD60" s="1"/>
  <c r="BE60"/>
  <c r="BB60" s="1"/>
  <c r="BG60"/>
  <c r="BC61"/>
  <c r="BD61" s="1"/>
  <c r="BE61"/>
  <c r="BB61" s="1"/>
  <c r="BG61"/>
  <c r="BC62"/>
  <c r="BD62" s="1"/>
  <c r="BE62"/>
  <c r="BB62" s="1"/>
  <c r="BG62"/>
  <c r="BC63"/>
  <c r="BD63" s="1"/>
  <c r="BE63"/>
  <c r="BB63" s="1"/>
  <c r="BG63"/>
  <c r="BC64"/>
  <c r="BD64" s="1"/>
  <c r="BE64"/>
  <c r="BB64" s="1"/>
  <c r="BG64"/>
  <c r="BC65"/>
  <c r="BD65" s="1"/>
  <c r="BE65"/>
  <c r="BB65" s="1"/>
  <c r="BG65"/>
  <c r="BC66"/>
  <c r="BD66" s="1"/>
  <c r="BE66"/>
  <c r="BB66" s="1"/>
  <c r="BG66"/>
  <c r="BC67"/>
  <c r="BD67" s="1"/>
  <c r="BE67"/>
  <c r="BB67" s="1"/>
  <c r="BG67"/>
  <c r="BC68"/>
  <c r="BD68" s="1"/>
  <c r="BE68"/>
  <c r="BB68" s="1"/>
  <c r="BG68"/>
  <c r="BC69"/>
  <c r="BD69" s="1"/>
  <c r="BE69"/>
  <c r="BB69" s="1"/>
  <c r="BG69"/>
  <c r="BC70"/>
  <c r="BD70" s="1"/>
  <c r="BE70"/>
  <c r="BB70" s="1"/>
  <c r="BG70"/>
  <c r="BC71"/>
  <c r="BD71" s="1"/>
  <c r="BE71"/>
  <c r="BB71" s="1"/>
  <c r="BG71"/>
  <c r="BC72"/>
  <c r="BD72" s="1"/>
  <c r="BE72"/>
  <c r="BB72" s="1"/>
  <c r="BC73"/>
  <c r="BD73" s="1"/>
  <c r="BE73"/>
  <c r="BB73" s="1"/>
  <c r="BC74"/>
  <c r="BD74" s="1"/>
  <c r="BE74"/>
  <c r="BB74" s="1"/>
  <c r="BC75"/>
  <c r="BD75" s="1"/>
  <c r="BE75"/>
  <c r="BB75" s="1"/>
  <c r="BC76"/>
  <c r="BD76" s="1"/>
  <c r="BE76"/>
  <c r="BB76" s="1"/>
  <c r="BC77"/>
  <c r="BD77" s="1"/>
  <c r="BE77"/>
  <c r="BB77" s="1"/>
  <c r="BC78"/>
  <c r="BD78" s="1"/>
  <c r="BE78"/>
  <c r="BB78" s="1"/>
  <c r="BC79"/>
  <c r="BD79" s="1"/>
  <c r="BE79"/>
  <c r="BB79" s="1"/>
  <c r="BC80"/>
  <c r="BD80" s="1"/>
  <c r="BE80"/>
  <c r="BB80" s="1"/>
  <c r="BC81"/>
  <c r="BD81" s="1"/>
  <c r="BE81"/>
  <c r="BB81" s="1"/>
  <c r="BC82"/>
  <c r="BD82" s="1"/>
  <c r="BE82"/>
  <c r="BB82" s="1"/>
  <c r="BC83"/>
  <c r="BD83" s="1"/>
  <c r="BE83"/>
  <c r="BB83" s="1"/>
  <c r="BC84"/>
  <c r="BD84" s="1"/>
  <c r="BE84"/>
  <c r="BB84" s="1"/>
  <c r="BC85"/>
  <c r="BD85" s="1"/>
  <c r="BE85"/>
  <c r="BB85" s="1"/>
  <c r="BC86"/>
  <c r="BD86" s="1"/>
  <c r="BE86"/>
  <c r="BB86" s="1"/>
  <c r="BC87"/>
  <c r="BD87" s="1"/>
  <c r="BE87"/>
  <c r="BB87" s="1"/>
  <c r="BC88"/>
  <c r="BD88" s="1"/>
  <c r="BE88"/>
  <c r="BB88" s="1"/>
  <c r="BC89"/>
  <c r="BD89" s="1"/>
  <c r="BE89"/>
  <c r="BB89" s="1"/>
  <c r="BC90"/>
  <c r="BD90" s="1"/>
  <c r="BE90"/>
  <c r="BB90" s="1"/>
  <c r="BC91"/>
  <c r="BD91" s="1"/>
  <c r="BE91"/>
  <c r="BB91" s="1"/>
  <c r="BC92"/>
  <c r="BD92" s="1"/>
  <c r="BE92"/>
  <c r="BB92" s="1"/>
  <c r="BC93"/>
  <c r="BD93" s="1"/>
  <c r="BE93"/>
  <c r="BB93" s="1"/>
  <c r="BC94"/>
  <c r="BD94" s="1"/>
  <c r="BE94"/>
  <c r="BB94" s="1"/>
  <c r="BC95"/>
  <c r="BD95" s="1"/>
  <c r="BE95"/>
  <c r="BB95" s="1"/>
  <c r="BC96"/>
  <c r="BD96" s="1"/>
  <c r="BE96"/>
  <c r="BB96" s="1"/>
  <c r="BC97"/>
  <c r="BD97" s="1"/>
  <c r="BE97"/>
  <c r="BB97" s="1"/>
  <c r="BC98"/>
  <c r="BD98" s="1"/>
  <c r="BE98"/>
  <c r="BB98" s="1"/>
  <c r="BC99"/>
  <c r="BD99" s="1"/>
  <c r="BE99"/>
  <c r="BB99" s="1"/>
  <c r="BC100"/>
  <c r="BD100" s="1"/>
  <c r="BE100"/>
  <c r="BB100" s="1"/>
  <c r="BC101"/>
  <c r="BD101" s="1"/>
  <c r="BE101"/>
  <c r="BB101" s="1"/>
  <c r="BC102"/>
  <c r="BD102" s="1"/>
  <c r="BE102"/>
  <c r="BB102" s="1"/>
  <c r="BC103"/>
  <c r="BD103" s="1"/>
  <c r="BE103"/>
  <c r="BB103" s="1"/>
  <c r="BC104"/>
  <c r="BD104" s="1"/>
  <c r="BE104"/>
  <c r="BB104" s="1"/>
  <c r="BC105"/>
  <c r="BD105" s="1"/>
  <c r="BE105"/>
  <c r="BB105" s="1"/>
  <c r="BC106"/>
  <c r="BD106" s="1"/>
  <c r="BE106"/>
  <c r="BB106" s="1"/>
  <c r="BC107"/>
  <c r="BD107" s="1"/>
  <c r="BE107"/>
  <c r="BB107" s="1"/>
  <c r="BC108"/>
  <c r="BD108" s="1"/>
  <c r="BE108"/>
  <c r="BB108" s="1"/>
  <c r="BC109"/>
  <c r="BD109" s="1"/>
  <c r="BE109"/>
  <c r="BB109" s="1"/>
  <c r="BC110"/>
  <c r="BD110" s="1"/>
  <c r="BE110"/>
  <c r="BB110" s="1"/>
  <c r="BC111"/>
  <c r="BC112"/>
  <c r="BE112"/>
  <c r="BC113"/>
  <c r="BD113" s="1"/>
  <c r="BE113"/>
  <c r="BB113" s="1"/>
  <c r="BC114"/>
  <c r="BD114" s="1"/>
  <c r="BE114"/>
  <c r="BB114" s="1"/>
  <c r="BC115"/>
  <c r="BD115" s="1"/>
  <c r="BE115"/>
  <c r="BB115" s="1"/>
  <c r="BC116"/>
  <c r="BD116" s="1"/>
  <c r="BE116"/>
  <c r="BB116" s="1"/>
  <c r="BC117"/>
  <c r="BD117" s="1"/>
  <c r="BE117"/>
  <c r="BB117" s="1"/>
  <c r="BC118"/>
  <c r="BD118" s="1"/>
  <c r="BE118"/>
  <c r="BB118" s="1"/>
  <c r="BC119"/>
  <c r="BD119" s="1"/>
  <c r="BE119"/>
  <c r="BB119" s="1"/>
  <c r="BC120"/>
  <c r="BD120" s="1"/>
  <c r="BE121"/>
  <c r="BB121" s="1"/>
  <c r="BD122"/>
  <c r="BE122"/>
  <c r="BB122" s="1"/>
  <c r="BD123"/>
  <c r="BE123"/>
  <c r="BB123" s="1"/>
  <c r="BE124"/>
  <c r="BB124" s="1"/>
  <c r="BE125"/>
  <c r="BB125" s="1"/>
  <c r="BD126"/>
  <c r="BE126"/>
  <c r="BB126" s="1"/>
  <c r="BD127"/>
  <c r="BE127"/>
  <c r="BB127" s="1"/>
  <c r="BE128"/>
  <c r="BB128" s="1"/>
  <c r="BE129"/>
  <c r="BB129" s="1"/>
  <c r="BD130"/>
  <c r="BE130"/>
  <c r="BB130" s="1"/>
  <c r="BD131"/>
  <c r="BE131"/>
  <c r="BB131" s="1"/>
  <c r="BE132"/>
  <c r="BB132" s="1"/>
  <c r="BE133"/>
  <c r="BB133" s="1"/>
  <c r="BD134"/>
  <c r="BD135"/>
  <c r="BD137"/>
  <c r="BD138"/>
  <c r="BD139"/>
  <c r="BD141"/>
  <c r="BD142"/>
  <c r="BF143"/>
  <c r="BF144"/>
  <c r="BF146"/>
  <c r="BF147"/>
  <c r="BF148"/>
  <c r="BF150"/>
  <c r="BF151"/>
  <c r="BF152"/>
  <c r="BF154"/>
  <c r="BF155"/>
  <c r="BF156"/>
  <c r="BF158"/>
  <c r="BF159"/>
  <c r="BF160"/>
  <c r="BF162"/>
  <c r="BF163"/>
  <c r="BF164"/>
  <c r="BF111"/>
  <c r="BC143"/>
  <c r="BD143" s="1"/>
  <c r="BG143"/>
  <c r="BC144"/>
  <c r="BD144" s="1"/>
  <c r="BG144"/>
  <c r="BC145"/>
  <c r="BD145" s="1"/>
  <c r="BG145"/>
  <c r="BC146"/>
  <c r="BD146" s="1"/>
  <c r="BG146"/>
  <c r="BC147"/>
  <c r="BD147" s="1"/>
  <c r="BG147"/>
  <c r="BC148"/>
  <c r="BD148" s="1"/>
  <c r="BG148"/>
  <c r="BC149"/>
  <c r="BD149" s="1"/>
  <c r="BG149"/>
  <c r="BC150"/>
  <c r="BD150" s="1"/>
  <c r="BG150"/>
  <c r="BC151"/>
  <c r="BD151" s="1"/>
  <c r="BG151"/>
  <c r="BC152"/>
  <c r="BD152" s="1"/>
  <c r="BG152"/>
  <c r="BC153"/>
  <c r="BD153" s="1"/>
  <c r="BG153"/>
  <c r="BC154"/>
  <c r="BD154" s="1"/>
  <c r="BG154"/>
  <c r="BC155"/>
  <c r="BD155" s="1"/>
  <c r="BG155"/>
  <c r="BC156"/>
  <c r="BD156" s="1"/>
  <c r="BG156"/>
  <c r="BC157"/>
  <c r="BG157"/>
  <c r="DG157" s="1"/>
  <c r="BC158"/>
  <c r="BD158" s="1"/>
  <c r="BG158"/>
  <c r="BC159"/>
  <c r="BD159" s="1"/>
  <c r="BG159"/>
  <c r="BC160"/>
  <c r="BD160" s="1"/>
  <c r="BG160"/>
  <c r="BC161"/>
  <c r="BD161" s="1"/>
  <c r="BG161"/>
  <c r="BC162"/>
  <c r="BD162" s="1"/>
  <c r="BG162"/>
  <c r="BC163"/>
  <c r="BD163" s="1"/>
  <c r="BG163"/>
  <c r="BC164"/>
  <c r="BD164" s="1"/>
  <c r="BG164"/>
  <c r="BC165"/>
  <c r="BD165" s="1"/>
  <c r="BG165"/>
  <c r="BC166"/>
  <c r="BD166" s="1"/>
  <c r="BE166"/>
  <c r="BB166" s="1"/>
  <c r="BG166"/>
  <c r="BC167"/>
  <c r="BD167" s="1"/>
  <c r="BE167"/>
  <c r="BB167" s="1"/>
  <c r="BG167"/>
  <c r="BC168"/>
  <c r="BD168" s="1"/>
  <c r="BE168"/>
  <c r="BB168" s="1"/>
  <c r="BG168"/>
  <c r="BC169"/>
  <c r="BD169" s="1"/>
  <c r="BE169"/>
  <c r="BB169" s="1"/>
  <c r="BG169"/>
  <c r="BC170"/>
  <c r="BD170" s="1"/>
  <c r="BE170"/>
  <c r="BB170" s="1"/>
  <c r="BG170"/>
  <c r="BC171"/>
  <c r="BD171" s="1"/>
  <c r="BE171"/>
  <c r="BB171" s="1"/>
  <c r="BG171"/>
  <c r="BC172"/>
  <c r="BD172" s="1"/>
  <c r="BE172"/>
  <c r="BB172" s="1"/>
  <c r="BG172"/>
  <c r="BC173"/>
  <c r="BD173" s="1"/>
  <c r="BE173"/>
  <c r="BB173" s="1"/>
  <c r="BG173"/>
  <c r="BC174"/>
  <c r="BD174" s="1"/>
  <c r="BE174"/>
  <c r="BB174" s="1"/>
  <c r="BG174"/>
  <c r="BC175"/>
  <c r="BD175" s="1"/>
  <c r="BE175"/>
  <c r="BB175" s="1"/>
  <c r="BG175"/>
  <c r="BC176"/>
  <c r="BD176" s="1"/>
  <c r="BE176"/>
  <c r="BB176" s="1"/>
  <c r="BG176"/>
  <c r="BC177"/>
  <c r="BD177" s="1"/>
  <c r="BE177"/>
  <c r="BB177" s="1"/>
  <c r="BG177"/>
  <c r="BC178"/>
  <c r="BD178" s="1"/>
  <c r="BE178"/>
  <c r="BB178" s="1"/>
  <c r="BG178"/>
  <c r="BC179"/>
  <c r="BD179" s="1"/>
  <c r="BE179"/>
  <c r="BB179" s="1"/>
  <c r="BG179"/>
  <c r="BC180"/>
  <c r="BD180" s="1"/>
  <c r="BE180"/>
  <c r="BB180" s="1"/>
  <c r="BG180"/>
  <c r="BC181"/>
  <c r="BD181" s="1"/>
  <c r="BE181"/>
  <c r="BB181" s="1"/>
  <c r="BG181"/>
  <c r="BC182"/>
  <c r="BD182" s="1"/>
  <c r="BE182"/>
  <c r="BB182" s="1"/>
  <c r="BG182"/>
  <c r="BC183"/>
  <c r="BD183" s="1"/>
  <c r="BE183"/>
  <c r="BB183" s="1"/>
  <c r="BG183"/>
  <c r="BC184"/>
  <c r="BD184" s="1"/>
  <c r="BE184"/>
  <c r="BB184" s="1"/>
  <c r="BG184"/>
  <c r="BC185"/>
  <c r="BD185" s="1"/>
  <c r="BE185"/>
  <c r="BB185" s="1"/>
  <c r="BC186"/>
  <c r="BD186" s="1"/>
  <c r="BE186"/>
  <c r="BB186" s="1"/>
  <c r="BC187"/>
  <c r="BD187" s="1"/>
  <c r="BE187"/>
  <c r="BB187" s="1"/>
  <c r="BC188"/>
  <c r="BD188" s="1"/>
  <c r="BE188"/>
  <c r="BB188" s="1"/>
  <c r="BC189"/>
  <c r="BD189" s="1"/>
  <c r="BE189"/>
  <c r="BB189" s="1"/>
  <c r="BC190"/>
  <c r="BD190" s="1"/>
  <c r="BE190"/>
  <c r="BB190" s="1"/>
  <c r="BC191"/>
  <c r="BD191" s="1"/>
  <c r="BE191"/>
  <c r="BB191" s="1"/>
  <c r="BC192"/>
  <c r="BD192" s="1"/>
  <c r="BE192"/>
  <c r="BB192" s="1"/>
  <c r="BC193"/>
  <c r="BD193" s="1"/>
  <c r="BE193"/>
  <c r="BB193" s="1"/>
  <c r="BC194"/>
  <c r="BD194" s="1"/>
  <c r="BE194"/>
  <c r="BB194" s="1"/>
  <c r="BC195"/>
  <c r="BD195" s="1"/>
  <c r="BE195"/>
  <c r="BB195" s="1"/>
  <c r="BC196"/>
  <c r="BD196" s="1"/>
  <c r="BE196"/>
  <c r="BB196" s="1"/>
  <c r="BC197"/>
  <c r="BD197" s="1"/>
  <c r="BE197"/>
  <c r="BB197" s="1"/>
  <c r="BC198"/>
  <c r="BD198" s="1"/>
  <c r="BE198"/>
  <c r="BB198" s="1"/>
  <c r="BE199"/>
  <c r="BB199" s="1"/>
  <c r="BE200"/>
  <c r="BB200" s="1"/>
  <c r="BE201"/>
  <c r="BB201" s="1"/>
  <c r="BE202"/>
  <c r="BB202" s="1"/>
  <c r="BE203"/>
  <c r="BB203" s="1"/>
  <c r="BE204"/>
  <c r="BB204" s="1"/>
  <c r="BE205"/>
  <c r="BB205" s="1"/>
  <c r="BE206"/>
  <c r="BB206" s="1"/>
  <c r="BE207"/>
  <c r="BB207" s="1"/>
  <c r="BE208"/>
  <c r="BB208" s="1"/>
  <c r="BE209"/>
  <c r="BB209" s="1"/>
  <c r="BE210"/>
  <c r="BB210" s="1"/>
  <c r="BE211"/>
  <c r="BB211" s="1"/>
  <c r="BE212"/>
  <c r="BB212" s="1"/>
  <c r="BE213"/>
  <c r="BB213" s="1"/>
  <c r="BE214"/>
  <c r="BB214" s="1"/>
  <c r="BE215"/>
  <c r="BB215" s="1"/>
  <c r="BE216"/>
  <c r="BB216" s="1"/>
  <c r="BE217"/>
  <c r="BB217" s="1"/>
  <c r="BE218"/>
  <c r="BB218" s="1"/>
  <c r="BE219"/>
  <c r="BB219" s="1"/>
  <c r="BF382"/>
  <c r="BF404"/>
  <c r="BF405"/>
  <c r="BF406"/>
  <c r="BF407"/>
  <c r="BF408"/>
  <c r="BF409"/>
  <c r="BF410"/>
  <c r="BF411"/>
  <c r="BF412"/>
  <c r="BF413"/>
  <c r="BF414"/>
  <c r="BF415"/>
  <c r="BF416"/>
  <c r="BF417"/>
  <c r="BF418"/>
  <c r="BF419"/>
  <c r="BF420"/>
  <c r="BF421"/>
  <c r="BF422"/>
  <c r="BF423"/>
  <c r="BF424"/>
  <c r="BG403"/>
  <c r="BE403"/>
  <c r="BB403" s="1"/>
  <c r="BC220"/>
  <c r="BD220" s="1"/>
  <c r="BE220"/>
  <c r="BB220" s="1"/>
  <c r="BC221"/>
  <c r="BI221" s="1"/>
  <c r="BJ221" s="1"/>
  <c r="BE221"/>
  <c r="BB221" s="1"/>
  <c r="BC222"/>
  <c r="BD222" s="1"/>
  <c r="BE222"/>
  <c r="BB222" s="1"/>
  <c r="BC223"/>
  <c r="BI223" s="1"/>
  <c r="BJ223" s="1"/>
  <c r="BE223"/>
  <c r="BB223" s="1"/>
  <c r="BC224"/>
  <c r="BD224" s="1"/>
  <c r="BE224"/>
  <c r="BB224" s="1"/>
  <c r="BC225"/>
  <c r="BI225" s="1"/>
  <c r="BJ225" s="1"/>
  <c r="BE225"/>
  <c r="BB225" s="1"/>
  <c r="BC226"/>
  <c r="BD226" s="1"/>
  <c r="BE226"/>
  <c r="BB226" s="1"/>
  <c r="BC227"/>
  <c r="BI227" s="1"/>
  <c r="BJ227" s="1"/>
  <c r="BE227"/>
  <c r="BB227" s="1"/>
  <c r="BC228"/>
  <c r="BD228" s="1"/>
  <c r="BE228"/>
  <c r="BB228" s="1"/>
  <c r="BC229"/>
  <c r="BI229" s="1"/>
  <c r="BJ229" s="1"/>
  <c r="BE229"/>
  <c r="BB229" s="1"/>
  <c r="BC230"/>
  <c r="BD230" s="1"/>
  <c r="BE230"/>
  <c r="BB230" s="1"/>
  <c r="BC231"/>
  <c r="BI231" s="1"/>
  <c r="BJ231" s="1"/>
  <c r="BE231"/>
  <c r="BB231" s="1"/>
  <c r="BC232"/>
  <c r="BD232" s="1"/>
  <c r="BE232"/>
  <c r="BB232" s="1"/>
  <c r="BC233"/>
  <c r="BI233" s="1"/>
  <c r="BJ233" s="1"/>
  <c r="BE233"/>
  <c r="BB233" s="1"/>
  <c r="BC234"/>
  <c r="BD234" s="1"/>
  <c r="BE234"/>
  <c r="BB234" s="1"/>
  <c r="BC235"/>
  <c r="BI235" s="1"/>
  <c r="BJ235" s="1"/>
  <c r="BE235"/>
  <c r="BB235" s="1"/>
  <c r="BC366"/>
  <c r="BE366"/>
  <c r="BB366" s="1"/>
  <c r="BC367"/>
  <c r="BD367" s="1"/>
  <c r="BE367"/>
  <c r="BB367" s="1"/>
  <c r="BC368"/>
  <c r="BE368"/>
  <c r="BB368" s="1"/>
  <c r="BC369"/>
  <c r="BD369" s="1"/>
  <c r="BE369"/>
  <c r="BB369" s="1"/>
  <c r="BC370"/>
  <c r="BI370" s="1"/>
  <c r="BJ370" s="1"/>
  <c r="BE370"/>
  <c r="BB370" s="1"/>
  <c r="BC371"/>
  <c r="BD371" s="1"/>
  <c r="BE371"/>
  <c r="BB371" s="1"/>
  <c r="BC372"/>
  <c r="BD372" s="1"/>
  <c r="BE372"/>
  <c r="BB372" s="1"/>
  <c r="BC373"/>
  <c r="BD373" s="1"/>
  <c r="BE373"/>
  <c r="BB373" s="1"/>
  <c r="BC374"/>
  <c r="BD374" s="1"/>
  <c r="BE374"/>
  <c r="BB374" s="1"/>
  <c r="BC375"/>
  <c r="BD375" s="1"/>
  <c r="BE375"/>
  <c r="BB375" s="1"/>
  <c r="BC376"/>
  <c r="BD376" s="1"/>
  <c r="BE376"/>
  <c r="BB376" s="1"/>
  <c r="BC377"/>
  <c r="BD377" s="1"/>
  <c r="BE377"/>
  <c r="BB377" s="1"/>
  <c r="BC378"/>
  <c r="BD378" s="1"/>
  <c r="BE378"/>
  <c r="BB378" s="1"/>
  <c r="BC379"/>
  <c r="BD379" s="1"/>
  <c r="BE379"/>
  <c r="BB379" s="1"/>
  <c r="BC380"/>
  <c r="BD380" s="1"/>
  <c r="BE380"/>
  <c r="BB380" s="1"/>
  <c r="BC381"/>
  <c r="BD381" s="1"/>
  <c r="BE381"/>
  <c r="BB381" s="1"/>
  <c r="BC382"/>
  <c r="BD382" s="1"/>
  <c r="BE383"/>
  <c r="BB383" s="1"/>
  <c r="BD384"/>
  <c r="BE384"/>
  <c r="BB384" s="1"/>
  <c r="BD385"/>
  <c r="BE385"/>
  <c r="BB385" s="1"/>
  <c r="BD386"/>
  <c r="BE386"/>
  <c r="BB386" s="1"/>
  <c r="BD387"/>
  <c r="BE387"/>
  <c r="BB387" s="1"/>
  <c r="BD388"/>
  <c r="BE388"/>
  <c r="BB388" s="1"/>
  <c r="BI388"/>
  <c r="BJ388" s="1"/>
  <c r="BE389"/>
  <c r="BB389" s="1"/>
  <c r="BD390"/>
  <c r="BE390"/>
  <c r="BB390" s="1"/>
  <c r="BE391"/>
  <c r="BB391" s="1"/>
  <c r="BD392"/>
  <c r="BE392"/>
  <c r="BB392" s="1"/>
  <c r="BD393"/>
  <c r="BE393"/>
  <c r="BB393" s="1"/>
  <c r="BD394"/>
  <c r="BE394"/>
  <c r="BB394" s="1"/>
  <c r="BD395"/>
  <c r="BE395"/>
  <c r="BB395" s="1"/>
  <c r="BD396"/>
  <c r="BE396"/>
  <c r="BB396" s="1"/>
  <c r="BI396"/>
  <c r="BJ396" s="1"/>
  <c r="BE397"/>
  <c r="BB397" s="1"/>
  <c r="BD398"/>
  <c r="BE398"/>
  <c r="BB398" s="1"/>
  <c r="BE399"/>
  <c r="BB399" s="1"/>
  <c r="BD400"/>
  <c r="BE400"/>
  <c r="BB400" s="1"/>
  <c r="BD401"/>
  <c r="BE401"/>
  <c r="BB401" s="1"/>
  <c r="BD402"/>
  <c r="BE402"/>
  <c r="BB402" s="1"/>
  <c r="BC404"/>
  <c r="BC405"/>
  <c r="BD405" s="1"/>
  <c r="BC406"/>
  <c r="BC407"/>
  <c r="BC408"/>
  <c r="BC409"/>
  <c r="BD409" s="1"/>
  <c r="BC410"/>
  <c r="BC411"/>
  <c r="BC412"/>
  <c r="BC413"/>
  <c r="BD413" s="1"/>
  <c r="BC414"/>
  <c r="BC415"/>
  <c r="BC416"/>
  <c r="BC417"/>
  <c r="BD417" s="1"/>
  <c r="BC418"/>
  <c r="BC419"/>
  <c r="BC420"/>
  <c r="BC421"/>
  <c r="BD421" s="1"/>
  <c r="BC422"/>
  <c r="BC423"/>
  <c r="BC424"/>
  <c r="AE7"/>
  <c r="AF7" s="1"/>
  <c r="AG7"/>
  <c r="AD7" s="1"/>
  <c r="AE9"/>
  <c r="AF9" s="1"/>
  <c r="AG9"/>
  <c r="AD9" s="1"/>
  <c r="AE11"/>
  <c r="AE13"/>
  <c r="AF13" s="1"/>
  <c r="AG13"/>
  <c r="AD13" s="1"/>
  <c r="AE15"/>
  <c r="AF15" s="1"/>
  <c r="AG15"/>
  <c r="AD15" s="1"/>
  <c r="AE17"/>
  <c r="AF17" s="1"/>
  <c r="AG17"/>
  <c r="AD17" s="1"/>
  <c r="AE19"/>
  <c r="AF19" s="1"/>
  <c r="AG19"/>
  <c r="AD19" s="1"/>
  <c r="AE21"/>
  <c r="AF21" s="1"/>
  <c r="AG21"/>
  <c r="AD21" s="1"/>
  <c r="AE23"/>
  <c r="AF23" s="1"/>
  <c r="AG23"/>
  <c r="AD23" s="1"/>
  <c r="AE25"/>
  <c r="AF25" s="1"/>
  <c r="AG25"/>
  <c r="AD25" s="1"/>
  <c r="AE27"/>
  <c r="AF27" s="1"/>
  <c r="AG27"/>
  <c r="AD27" s="1"/>
  <c r="AE29"/>
  <c r="AF29" s="1"/>
  <c r="AG29"/>
  <c r="AD29" s="1"/>
  <c r="AE31"/>
  <c r="AF31" s="1"/>
  <c r="AG31"/>
  <c r="AD31" s="1"/>
  <c r="AE33"/>
  <c r="AF33" s="1"/>
  <c r="AG33"/>
  <c r="AD33" s="1"/>
  <c r="AE35"/>
  <c r="AF35" s="1"/>
  <c r="AG35"/>
  <c r="AD35" s="1"/>
  <c r="AE37"/>
  <c r="AF37" s="1"/>
  <c r="AG37"/>
  <c r="AD37" s="1"/>
  <c r="AE41"/>
  <c r="AF41" s="1"/>
  <c r="AE43"/>
  <c r="AF43" s="1"/>
  <c r="AE45"/>
  <c r="AF45" s="1"/>
  <c r="AE47"/>
  <c r="AF47" s="1"/>
  <c r="AE49"/>
  <c r="AF49" s="1"/>
  <c r="AE51"/>
  <c r="AF51" s="1"/>
  <c r="AG51"/>
  <c r="AD51" s="1"/>
  <c r="AE53"/>
  <c r="AF53" s="1"/>
  <c r="AG53"/>
  <c r="AD53" s="1"/>
  <c r="AE55"/>
  <c r="AF55" s="1"/>
  <c r="AG55"/>
  <c r="AD55" s="1"/>
  <c r="AE57"/>
  <c r="AF57" s="1"/>
  <c r="AG57"/>
  <c r="AD57" s="1"/>
  <c r="AE59"/>
  <c r="AF59" s="1"/>
  <c r="AG59"/>
  <c r="AD59" s="1"/>
  <c r="AE61"/>
  <c r="AF61" s="1"/>
  <c r="AG61"/>
  <c r="AD61" s="1"/>
  <c r="AE63"/>
  <c r="AF63" s="1"/>
  <c r="AG63"/>
  <c r="AD63" s="1"/>
  <c r="AE65"/>
  <c r="AF65" s="1"/>
  <c r="AG65"/>
  <c r="AD65" s="1"/>
  <c r="AE67"/>
  <c r="AF67" s="1"/>
  <c r="AG67"/>
  <c r="AD67" s="1"/>
  <c r="AE69"/>
  <c r="AF69" s="1"/>
  <c r="AG69"/>
  <c r="AD69" s="1"/>
  <c r="AE71"/>
  <c r="AF71" s="1"/>
  <c r="AG71"/>
  <c r="AD71" s="1"/>
  <c r="AE73"/>
  <c r="AF73" s="1"/>
  <c r="AG73"/>
  <c r="AD73" s="1"/>
  <c r="AE75"/>
  <c r="AF75" s="1"/>
  <c r="AG75"/>
  <c r="AD75" s="1"/>
  <c r="AE77"/>
  <c r="AF77" s="1"/>
  <c r="AG77"/>
  <c r="AD77" s="1"/>
  <c r="AE79"/>
  <c r="AF79" s="1"/>
  <c r="AG79"/>
  <c r="AD79" s="1"/>
  <c r="AE81"/>
  <c r="AF81" s="1"/>
  <c r="AG81"/>
  <c r="AD81" s="1"/>
  <c r="AE83"/>
  <c r="AF83" s="1"/>
  <c r="AG83"/>
  <c r="AD83" s="1"/>
  <c r="AE85"/>
  <c r="AF85" s="1"/>
  <c r="AG85"/>
  <c r="AD85" s="1"/>
  <c r="AE87"/>
  <c r="AF87" s="1"/>
  <c r="AG87"/>
  <c r="AD87" s="1"/>
  <c r="AE89"/>
  <c r="AF89" s="1"/>
  <c r="AG89"/>
  <c r="AD89" s="1"/>
  <c r="AE91"/>
  <c r="AF91" s="1"/>
  <c r="AG91"/>
  <c r="AD91" s="1"/>
  <c r="AE93"/>
  <c r="AF93" s="1"/>
  <c r="AG93"/>
  <c r="AD93" s="1"/>
  <c r="AE95"/>
  <c r="AF95" s="1"/>
  <c r="AG95"/>
  <c r="AD95" s="1"/>
  <c r="AE97"/>
  <c r="AF97" s="1"/>
  <c r="AG97"/>
  <c r="AD97" s="1"/>
  <c r="AE99"/>
  <c r="AF99" s="1"/>
  <c r="AG99"/>
  <c r="AD99" s="1"/>
  <c r="AE101"/>
  <c r="AF101" s="1"/>
  <c r="AG101"/>
  <c r="AD101" s="1"/>
  <c r="AE103"/>
  <c r="AF103" s="1"/>
  <c r="AG103"/>
  <c r="AD103" s="1"/>
  <c r="AE105"/>
  <c r="AF105" s="1"/>
  <c r="AG105"/>
  <c r="AD105" s="1"/>
  <c r="AE107"/>
  <c r="AE109"/>
  <c r="AF109" s="1"/>
  <c r="AG109"/>
  <c r="AD109" s="1"/>
  <c r="AE111"/>
  <c r="AE113"/>
  <c r="AF113" s="1"/>
  <c r="AG113"/>
  <c r="AD113" s="1"/>
  <c r="AE115"/>
  <c r="AF115" s="1"/>
  <c r="AG115"/>
  <c r="AD115" s="1"/>
  <c r="AE117"/>
  <c r="AF117" s="1"/>
  <c r="AG117"/>
  <c r="AD117" s="1"/>
  <c r="AF119"/>
  <c r="AG122"/>
  <c r="AD122" s="1"/>
  <c r="AG126"/>
  <c r="AD126" s="1"/>
  <c r="AG130"/>
  <c r="AD130" s="1"/>
  <c r="AG119"/>
  <c r="AD119" s="1"/>
  <c r="AF120"/>
  <c r="AG120"/>
  <c r="AD120" s="1"/>
  <c r="AE122"/>
  <c r="AF122" s="1"/>
  <c r="AF124"/>
  <c r="AG124"/>
  <c r="AD124" s="1"/>
  <c r="AE126"/>
  <c r="AG128"/>
  <c r="AD128" s="1"/>
  <c r="AE130"/>
  <c r="AF130" s="1"/>
  <c r="AF132"/>
  <c r="AG132"/>
  <c r="AD132" s="1"/>
  <c r="AE134"/>
  <c r="BI134" s="1"/>
  <c r="BJ134" s="1"/>
  <c r="AE138"/>
  <c r="AE142"/>
  <c r="BI142" s="1"/>
  <c r="BJ142" s="1"/>
  <c r="AE146"/>
  <c r="AE150"/>
  <c r="AE154"/>
  <c r="AE158"/>
  <c r="AF158" s="1"/>
  <c r="AF164"/>
  <c r="AF172"/>
  <c r="AF178"/>
  <c r="AG200"/>
  <c r="AD200" s="1"/>
  <c r="AG204"/>
  <c r="AD204" s="1"/>
  <c r="AE166"/>
  <c r="AF166" s="1"/>
  <c r="AE168"/>
  <c r="AF168" s="1"/>
  <c r="AE170"/>
  <c r="AF170" s="1"/>
  <c r="AE174"/>
  <c r="AF174" s="1"/>
  <c r="AE176"/>
  <c r="AF176" s="1"/>
  <c r="AE180"/>
  <c r="AF180" s="1"/>
  <c r="AE182"/>
  <c r="AF182" s="1"/>
  <c r="AE184"/>
  <c r="AF184" s="1"/>
  <c r="AE186"/>
  <c r="AF186" s="1"/>
  <c r="AE188"/>
  <c r="AF188" s="1"/>
  <c r="AE190"/>
  <c r="AF190" s="1"/>
  <c r="AE192"/>
  <c r="AF192" s="1"/>
  <c r="AE194"/>
  <c r="AF194" s="1"/>
  <c r="AE196"/>
  <c r="AF196" s="1"/>
  <c r="AE198"/>
  <c r="AF198" s="1"/>
  <c r="AG202"/>
  <c r="AD202" s="1"/>
  <c r="AG206"/>
  <c r="AD206" s="1"/>
  <c r="AE208"/>
  <c r="AF208" s="1"/>
  <c r="AG208"/>
  <c r="AD208" s="1"/>
  <c r="AE210"/>
  <c r="AF210" s="1"/>
  <c r="AG210"/>
  <c r="AD210" s="1"/>
  <c r="AE212"/>
  <c r="AF212" s="1"/>
  <c r="AG212"/>
  <c r="AD212" s="1"/>
  <c r="AE214"/>
  <c r="AF214" s="1"/>
  <c r="AG214"/>
  <c r="AD214" s="1"/>
  <c r="AE216"/>
  <c r="AF216" s="1"/>
  <c r="AG216"/>
  <c r="AD216" s="1"/>
  <c r="AE218"/>
  <c r="AF218" s="1"/>
  <c r="AG218"/>
  <c r="AD218" s="1"/>
  <c r="AE220"/>
  <c r="AF220" s="1"/>
  <c r="AG220"/>
  <c r="AD220" s="1"/>
  <c r="AE222"/>
  <c r="AF222" s="1"/>
  <c r="AG222"/>
  <c r="AD222" s="1"/>
  <c r="AE224"/>
  <c r="AF224" s="1"/>
  <c r="AG224"/>
  <c r="AD224" s="1"/>
  <c r="AE226"/>
  <c r="AF226" s="1"/>
  <c r="AG226"/>
  <c r="AD226" s="1"/>
  <c r="AE228"/>
  <c r="AF228" s="1"/>
  <c r="AG228"/>
  <c r="AD228" s="1"/>
  <c r="AE230"/>
  <c r="AF230" s="1"/>
  <c r="AG230"/>
  <c r="AD230" s="1"/>
  <c r="AE232"/>
  <c r="AF232" s="1"/>
  <c r="AG232"/>
  <c r="AD232" s="1"/>
  <c r="AE234"/>
  <c r="AF234" s="1"/>
  <c r="AG234"/>
  <c r="AD234" s="1"/>
  <c r="AE236"/>
  <c r="AF236" s="1"/>
  <c r="AG236"/>
  <c r="AD236" s="1"/>
  <c r="BH236" s="1"/>
  <c r="BK236" s="1"/>
  <c r="BL236" s="1"/>
  <c r="AE367"/>
  <c r="AF367" s="1"/>
  <c r="AG367"/>
  <c r="AD367" s="1"/>
  <c r="AE369"/>
  <c r="AE371"/>
  <c r="AF371" s="1"/>
  <c r="AE373"/>
  <c r="AF373" s="1"/>
  <c r="AF374"/>
  <c r="AE375"/>
  <c r="AF376"/>
  <c r="AE377"/>
  <c r="AF378"/>
  <c r="AE379"/>
  <c r="AF379" s="1"/>
  <c r="AE381"/>
  <c r="AF381" s="1"/>
  <c r="AF382"/>
  <c r="AE383"/>
  <c r="AF383" s="1"/>
  <c r="AE385"/>
  <c r="AF385" s="1"/>
  <c r="AF386"/>
  <c r="AE387"/>
  <c r="AF387" s="1"/>
  <c r="AE389"/>
  <c r="AF389" s="1"/>
  <c r="AF390"/>
  <c r="AE391"/>
  <c r="AF391" s="1"/>
  <c r="AF392"/>
  <c r="AE393"/>
  <c r="AF393" s="1"/>
  <c r="AF394"/>
  <c r="AE395"/>
  <c r="AF395" s="1"/>
  <c r="AF396"/>
  <c r="AE397"/>
  <c r="AF397" s="1"/>
  <c r="AF398"/>
  <c r="AE399"/>
  <c r="AF399" s="1"/>
  <c r="AF400"/>
  <c r="AE401"/>
  <c r="AF401" s="1"/>
  <c r="AF402"/>
  <c r="AE403"/>
  <c r="AF403" s="1"/>
  <c r="AF404"/>
  <c r="AE405"/>
  <c r="AF405" s="1"/>
  <c r="AF406"/>
  <c r="AE407"/>
  <c r="AF407" s="1"/>
  <c r="AF408"/>
  <c r="AE409"/>
  <c r="AF409" s="1"/>
  <c r="AF410"/>
  <c r="AE411"/>
  <c r="AF411" s="1"/>
  <c r="AF412"/>
  <c r="AE413"/>
  <c r="AF413" s="1"/>
  <c r="AF414"/>
  <c r="AE415"/>
  <c r="AF415" s="1"/>
  <c r="AF416"/>
  <c r="AE417"/>
  <c r="AF417" s="1"/>
  <c r="AF418"/>
  <c r="AE419"/>
  <c r="AF419" s="1"/>
  <c r="AF420"/>
  <c r="AE421"/>
  <c r="AF421" s="1"/>
  <c r="AF422"/>
  <c r="AE423"/>
  <c r="AF423" s="1"/>
  <c r="AF424"/>
  <c r="CZ6"/>
  <c r="DB6" s="1"/>
  <c r="CX6"/>
  <c r="CW6"/>
  <c r="CH6"/>
  <c r="CJ6"/>
  <c r="BF6"/>
  <c r="BC6"/>
  <c r="BG6"/>
  <c r="DG6" s="1"/>
  <c r="AF6"/>
  <c r="AE170" i="3"/>
  <c r="AD170"/>
  <c r="AC170"/>
  <c r="AB170"/>
  <c r="AA170"/>
  <c r="Z170"/>
  <c r="Y170"/>
  <c r="X170"/>
  <c r="W170"/>
  <c r="V170"/>
  <c r="U170"/>
  <c r="T170"/>
  <c r="AE169"/>
  <c r="AD169"/>
  <c r="AC169"/>
  <c r="AB169"/>
  <c r="AA169"/>
  <c r="Z169"/>
  <c r="Y169"/>
  <c r="X169"/>
  <c r="W169"/>
  <c r="V169"/>
  <c r="U169"/>
  <c r="T169"/>
  <c r="AE168"/>
  <c r="AD168"/>
  <c r="AC168"/>
  <c r="AB168"/>
  <c r="AA168"/>
  <c r="Z168"/>
  <c r="Y168"/>
  <c r="X168"/>
  <c r="W168"/>
  <c r="V168"/>
  <c r="U168"/>
  <c r="T168"/>
  <c r="AE167"/>
  <c r="AD167"/>
  <c r="AC167"/>
  <c r="AB167"/>
  <c r="AA167"/>
  <c r="Z167"/>
  <c r="Y167"/>
  <c r="X167"/>
  <c r="W167"/>
  <c r="V167"/>
  <c r="U167"/>
  <c r="T167"/>
  <c r="AE166"/>
  <c r="AD166"/>
  <c r="AC166"/>
  <c r="AB166"/>
  <c r="AA166"/>
  <c r="Z166"/>
  <c r="Y166"/>
  <c r="X166"/>
  <c r="W166"/>
  <c r="V166"/>
  <c r="U166"/>
  <c r="T166"/>
  <c r="AE165"/>
  <c r="AD165"/>
  <c r="AC165"/>
  <c r="AB165"/>
  <c r="AA165"/>
  <c r="Z165"/>
  <c r="Y165"/>
  <c r="X165"/>
  <c r="W165"/>
  <c r="V165"/>
  <c r="U165"/>
  <c r="T165"/>
  <c r="AE164"/>
  <c r="AD164"/>
  <c r="AC164"/>
  <c r="AB164"/>
  <c r="AA164"/>
  <c r="Z164"/>
  <c r="Y164"/>
  <c r="X164"/>
  <c r="W164"/>
  <c r="V164"/>
  <c r="U164"/>
  <c r="T164"/>
  <c r="AE163"/>
  <c r="AD163"/>
  <c r="AC163"/>
  <c r="AB163"/>
  <c r="AA163"/>
  <c r="Z163"/>
  <c r="Y163"/>
  <c r="X163"/>
  <c r="W163"/>
  <c r="V163"/>
  <c r="U163"/>
  <c r="T163"/>
  <c r="AE162"/>
  <c r="AD162"/>
  <c r="AC162"/>
  <c r="AB162"/>
  <c r="AA162"/>
  <c r="Z162"/>
  <c r="Y162"/>
  <c r="X162"/>
  <c r="W162"/>
  <c r="V162"/>
  <c r="U162"/>
  <c r="T162"/>
  <c r="AE161"/>
  <c r="AD161"/>
  <c r="AC161"/>
  <c r="AB161"/>
  <c r="AA161"/>
  <c r="Z161"/>
  <c r="Y161"/>
  <c r="X161"/>
  <c r="W161"/>
  <c r="V161"/>
  <c r="U161"/>
  <c r="T161"/>
  <c r="AE160"/>
  <c r="AD160"/>
  <c r="AC160"/>
  <c r="AB160"/>
  <c r="AA160"/>
  <c r="Z160"/>
  <c r="Y160"/>
  <c r="X160"/>
  <c r="W160"/>
  <c r="V160"/>
  <c r="U160"/>
  <c r="T160"/>
  <c r="AE71"/>
  <c r="AD71"/>
  <c r="AC71"/>
  <c r="AB71"/>
  <c r="AA71"/>
  <c r="Z71"/>
  <c r="Y71"/>
  <c r="X71"/>
  <c r="W71"/>
  <c r="V71"/>
  <c r="U71"/>
  <c r="T71"/>
  <c r="AE70"/>
  <c r="AD70"/>
  <c r="AC70"/>
  <c r="AB70"/>
  <c r="AA70"/>
  <c r="Z70"/>
  <c r="Y70"/>
  <c r="X70"/>
  <c r="W70"/>
  <c r="V70"/>
  <c r="U70"/>
  <c r="T70"/>
  <c r="AE69"/>
  <c r="AD69"/>
  <c r="AC69"/>
  <c r="AB69"/>
  <c r="AA69"/>
  <c r="Z69"/>
  <c r="Y69"/>
  <c r="X69"/>
  <c r="W69"/>
  <c r="V69"/>
  <c r="U69"/>
  <c r="T69"/>
  <c r="AE68"/>
  <c r="AD68"/>
  <c r="AC68"/>
  <c r="AB68"/>
  <c r="AA68"/>
  <c r="Z68"/>
  <c r="Y68"/>
  <c r="X68"/>
  <c r="W68"/>
  <c r="V68"/>
  <c r="U68"/>
  <c r="T68"/>
  <c r="AE67"/>
  <c r="AD67"/>
  <c r="AC67"/>
  <c r="AB67"/>
  <c r="AA67"/>
  <c r="Z67"/>
  <c r="Y67"/>
  <c r="X67"/>
  <c r="W67"/>
  <c r="V67"/>
  <c r="U67"/>
  <c r="T67"/>
  <c r="AE66"/>
  <c r="G246" i="4" s="1"/>
  <c r="AD66" i="3"/>
  <c r="G378" i="4" s="1"/>
  <c r="AC66" i="3"/>
  <c r="G345" i="4" s="1"/>
  <c r="AB66" i="3"/>
  <c r="G312" i="4" s="1"/>
  <c r="AA66" i="3"/>
  <c r="G279" i="4" s="1"/>
  <c r="Z66" i="3"/>
  <c r="G17" i="4" s="1"/>
  <c r="Y66" i="3"/>
  <c r="G213" i="4" s="1"/>
  <c r="X66" i="3"/>
  <c r="G180" i="4" s="1"/>
  <c r="W66" i="3"/>
  <c r="G147" i="4" s="1"/>
  <c r="V66" i="3"/>
  <c r="G114" i="4" s="1"/>
  <c r="U66" i="3"/>
  <c r="G81" i="4" s="1"/>
  <c r="T66" i="3"/>
  <c r="G49" i="4" s="1"/>
  <c r="AE65" i="3"/>
  <c r="AD65"/>
  <c r="AC65"/>
  <c r="AB65"/>
  <c r="AA65"/>
  <c r="Z65"/>
  <c r="Y65"/>
  <c r="X65"/>
  <c r="W65"/>
  <c r="V65"/>
  <c r="U65"/>
  <c r="T65"/>
  <c r="AE64"/>
  <c r="AD64"/>
  <c r="AC64"/>
  <c r="AB64"/>
  <c r="AA64"/>
  <c r="Z64"/>
  <c r="Y64"/>
  <c r="X64"/>
  <c r="W64"/>
  <c r="V64"/>
  <c r="U64"/>
  <c r="T64"/>
  <c r="AE63"/>
  <c r="AD63"/>
  <c r="AC63"/>
  <c r="AB63"/>
  <c r="AA63"/>
  <c r="Z63"/>
  <c r="Y63"/>
  <c r="X63"/>
  <c r="W63"/>
  <c r="V63"/>
  <c r="U63"/>
  <c r="T63"/>
  <c r="AE62"/>
  <c r="AD62"/>
  <c r="AC62"/>
  <c r="AB62"/>
  <c r="AA62"/>
  <c r="Z62"/>
  <c r="Y62"/>
  <c r="X62"/>
  <c r="W62"/>
  <c r="V62"/>
  <c r="U62"/>
  <c r="T62"/>
  <c r="AE61"/>
  <c r="AD61"/>
  <c r="AC61"/>
  <c r="AB61"/>
  <c r="AA61"/>
  <c r="Z61"/>
  <c r="Y61"/>
  <c r="X61"/>
  <c r="W61"/>
  <c r="V61"/>
  <c r="U61"/>
  <c r="T61"/>
  <c r="O371" i="7"/>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O368"/>
  <c r="N368"/>
  <c r="M368"/>
  <c r="L368"/>
  <c r="K368"/>
  <c r="J368"/>
  <c r="I368"/>
  <c r="H368"/>
  <c r="G368"/>
  <c r="F368"/>
  <c r="E368"/>
  <c r="D368"/>
  <c r="C368"/>
  <c r="B368"/>
  <c r="O366"/>
  <c r="N366"/>
  <c r="M366"/>
  <c r="L366"/>
  <c r="K366"/>
  <c r="J366"/>
  <c r="I366"/>
  <c r="H366"/>
  <c r="G366"/>
  <c r="F366"/>
  <c r="E366"/>
  <c r="D366"/>
  <c r="C366"/>
  <c r="B366"/>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O361"/>
  <c r="N361"/>
  <c r="M361"/>
  <c r="L361"/>
  <c r="K361"/>
  <c r="J361"/>
  <c r="I361"/>
  <c r="H361"/>
  <c r="G361"/>
  <c r="F361"/>
  <c r="E361"/>
  <c r="D361"/>
  <c r="C361"/>
  <c r="B361"/>
  <c r="O360"/>
  <c r="N360"/>
  <c r="M360"/>
  <c r="L360"/>
  <c r="K360"/>
  <c r="J360"/>
  <c r="I360"/>
  <c r="H360"/>
  <c r="G360"/>
  <c r="F360"/>
  <c r="E360"/>
  <c r="D360"/>
  <c r="C360"/>
  <c r="B360"/>
  <c r="O359"/>
  <c r="N359"/>
  <c r="M359"/>
  <c r="L359"/>
  <c r="K359"/>
  <c r="J359"/>
  <c r="I359"/>
  <c r="H359"/>
  <c r="G359"/>
  <c r="F359"/>
  <c r="E359"/>
  <c r="D359"/>
  <c r="C359"/>
  <c r="B359"/>
  <c r="O358"/>
  <c r="N358"/>
  <c r="M358"/>
  <c r="L358"/>
  <c r="K358"/>
  <c r="J358"/>
  <c r="I358"/>
  <c r="H358"/>
  <c r="G358"/>
  <c r="F358"/>
  <c r="E358"/>
  <c r="D358"/>
  <c r="C358"/>
  <c r="B358"/>
  <c r="O356"/>
  <c r="N356"/>
  <c r="M356"/>
  <c r="L356"/>
  <c r="K356"/>
  <c r="J356"/>
  <c r="I356"/>
  <c r="H356"/>
  <c r="G356"/>
  <c r="F356"/>
  <c r="E356"/>
  <c r="D356"/>
  <c r="C356"/>
  <c r="B356"/>
  <c r="O355"/>
  <c r="N355"/>
  <c r="M355"/>
  <c r="L355"/>
  <c r="K355"/>
  <c r="J355"/>
  <c r="I355"/>
  <c r="H355"/>
  <c r="G355"/>
  <c r="F355"/>
  <c r="E355"/>
  <c r="D355"/>
  <c r="C355"/>
  <c r="B355"/>
  <c r="O354"/>
  <c r="N354"/>
  <c r="M354"/>
  <c r="L354"/>
  <c r="K354"/>
  <c r="J354"/>
  <c r="I354"/>
  <c r="H354"/>
  <c r="G354"/>
  <c r="F354"/>
  <c r="E354"/>
  <c r="D354"/>
  <c r="C354"/>
  <c r="B354"/>
  <c r="O353"/>
  <c r="N353"/>
  <c r="M353"/>
  <c r="L353"/>
  <c r="K353"/>
  <c r="J353"/>
  <c r="I353"/>
  <c r="H353"/>
  <c r="G353"/>
  <c r="F353"/>
  <c r="E353"/>
  <c r="D353"/>
  <c r="C353"/>
  <c r="B353"/>
  <c r="O340"/>
  <c r="N340"/>
  <c r="M340"/>
  <c r="L340"/>
  <c r="K340"/>
  <c r="J340"/>
  <c r="I340"/>
  <c r="H340"/>
  <c r="G340"/>
  <c r="F340"/>
  <c r="E340"/>
  <c r="D340"/>
  <c r="C340"/>
  <c r="B340"/>
  <c r="O339"/>
  <c r="N339"/>
  <c r="M339"/>
  <c r="L339"/>
  <c r="K339"/>
  <c r="J339"/>
  <c r="I339"/>
  <c r="H339"/>
  <c r="G339"/>
  <c r="F339"/>
  <c r="E339"/>
  <c r="D339"/>
  <c r="C339"/>
  <c r="B339"/>
  <c r="O338"/>
  <c r="N338"/>
  <c r="M338"/>
  <c r="L338"/>
  <c r="K338"/>
  <c r="J338"/>
  <c r="I338"/>
  <c r="H338"/>
  <c r="G338"/>
  <c r="F338"/>
  <c r="E338"/>
  <c r="D338"/>
  <c r="C338"/>
  <c r="B338"/>
  <c r="O337"/>
  <c r="N337"/>
  <c r="M337"/>
  <c r="L337"/>
  <c r="K337"/>
  <c r="J337"/>
  <c r="I337"/>
  <c r="H337"/>
  <c r="G337"/>
  <c r="F337"/>
  <c r="E337"/>
  <c r="D337"/>
  <c r="C337"/>
  <c r="B337"/>
  <c r="O335"/>
  <c r="N335"/>
  <c r="M335"/>
  <c r="L335"/>
  <c r="K335"/>
  <c r="J335"/>
  <c r="I335"/>
  <c r="H335"/>
  <c r="G335"/>
  <c r="F335"/>
  <c r="E335"/>
  <c r="D335"/>
  <c r="C335"/>
  <c r="B335"/>
  <c r="O334"/>
  <c r="N334"/>
  <c r="M334"/>
  <c r="L334"/>
  <c r="K334"/>
  <c r="J334"/>
  <c r="I334"/>
  <c r="H334"/>
  <c r="G334"/>
  <c r="F334"/>
  <c r="E334"/>
  <c r="D334"/>
  <c r="C334"/>
  <c r="B334"/>
  <c r="O333"/>
  <c r="N333"/>
  <c r="M333"/>
  <c r="L333"/>
  <c r="K333"/>
  <c r="J333"/>
  <c r="I333"/>
  <c r="H333"/>
  <c r="G333"/>
  <c r="F333"/>
  <c r="E333"/>
  <c r="D333"/>
  <c r="C333"/>
  <c r="B333"/>
  <c r="O332"/>
  <c r="N332"/>
  <c r="M332"/>
  <c r="L332"/>
  <c r="K332"/>
  <c r="J332"/>
  <c r="I332"/>
  <c r="H332"/>
  <c r="G332"/>
  <c r="F332"/>
  <c r="E332"/>
  <c r="D332"/>
  <c r="C332"/>
  <c r="B332"/>
  <c r="O330"/>
  <c r="N330"/>
  <c r="M330"/>
  <c r="L330"/>
  <c r="K330"/>
  <c r="J330"/>
  <c r="I330"/>
  <c r="H330"/>
  <c r="G330"/>
  <c r="F330"/>
  <c r="E330"/>
  <c r="D330"/>
  <c r="C330"/>
  <c r="B330"/>
  <c r="O329"/>
  <c r="N329"/>
  <c r="M329"/>
  <c r="L329"/>
  <c r="K329"/>
  <c r="J329"/>
  <c r="I329"/>
  <c r="H329"/>
  <c r="G329"/>
  <c r="F329"/>
  <c r="E329"/>
  <c r="D329"/>
  <c r="C329"/>
  <c r="B329"/>
  <c r="O328"/>
  <c r="N328"/>
  <c r="M328"/>
  <c r="L328"/>
  <c r="K328"/>
  <c r="J328"/>
  <c r="I328"/>
  <c r="H328"/>
  <c r="G328"/>
  <c r="F328"/>
  <c r="E328"/>
  <c r="D328"/>
  <c r="C328"/>
  <c r="B328"/>
  <c r="O327"/>
  <c r="N327"/>
  <c r="M327"/>
  <c r="L327"/>
  <c r="K327"/>
  <c r="J327"/>
  <c r="I327"/>
  <c r="H327"/>
  <c r="G327"/>
  <c r="F327"/>
  <c r="E327"/>
  <c r="D327"/>
  <c r="C327"/>
  <c r="B327"/>
  <c r="O325"/>
  <c r="N325"/>
  <c r="M325"/>
  <c r="L325"/>
  <c r="K325"/>
  <c r="J325"/>
  <c r="I325"/>
  <c r="H325"/>
  <c r="G325"/>
  <c r="F325"/>
  <c r="E325"/>
  <c r="D325"/>
  <c r="C325"/>
  <c r="B325"/>
  <c r="O324"/>
  <c r="N324"/>
  <c r="M324"/>
  <c r="L324"/>
  <c r="K324"/>
  <c r="J324"/>
  <c r="I324"/>
  <c r="H324"/>
  <c r="G324"/>
  <c r="F324"/>
  <c r="E324"/>
  <c r="D324"/>
  <c r="C324"/>
  <c r="B324"/>
  <c r="O323"/>
  <c r="N323"/>
  <c r="M323"/>
  <c r="L323"/>
  <c r="K323"/>
  <c r="J323"/>
  <c r="I323"/>
  <c r="H323"/>
  <c r="G323"/>
  <c r="F323"/>
  <c r="E323"/>
  <c r="D323"/>
  <c r="C323"/>
  <c r="B323"/>
  <c r="O322"/>
  <c r="N322"/>
  <c r="M322"/>
  <c r="L322"/>
  <c r="K322"/>
  <c r="J322"/>
  <c r="I322"/>
  <c r="H322"/>
  <c r="G322"/>
  <c r="F322"/>
  <c r="E322"/>
  <c r="D322"/>
  <c r="C322"/>
  <c r="B322"/>
  <c r="O309"/>
  <c r="N309"/>
  <c r="M309"/>
  <c r="L309"/>
  <c r="K309"/>
  <c r="J309"/>
  <c r="I309"/>
  <c r="H309"/>
  <c r="G309"/>
  <c r="F309"/>
  <c r="E309"/>
  <c r="D309"/>
  <c r="C309"/>
  <c r="B309"/>
  <c r="O308"/>
  <c r="N308"/>
  <c r="M308"/>
  <c r="L308"/>
  <c r="K308"/>
  <c r="J308"/>
  <c r="I308"/>
  <c r="H308"/>
  <c r="G308"/>
  <c r="F308"/>
  <c r="E308"/>
  <c r="D308"/>
  <c r="C308"/>
  <c r="B308"/>
  <c r="O307"/>
  <c r="N307"/>
  <c r="M307"/>
  <c r="L307"/>
  <c r="K307"/>
  <c r="J307"/>
  <c r="I307"/>
  <c r="H307"/>
  <c r="G307"/>
  <c r="F307"/>
  <c r="E307"/>
  <c r="D307"/>
  <c r="C307"/>
  <c r="B307"/>
  <c r="O306"/>
  <c r="N306"/>
  <c r="M306"/>
  <c r="L306"/>
  <c r="K306"/>
  <c r="J306"/>
  <c r="I306"/>
  <c r="H306"/>
  <c r="G306"/>
  <c r="F306"/>
  <c r="E306"/>
  <c r="D306"/>
  <c r="C306"/>
  <c r="B306"/>
  <c r="O304"/>
  <c r="N304"/>
  <c r="M304"/>
  <c r="L304"/>
  <c r="K304"/>
  <c r="J304"/>
  <c r="I304"/>
  <c r="H304"/>
  <c r="G304"/>
  <c r="F304"/>
  <c r="E304"/>
  <c r="D304"/>
  <c r="C304"/>
  <c r="B304"/>
  <c r="O303"/>
  <c r="N303"/>
  <c r="M303"/>
  <c r="L303"/>
  <c r="K303"/>
  <c r="J303"/>
  <c r="I303"/>
  <c r="H303"/>
  <c r="G303"/>
  <c r="F303"/>
  <c r="E303"/>
  <c r="D303"/>
  <c r="C303"/>
  <c r="B303"/>
  <c r="O302"/>
  <c r="N302"/>
  <c r="M302"/>
  <c r="L302"/>
  <c r="K302"/>
  <c r="J302"/>
  <c r="I302"/>
  <c r="H302"/>
  <c r="G302"/>
  <c r="F302"/>
  <c r="E302"/>
  <c r="D302"/>
  <c r="C302"/>
  <c r="B302"/>
  <c r="O301"/>
  <c r="N301"/>
  <c r="M301"/>
  <c r="L301"/>
  <c r="K301"/>
  <c r="J301"/>
  <c r="I301"/>
  <c r="H301"/>
  <c r="G301"/>
  <c r="F301"/>
  <c r="E301"/>
  <c r="D301"/>
  <c r="C301"/>
  <c r="B301"/>
  <c r="O299"/>
  <c r="N299"/>
  <c r="M299"/>
  <c r="L299"/>
  <c r="K299"/>
  <c r="J299"/>
  <c r="I299"/>
  <c r="H299"/>
  <c r="G299"/>
  <c r="F299"/>
  <c r="E299"/>
  <c r="D299"/>
  <c r="C299"/>
  <c r="B299"/>
  <c r="O298"/>
  <c r="N298"/>
  <c r="M298"/>
  <c r="L298"/>
  <c r="K298"/>
  <c r="J298"/>
  <c r="I298"/>
  <c r="H298"/>
  <c r="G298"/>
  <c r="F298"/>
  <c r="E298"/>
  <c r="D298"/>
  <c r="C298"/>
  <c r="B298"/>
  <c r="O297"/>
  <c r="N297"/>
  <c r="M297"/>
  <c r="L297"/>
  <c r="K297"/>
  <c r="J297"/>
  <c r="I297"/>
  <c r="H297"/>
  <c r="G297"/>
  <c r="F297"/>
  <c r="E297"/>
  <c r="D297"/>
  <c r="C297"/>
  <c r="B297"/>
  <c r="O296"/>
  <c r="N296"/>
  <c r="M296"/>
  <c r="L296"/>
  <c r="K296"/>
  <c r="J296"/>
  <c r="I296"/>
  <c r="H296"/>
  <c r="G296"/>
  <c r="F296"/>
  <c r="E296"/>
  <c r="D296"/>
  <c r="C296"/>
  <c r="B296"/>
  <c r="O294"/>
  <c r="N294"/>
  <c r="M294"/>
  <c r="L294"/>
  <c r="K294"/>
  <c r="J294"/>
  <c r="I294"/>
  <c r="H294"/>
  <c r="G294"/>
  <c r="F294"/>
  <c r="E294"/>
  <c r="D294"/>
  <c r="C294"/>
  <c r="B294"/>
  <c r="O293"/>
  <c r="N293"/>
  <c r="M293"/>
  <c r="L293"/>
  <c r="K293"/>
  <c r="J293"/>
  <c r="I293"/>
  <c r="H293"/>
  <c r="G293"/>
  <c r="F293"/>
  <c r="E293"/>
  <c r="D293"/>
  <c r="C293"/>
  <c r="B293"/>
  <c r="O292"/>
  <c r="N292"/>
  <c r="M292"/>
  <c r="L292"/>
  <c r="K292"/>
  <c r="J292"/>
  <c r="I292"/>
  <c r="H292"/>
  <c r="G292"/>
  <c r="F292"/>
  <c r="E292"/>
  <c r="D292"/>
  <c r="C292"/>
  <c r="B292"/>
  <c r="O291"/>
  <c r="N291"/>
  <c r="M291"/>
  <c r="L291"/>
  <c r="K291"/>
  <c r="J291"/>
  <c r="I291"/>
  <c r="H291"/>
  <c r="G291"/>
  <c r="F291"/>
  <c r="E291"/>
  <c r="D291"/>
  <c r="C291"/>
  <c r="B291"/>
  <c r="O278"/>
  <c r="N278"/>
  <c r="M278"/>
  <c r="L278"/>
  <c r="K278"/>
  <c r="J278"/>
  <c r="I278"/>
  <c r="H278"/>
  <c r="G278"/>
  <c r="F278"/>
  <c r="E278"/>
  <c r="D278"/>
  <c r="C278"/>
  <c r="B278"/>
  <c r="O277"/>
  <c r="N277"/>
  <c r="M277"/>
  <c r="L277"/>
  <c r="K277"/>
  <c r="J277"/>
  <c r="I277"/>
  <c r="H277"/>
  <c r="G277"/>
  <c r="F277"/>
  <c r="E277"/>
  <c r="D277"/>
  <c r="C277"/>
  <c r="B277"/>
  <c r="O276"/>
  <c r="N276"/>
  <c r="M276"/>
  <c r="L276"/>
  <c r="K276"/>
  <c r="J276"/>
  <c r="I276"/>
  <c r="H276"/>
  <c r="G276"/>
  <c r="F276"/>
  <c r="E276"/>
  <c r="D276"/>
  <c r="C276"/>
  <c r="B276"/>
  <c r="O275"/>
  <c r="N275"/>
  <c r="M275"/>
  <c r="L275"/>
  <c r="K275"/>
  <c r="J275"/>
  <c r="I275"/>
  <c r="H275"/>
  <c r="G275"/>
  <c r="F275"/>
  <c r="E275"/>
  <c r="D275"/>
  <c r="C275"/>
  <c r="B275"/>
  <c r="O273"/>
  <c r="N273"/>
  <c r="M273"/>
  <c r="L273"/>
  <c r="K273"/>
  <c r="J273"/>
  <c r="I273"/>
  <c r="H273"/>
  <c r="G273"/>
  <c r="F273"/>
  <c r="E273"/>
  <c r="D273"/>
  <c r="C273"/>
  <c r="B273"/>
  <c r="O272"/>
  <c r="N272"/>
  <c r="M272"/>
  <c r="L272"/>
  <c r="K272"/>
  <c r="J272"/>
  <c r="I272"/>
  <c r="H272"/>
  <c r="G272"/>
  <c r="F272"/>
  <c r="E272"/>
  <c r="D272"/>
  <c r="C272"/>
  <c r="B272"/>
  <c r="O271"/>
  <c r="N271"/>
  <c r="M271"/>
  <c r="L271"/>
  <c r="K271"/>
  <c r="J271"/>
  <c r="I271"/>
  <c r="H271"/>
  <c r="G271"/>
  <c r="F271"/>
  <c r="E271"/>
  <c r="D271"/>
  <c r="C271"/>
  <c r="B271"/>
  <c r="O270"/>
  <c r="N270"/>
  <c r="M270"/>
  <c r="L270"/>
  <c r="K270"/>
  <c r="J270"/>
  <c r="I270"/>
  <c r="H270"/>
  <c r="G270"/>
  <c r="F270"/>
  <c r="E270"/>
  <c r="D270"/>
  <c r="C270"/>
  <c r="B270"/>
  <c r="O268"/>
  <c r="N268"/>
  <c r="M268"/>
  <c r="L268"/>
  <c r="K268"/>
  <c r="J268"/>
  <c r="I268"/>
  <c r="H268"/>
  <c r="G268"/>
  <c r="F268"/>
  <c r="E268"/>
  <c r="D268"/>
  <c r="C268"/>
  <c r="B268"/>
  <c r="O267"/>
  <c r="N267"/>
  <c r="M267"/>
  <c r="L267"/>
  <c r="K267"/>
  <c r="J267"/>
  <c r="I267"/>
  <c r="H267"/>
  <c r="G267"/>
  <c r="F267"/>
  <c r="E267"/>
  <c r="D267"/>
  <c r="C267"/>
  <c r="B267"/>
  <c r="O266"/>
  <c r="N266"/>
  <c r="M266"/>
  <c r="L266"/>
  <c r="K266"/>
  <c r="J266"/>
  <c r="I266"/>
  <c r="H266"/>
  <c r="G266"/>
  <c r="F266"/>
  <c r="E266"/>
  <c r="D266"/>
  <c r="C266"/>
  <c r="B266"/>
  <c r="O265"/>
  <c r="N265"/>
  <c r="M265"/>
  <c r="L265"/>
  <c r="K265"/>
  <c r="J265"/>
  <c r="I265"/>
  <c r="H265"/>
  <c r="G265"/>
  <c r="F265"/>
  <c r="E265"/>
  <c r="D265"/>
  <c r="C265"/>
  <c r="B265"/>
  <c r="O263"/>
  <c r="N263"/>
  <c r="M263"/>
  <c r="L263"/>
  <c r="K263"/>
  <c r="J263"/>
  <c r="I263"/>
  <c r="H263"/>
  <c r="G263"/>
  <c r="F263"/>
  <c r="E263"/>
  <c r="D263"/>
  <c r="C263"/>
  <c r="B263"/>
  <c r="O262"/>
  <c r="N262"/>
  <c r="M262"/>
  <c r="L262"/>
  <c r="K262"/>
  <c r="J262"/>
  <c r="I262"/>
  <c r="H262"/>
  <c r="G262"/>
  <c r="F262"/>
  <c r="E262"/>
  <c r="D262"/>
  <c r="C262"/>
  <c r="B262"/>
  <c r="O261"/>
  <c r="N261"/>
  <c r="M261"/>
  <c r="L261"/>
  <c r="K261"/>
  <c r="J261"/>
  <c r="I261"/>
  <c r="H261"/>
  <c r="G261"/>
  <c r="F261"/>
  <c r="E261"/>
  <c r="D261"/>
  <c r="C261"/>
  <c r="B261"/>
  <c r="O260"/>
  <c r="N260"/>
  <c r="M260"/>
  <c r="L260"/>
  <c r="K260"/>
  <c r="J260"/>
  <c r="I260"/>
  <c r="H260"/>
  <c r="G260"/>
  <c r="F260"/>
  <c r="E260"/>
  <c r="D260"/>
  <c r="C260"/>
  <c r="B260"/>
  <c r="O247"/>
  <c r="N247"/>
  <c r="M247"/>
  <c r="L247"/>
  <c r="K247"/>
  <c r="J247"/>
  <c r="I247"/>
  <c r="H247"/>
  <c r="G247"/>
  <c r="F247"/>
  <c r="E247"/>
  <c r="D247"/>
  <c r="C247"/>
  <c r="B247"/>
  <c r="O246"/>
  <c r="N246"/>
  <c r="M246"/>
  <c r="L246"/>
  <c r="K246"/>
  <c r="J246"/>
  <c r="I246"/>
  <c r="H246"/>
  <c r="G246"/>
  <c r="F246"/>
  <c r="E246"/>
  <c r="D246"/>
  <c r="C246"/>
  <c r="B246"/>
  <c r="O245"/>
  <c r="N245"/>
  <c r="M245"/>
  <c r="L245"/>
  <c r="K245"/>
  <c r="J245"/>
  <c r="I245"/>
  <c r="H245"/>
  <c r="G245"/>
  <c r="F245"/>
  <c r="E245"/>
  <c r="D245"/>
  <c r="C245"/>
  <c r="B245"/>
  <c r="O244"/>
  <c r="N244"/>
  <c r="M244"/>
  <c r="L244"/>
  <c r="K244"/>
  <c r="J244"/>
  <c r="I244"/>
  <c r="H244"/>
  <c r="G244"/>
  <c r="F244"/>
  <c r="E244"/>
  <c r="D244"/>
  <c r="C244"/>
  <c r="B244"/>
  <c r="O242"/>
  <c r="N242"/>
  <c r="M242"/>
  <c r="L242"/>
  <c r="K242"/>
  <c r="J242"/>
  <c r="I242"/>
  <c r="H242"/>
  <c r="G242"/>
  <c r="F242"/>
  <c r="E242"/>
  <c r="D242"/>
  <c r="C242"/>
  <c r="B242"/>
  <c r="O241"/>
  <c r="N241"/>
  <c r="M241"/>
  <c r="L241"/>
  <c r="K241"/>
  <c r="J241"/>
  <c r="I241"/>
  <c r="H241"/>
  <c r="G241"/>
  <c r="F241"/>
  <c r="E241"/>
  <c r="D241"/>
  <c r="C241"/>
  <c r="B241"/>
  <c r="O240"/>
  <c r="N240"/>
  <c r="M240"/>
  <c r="L240"/>
  <c r="K240"/>
  <c r="J240"/>
  <c r="I240"/>
  <c r="H240"/>
  <c r="G240"/>
  <c r="F240"/>
  <c r="E240"/>
  <c r="D240"/>
  <c r="C240"/>
  <c r="B240"/>
  <c r="O239"/>
  <c r="N239"/>
  <c r="M239"/>
  <c r="L239"/>
  <c r="K239"/>
  <c r="J239"/>
  <c r="I239"/>
  <c r="H239"/>
  <c r="G239"/>
  <c r="F239"/>
  <c r="E239"/>
  <c r="D239"/>
  <c r="C239"/>
  <c r="B239"/>
  <c r="O237"/>
  <c r="N237"/>
  <c r="M237"/>
  <c r="L237"/>
  <c r="K237"/>
  <c r="J237"/>
  <c r="I237"/>
  <c r="H237"/>
  <c r="G237"/>
  <c r="F237"/>
  <c r="E237"/>
  <c r="D237"/>
  <c r="C237"/>
  <c r="B237"/>
  <c r="O236"/>
  <c r="N236"/>
  <c r="M236"/>
  <c r="L236"/>
  <c r="K236"/>
  <c r="J236"/>
  <c r="I236"/>
  <c r="H236"/>
  <c r="G236"/>
  <c r="F236"/>
  <c r="E236"/>
  <c r="D236"/>
  <c r="C236"/>
  <c r="B236"/>
  <c r="O235"/>
  <c r="N235"/>
  <c r="M235"/>
  <c r="L235"/>
  <c r="K235"/>
  <c r="J235"/>
  <c r="I235"/>
  <c r="H235"/>
  <c r="G235"/>
  <c r="F235"/>
  <c r="E235"/>
  <c r="D235"/>
  <c r="C235"/>
  <c r="B235"/>
  <c r="O234"/>
  <c r="N234"/>
  <c r="M234"/>
  <c r="L234"/>
  <c r="K234"/>
  <c r="J234"/>
  <c r="I234"/>
  <c r="H234"/>
  <c r="G234"/>
  <c r="F234"/>
  <c r="E234"/>
  <c r="D234"/>
  <c r="C234"/>
  <c r="B234"/>
  <c r="O232"/>
  <c r="N232"/>
  <c r="M232"/>
  <c r="L232"/>
  <c r="K232"/>
  <c r="J232"/>
  <c r="I232"/>
  <c r="H232"/>
  <c r="G232"/>
  <c r="F232"/>
  <c r="E232"/>
  <c r="D232"/>
  <c r="C232"/>
  <c r="B232"/>
  <c r="O231"/>
  <c r="N231"/>
  <c r="M231"/>
  <c r="L231"/>
  <c r="K231"/>
  <c r="J231"/>
  <c r="I231"/>
  <c r="H231"/>
  <c r="G231"/>
  <c r="F231"/>
  <c r="E231"/>
  <c r="D231"/>
  <c r="C231"/>
  <c r="B231"/>
  <c r="O230"/>
  <c r="N230"/>
  <c r="M230"/>
  <c r="L230"/>
  <c r="K230"/>
  <c r="J230"/>
  <c r="I230"/>
  <c r="H230"/>
  <c r="G230"/>
  <c r="F230"/>
  <c r="E230"/>
  <c r="D230"/>
  <c r="C230"/>
  <c r="B230"/>
  <c r="O229"/>
  <c r="N229"/>
  <c r="M229"/>
  <c r="L229"/>
  <c r="K229"/>
  <c r="J229"/>
  <c r="I229"/>
  <c r="H229"/>
  <c r="G229"/>
  <c r="F229"/>
  <c r="E229"/>
  <c r="D229"/>
  <c r="C229"/>
  <c r="B229"/>
  <c r="O216"/>
  <c r="N216"/>
  <c r="M216"/>
  <c r="L216"/>
  <c r="K216"/>
  <c r="J216"/>
  <c r="I216"/>
  <c r="H216"/>
  <c r="G216"/>
  <c r="F216"/>
  <c r="E216"/>
  <c r="D216"/>
  <c r="C216"/>
  <c r="B216"/>
  <c r="O215"/>
  <c r="N215"/>
  <c r="M215"/>
  <c r="L215"/>
  <c r="K215"/>
  <c r="J215"/>
  <c r="I215"/>
  <c r="H215"/>
  <c r="G215"/>
  <c r="F215"/>
  <c r="E215"/>
  <c r="D215"/>
  <c r="C215"/>
  <c r="B215"/>
  <c r="O214"/>
  <c r="N214"/>
  <c r="M214"/>
  <c r="L214"/>
  <c r="K214"/>
  <c r="J214"/>
  <c r="I214"/>
  <c r="H214"/>
  <c r="G214"/>
  <c r="F214"/>
  <c r="E214"/>
  <c r="D214"/>
  <c r="C214"/>
  <c r="B214"/>
  <c r="O213"/>
  <c r="N213"/>
  <c r="M213"/>
  <c r="L213"/>
  <c r="K213"/>
  <c r="J213"/>
  <c r="I213"/>
  <c r="H213"/>
  <c r="G213"/>
  <c r="F213"/>
  <c r="E213"/>
  <c r="D213"/>
  <c r="C213"/>
  <c r="B213"/>
  <c r="O211"/>
  <c r="N211"/>
  <c r="M211"/>
  <c r="L211"/>
  <c r="K211"/>
  <c r="J211"/>
  <c r="I211"/>
  <c r="H211"/>
  <c r="G211"/>
  <c r="F211"/>
  <c r="E211"/>
  <c r="D211"/>
  <c r="C211"/>
  <c r="B211"/>
  <c r="O210"/>
  <c r="N210"/>
  <c r="M210"/>
  <c r="L210"/>
  <c r="K210"/>
  <c r="J210"/>
  <c r="I210"/>
  <c r="H210"/>
  <c r="G210"/>
  <c r="F210"/>
  <c r="E210"/>
  <c r="D210"/>
  <c r="C210"/>
  <c r="B210"/>
  <c r="O209"/>
  <c r="N209"/>
  <c r="M209"/>
  <c r="L209"/>
  <c r="K209"/>
  <c r="J209"/>
  <c r="I209"/>
  <c r="H209"/>
  <c r="G209"/>
  <c r="F209"/>
  <c r="E209"/>
  <c r="D209"/>
  <c r="C209"/>
  <c r="B209"/>
  <c r="O208"/>
  <c r="N208"/>
  <c r="M208"/>
  <c r="L208"/>
  <c r="K208"/>
  <c r="J208"/>
  <c r="I208"/>
  <c r="H208"/>
  <c r="G208"/>
  <c r="F208"/>
  <c r="E208"/>
  <c r="D208"/>
  <c r="C208"/>
  <c r="B208"/>
  <c r="O206"/>
  <c r="N206"/>
  <c r="M206"/>
  <c r="L206"/>
  <c r="K206"/>
  <c r="J206"/>
  <c r="I206"/>
  <c r="H206"/>
  <c r="G206"/>
  <c r="F206"/>
  <c r="E206"/>
  <c r="D206"/>
  <c r="C206"/>
  <c r="B206"/>
  <c r="O205"/>
  <c r="N205"/>
  <c r="M205"/>
  <c r="L205"/>
  <c r="K205"/>
  <c r="J205"/>
  <c r="I205"/>
  <c r="H205"/>
  <c r="G205"/>
  <c r="F205"/>
  <c r="E205"/>
  <c r="D205"/>
  <c r="C205"/>
  <c r="B205"/>
  <c r="O204"/>
  <c r="N204"/>
  <c r="M204"/>
  <c r="L204"/>
  <c r="K204"/>
  <c r="J204"/>
  <c r="I204"/>
  <c r="H204"/>
  <c r="G204"/>
  <c r="F204"/>
  <c r="E204"/>
  <c r="D204"/>
  <c r="C204"/>
  <c r="B204"/>
  <c r="O203"/>
  <c r="N203"/>
  <c r="M203"/>
  <c r="L203"/>
  <c r="K203"/>
  <c r="J203"/>
  <c r="I203"/>
  <c r="H203"/>
  <c r="G203"/>
  <c r="F203"/>
  <c r="E203"/>
  <c r="D203"/>
  <c r="C203"/>
  <c r="B203"/>
  <c r="O201"/>
  <c r="N201"/>
  <c r="M201"/>
  <c r="L201"/>
  <c r="K201"/>
  <c r="J201"/>
  <c r="I201"/>
  <c r="H201"/>
  <c r="G201"/>
  <c r="F201"/>
  <c r="E201"/>
  <c r="D201"/>
  <c r="C201"/>
  <c r="B201"/>
  <c r="O200"/>
  <c r="N200"/>
  <c r="M200"/>
  <c r="L200"/>
  <c r="K200"/>
  <c r="J200"/>
  <c r="I200"/>
  <c r="H200"/>
  <c r="G200"/>
  <c r="F200"/>
  <c r="E200"/>
  <c r="D200"/>
  <c r="C200"/>
  <c r="B200"/>
  <c r="O199"/>
  <c r="N199"/>
  <c r="M199"/>
  <c r="L199"/>
  <c r="K199"/>
  <c r="J199"/>
  <c r="I199"/>
  <c r="H199"/>
  <c r="G199"/>
  <c r="F199"/>
  <c r="E199"/>
  <c r="D199"/>
  <c r="C199"/>
  <c r="B199"/>
  <c r="O198"/>
  <c r="N198"/>
  <c r="M198"/>
  <c r="L198"/>
  <c r="K198"/>
  <c r="J198"/>
  <c r="I198"/>
  <c r="H198"/>
  <c r="G198"/>
  <c r="F198"/>
  <c r="E198"/>
  <c r="D198"/>
  <c r="C198"/>
  <c r="B198"/>
  <c r="O185"/>
  <c r="N185"/>
  <c r="M185"/>
  <c r="L185"/>
  <c r="K185"/>
  <c r="J185"/>
  <c r="I185"/>
  <c r="H185"/>
  <c r="G185"/>
  <c r="F185"/>
  <c r="E185"/>
  <c r="D185"/>
  <c r="C185"/>
  <c r="B185"/>
  <c r="O184"/>
  <c r="N184"/>
  <c r="M184"/>
  <c r="L184"/>
  <c r="K184"/>
  <c r="J184"/>
  <c r="I184"/>
  <c r="H184"/>
  <c r="G184"/>
  <c r="F184"/>
  <c r="E184"/>
  <c r="D184"/>
  <c r="C184"/>
  <c r="B184"/>
  <c r="O183"/>
  <c r="N183"/>
  <c r="M183"/>
  <c r="L183"/>
  <c r="K183"/>
  <c r="J183"/>
  <c r="I183"/>
  <c r="H183"/>
  <c r="G183"/>
  <c r="F183"/>
  <c r="E183"/>
  <c r="D183"/>
  <c r="C183"/>
  <c r="B183"/>
  <c r="O182"/>
  <c r="N182"/>
  <c r="M182"/>
  <c r="L182"/>
  <c r="K182"/>
  <c r="J182"/>
  <c r="I182"/>
  <c r="H182"/>
  <c r="G182"/>
  <c r="F182"/>
  <c r="E182"/>
  <c r="D182"/>
  <c r="C182"/>
  <c r="B182"/>
  <c r="O180"/>
  <c r="N180"/>
  <c r="M180"/>
  <c r="L180"/>
  <c r="K180"/>
  <c r="J180"/>
  <c r="I180"/>
  <c r="H180"/>
  <c r="G180"/>
  <c r="F180"/>
  <c r="E180"/>
  <c r="D180"/>
  <c r="C180"/>
  <c r="B180"/>
  <c r="O179"/>
  <c r="N179"/>
  <c r="M179"/>
  <c r="L179"/>
  <c r="K179"/>
  <c r="J179"/>
  <c r="I179"/>
  <c r="H179"/>
  <c r="G179"/>
  <c r="F179"/>
  <c r="E179"/>
  <c r="D179"/>
  <c r="C179"/>
  <c r="B179"/>
  <c r="O178"/>
  <c r="N178"/>
  <c r="M178"/>
  <c r="L178"/>
  <c r="K178"/>
  <c r="J178"/>
  <c r="I178"/>
  <c r="H178"/>
  <c r="G178"/>
  <c r="F178"/>
  <c r="E178"/>
  <c r="D178"/>
  <c r="C178"/>
  <c r="B178"/>
  <c r="O177"/>
  <c r="N177"/>
  <c r="M177"/>
  <c r="L177"/>
  <c r="K177"/>
  <c r="J177"/>
  <c r="I177"/>
  <c r="H177"/>
  <c r="G177"/>
  <c r="F177"/>
  <c r="E177"/>
  <c r="D177"/>
  <c r="C177"/>
  <c r="B177"/>
  <c r="O175"/>
  <c r="N175"/>
  <c r="M175"/>
  <c r="L175"/>
  <c r="K175"/>
  <c r="J175"/>
  <c r="I175"/>
  <c r="H175"/>
  <c r="G175"/>
  <c r="F175"/>
  <c r="E175"/>
  <c r="D175"/>
  <c r="C175"/>
  <c r="B175"/>
  <c r="O174"/>
  <c r="N174"/>
  <c r="M174"/>
  <c r="L174"/>
  <c r="K174"/>
  <c r="J174"/>
  <c r="I174"/>
  <c r="H174"/>
  <c r="G174"/>
  <c r="F174"/>
  <c r="E174"/>
  <c r="D174"/>
  <c r="C174"/>
  <c r="B174"/>
  <c r="O173"/>
  <c r="N173"/>
  <c r="M173"/>
  <c r="L173"/>
  <c r="K173"/>
  <c r="J173"/>
  <c r="I173"/>
  <c r="H173"/>
  <c r="G173"/>
  <c r="F173"/>
  <c r="E173"/>
  <c r="D173"/>
  <c r="C173"/>
  <c r="B173"/>
  <c r="O172"/>
  <c r="N172"/>
  <c r="M172"/>
  <c r="L172"/>
  <c r="K172"/>
  <c r="J172"/>
  <c r="I172"/>
  <c r="H172"/>
  <c r="G172"/>
  <c r="F172"/>
  <c r="E172"/>
  <c r="D172"/>
  <c r="C172"/>
  <c r="B172"/>
  <c r="O170"/>
  <c r="N170"/>
  <c r="M170"/>
  <c r="L170"/>
  <c r="K170"/>
  <c r="J170"/>
  <c r="I170"/>
  <c r="H170"/>
  <c r="G170"/>
  <c r="F170"/>
  <c r="E170"/>
  <c r="D170"/>
  <c r="C170"/>
  <c r="B170"/>
  <c r="O169"/>
  <c r="N169"/>
  <c r="M169"/>
  <c r="L169"/>
  <c r="K169"/>
  <c r="J169"/>
  <c r="I169"/>
  <c r="H169"/>
  <c r="G169"/>
  <c r="F169"/>
  <c r="E169"/>
  <c r="D169"/>
  <c r="C169"/>
  <c r="B169"/>
  <c r="O168"/>
  <c r="N168"/>
  <c r="M168"/>
  <c r="L168"/>
  <c r="K168"/>
  <c r="J168"/>
  <c r="I168"/>
  <c r="H168"/>
  <c r="G168"/>
  <c r="F168"/>
  <c r="E168"/>
  <c r="D168"/>
  <c r="C168"/>
  <c r="B168"/>
  <c r="O167"/>
  <c r="N167"/>
  <c r="M167"/>
  <c r="L167"/>
  <c r="K167"/>
  <c r="J167"/>
  <c r="I167"/>
  <c r="H167"/>
  <c r="G167"/>
  <c r="F167"/>
  <c r="E167"/>
  <c r="D167"/>
  <c r="C167"/>
  <c r="B167"/>
  <c r="O154"/>
  <c r="N154"/>
  <c r="M154"/>
  <c r="L154"/>
  <c r="K154"/>
  <c r="J154"/>
  <c r="I154"/>
  <c r="H154"/>
  <c r="G154"/>
  <c r="F154"/>
  <c r="E154"/>
  <c r="D154"/>
  <c r="C154"/>
  <c r="B154"/>
  <c r="O153"/>
  <c r="N153"/>
  <c r="M153"/>
  <c r="L153"/>
  <c r="K153"/>
  <c r="J153"/>
  <c r="I153"/>
  <c r="H153"/>
  <c r="G153"/>
  <c r="F153"/>
  <c r="E153"/>
  <c r="D153"/>
  <c r="C153"/>
  <c r="B153"/>
  <c r="O152"/>
  <c r="N152"/>
  <c r="M152"/>
  <c r="L152"/>
  <c r="K152"/>
  <c r="J152"/>
  <c r="I152"/>
  <c r="H152"/>
  <c r="G152"/>
  <c r="F152"/>
  <c r="E152"/>
  <c r="D152"/>
  <c r="C152"/>
  <c r="B152"/>
  <c r="O151"/>
  <c r="N151"/>
  <c r="M151"/>
  <c r="L151"/>
  <c r="K151"/>
  <c r="J151"/>
  <c r="I151"/>
  <c r="H151"/>
  <c r="G151"/>
  <c r="F151"/>
  <c r="E151"/>
  <c r="D151"/>
  <c r="C151"/>
  <c r="B151"/>
  <c r="O149"/>
  <c r="N149"/>
  <c r="M149"/>
  <c r="L149"/>
  <c r="K149"/>
  <c r="J149"/>
  <c r="I149"/>
  <c r="H149"/>
  <c r="G149"/>
  <c r="F149"/>
  <c r="E149"/>
  <c r="D149"/>
  <c r="C149"/>
  <c r="B149"/>
  <c r="O148"/>
  <c r="N148"/>
  <c r="M148"/>
  <c r="L148"/>
  <c r="K148"/>
  <c r="J148"/>
  <c r="I148"/>
  <c r="H148"/>
  <c r="G148"/>
  <c r="F148"/>
  <c r="E148"/>
  <c r="D148"/>
  <c r="C148"/>
  <c r="B148"/>
  <c r="O147"/>
  <c r="N147"/>
  <c r="M147"/>
  <c r="L147"/>
  <c r="K147"/>
  <c r="J147"/>
  <c r="I147"/>
  <c r="H147"/>
  <c r="G147"/>
  <c r="F147"/>
  <c r="E147"/>
  <c r="D147"/>
  <c r="C147"/>
  <c r="B147"/>
  <c r="O146"/>
  <c r="N146"/>
  <c r="M146"/>
  <c r="L146"/>
  <c r="K146"/>
  <c r="J146"/>
  <c r="I146"/>
  <c r="H146"/>
  <c r="G146"/>
  <c r="F146"/>
  <c r="E146"/>
  <c r="D146"/>
  <c r="C146"/>
  <c r="B146"/>
  <c r="O144"/>
  <c r="N144"/>
  <c r="M144"/>
  <c r="L144"/>
  <c r="K144"/>
  <c r="J144"/>
  <c r="I144"/>
  <c r="H144"/>
  <c r="G144"/>
  <c r="F144"/>
  <c r="E144"/>
  <c r="D144"/>
  <c r="C144"/>
  <c r="B144"/>
  <c r="O143"/>
  <c r="N143"/>
  <c r="M143"/>
  <c r="L143"/>
  <c r="K143"/>
  <c r="J143"/>
  <c r="I143"/>
  <c r="H143"/>
  <c r="G143"/>
  <c r="F143"/>
  <c r="E143"/>
  <c r="D143"/>
  <c r="C143"/>
  <c r="B143"/>
  <c r="O142"/>
  <c r="N142"/>
  <c r="M142"/>
  <c r="L142"/>
  <c r="K142"/>
  <c r="J142"/>
  <c r="I142"/>
  <c r="H142"/>
  <c r="G142"/>
  <c r="F142"/>
  <c r="E142"/>
  <c r="D142"/>
  <c r="C142"/>
  <c r="B142"/>
  <c r="O141"/>
  <c r="N141"/>
  <c r="M141"/>
  <c r="L141"/>
  <c r="K141"/>
  <c r="J141"/>
  <c r="I141"/>
  <c r="H141"/>
  <c r="G141"/>
  <c r="F141"/>
  <c r="E141"/>
  <c r="D141"/>
  <c r="C141"/>
  <c r="B141"/>
  <c r="O139"/>
  <c r="N139"/>
  <c r="M139"/>
  <c r="L139"/>
  <c r="K139"/>
  <c r="J139"/>
  <c r="I139"/>
  <c r="H139"/>
  <c r="G139"/>
  <c r="F139"/>
  <c r="E139"/>
  <c r="D139"/>
  <c r="C139"/>
  <c r="B139"/>
  <c r="O138"/>
  <c r="N138"/>
  <c r="M138"/>
  <c r="L138"/>
  <c r="K138"/>
  <c r="J138"/>
  <c r="I138"/>
  <c r="H138"/>
  <c r="G138"/>
  <c r="F138"/>
  <c r="E138"/>
  <c r="D138"/>
  <c r="C138"/>
  <c r="B138"/>
  <c r="O137"/>
  <c r="N137"/>
  <c r="M137"/>
  <c r="L137"/>
  <c r="K137"/>
  <c r="J137"/>
  <c r="I137"/>
  <c r="H137"/>
  <c r="G137"/>
  <c r="F137"/>
  <c r="E137"/>
  <c r="D137"/>
  <c r="C137"/>
  <c r="B137"/>
  <c r="O136"/>
  <c r="N136"/>
  <c r="M136"/>
  <c r="L136"/>
  <c r="K136"/>
  <c r="J136"/>
  <c r="I136"/>
  <c r="H136"/>
  <c r="G136"/>
  <c r="F136"/>
  <c r="E136"/>
  <c r="D136"/>
  <c r="C136"/>
  <c r="B136"/>
  <c r="O123"/>
  <c r="N123"/>
  <c r="M123"/>
  <c r="L123"/>
  <c r="K123"/>
  <c r="J123"/>
  <c r="I123"/>
  <c r="H123"/>
  <c r="G123"/>
  <c r="F123"/>
  <c r="E123"/>
  <c r="D123"/>
  <c r="C123"/>
  <c r="B123"/>
  <c r="O122"/>
  <c r="N122"/>
  <c r="M122"/>
  <c r="L122"/>
  <c r="K122"/>
  <c r="J122"/>
  <c r="I122"/>
  <c r="H122"/>
  <c r="G122"/>
  <c r="F122"/>
  <c r="E122"/>
  <c r="D122"/>
  <c r="C122"/>
  <c r="B122"/>
  <c r="O121"/>
  <c r="N121"/>
  <c r="M121"/>
  <c r="L121"/>
  <c r="K121"/>
  <c r="J121"/>
  <c r="I121"/>
  <c r="H121"/>
  <c r="G121"/>
  <c r="F121"/>
  <c r="E121"/>
  <c r="D121"/>
  <c r="C121"/>
  <c r="B121"/>
  <c r="O120"/>
  <c r="N120"/>
  <c r="M120"/>
  <c r="L120"/>
  <c r="K120"/>
  <c r="J120"/>
  <c r="I120"/>
  <c r="H120"/>
  <c r="G120"/>
  <c r="F120"/>
  <c r="E120"/>
  <c r="D120"/>
  <c r="C120"/>
  <c r="B120"/>
  <c r="O118"/>
  <c r="N118"/>
  <c r="M118"/>
  <c r="L118"/>
  <c r="K118"/>
  <c r="J118"/>
  <c r="I118"/>
  <c r="H118"/>
  <c r="G118"/>
  <c r="F118"/>
  <c r="E118"/>
  <c r="D118"/>
  <c r="C118"/>
  <c r="B118"/>
  <c r="O117"/>
  <c r="N117"/>
  <c r="M117"/>
  <c r="L117"/>
  <c r="K117"/>
  <c r="J117"/>
  <c r="I117"/>
  <c r="H117"/>
  <c r="G117"/>
  <c r="F117"/>
  <c r="E117"/>
  <c r="D117"/>
  <c r="C117"/>
  <c r="B117"/>
  <c r="O116"/>
  <c r="N116"/>
  <c r="M116"/>
  <c r="L116"/>
  <c r="K116"/>
  <c r="J116"/>
  <c r="I116"/>
  <c r="H116"/>
  <c r="G116"/>
  <c r="F116"/>
  <c r="E116"/>
  <c r="D116"/>
  <c r="C116"/>
  <c r="B116"/>
  <c r="O115"/>
  <c r="N115"/>
  <c r="M115"/>
  <c r="L115"/>
  <c r="K115"/>
  <c r="J115"/>
  <c r="I115"/>
  <c r="H115"/>
  <c r="G115"/>
  <c r="F115"/>
  <c r="E115"/>
  <c r="D115"/>
  <c r="C115"/>
  <c r="B115"/>
  <c r="O113"/>
  <c r="N113"/>
  <c r="M113"/>
  <c r="L113"/>
  <c r="K113"/>
  <c r="J113"/>
  <c r="I113"/>
  <c r="H113"/>
  <c r="G113"/>
  <c r="F113"/>
  <c r="E113"/>
  <c r="D113"/>
  <c r="C113"/>
  <c r="B113"/>
  <c r="O112"/>
  <c r="N112"/>
  <c r="M112"/>
  <c r="L112"/>
  <c r="K112"/>
  <c r="J112"/>
  <c r="I112"/>
  <c r="H112"/>
  <c r="G112"/>
  <c r="F112"/>
  <c r="E112"/>
  <c r="D112"/>
  <c r="C112"/>
  <c r="B112"/>
  <c r="O111"/>
  <c r="N111"/>
  <c r="M111"/>
  <c r="L111"/>
  <c r="K111"/>
  <c r="J111"/>
  <c r="I111"/>
  <c r="H111"/>
  <c r="G111"/>
  <c r="F111"/>
  <c r="E111"/>
  <c r="D111"/>
  <c r="C111"/>
  <c r="B111"/>
  <c r="O110"/>
  <c r="N110"/>
  <c r="M110"/>
  <c r="L110"/>
  <c r="K110"/>
  <c r="J110"/>
  <c r="I110"/>
  <c r="H110"/>
  <c r="G110"/>
  <c r="F110"/>
  <c r="E110"/>
  <c r="D110"/>
  <c r="C110"/>
  <c r="B110"/>
  <c r="O108"/>
  <c r="N108"/>
  <c r="M108"/>
  <c r="L108"/>
  <c r="K108"/>
  <c r="J108"/>
  <c r="I108"/>
  <c r="H108"/>
  <c r="G108"/>
  <c r="F108"/>
  <c r="E108"/>
  <c r="D108"/>
  <c r="C108"/>
  <c r="B108"/>
  <c r="O107"/>
  <c r="N107"/>
  <c r="M107"/>
  <c r="L107"/>
  <c r="K107"/>
  <c r="J107"/>
  <c r="I107"/>
  <c r="H107"/>
  <c r="G107"/>
  <c r="F107"/>
  <c r="E107"/>
  <c r="D107"/>
  <c r="C107"/>
  <c r="B107"/>
  <c r="O106"/>
  <c r="N106"/>
  <c r="M106"/>
  <c r="L106"/>
  <c r="K106"/>
  <c r="J106"/>
  <c r="I106"/>
  <c r="H106"/>
  <c r="G106"/>
  <c r="F106"/>
  <c r="E106"/>
  <c r="D106"/>
  <c r="C106"/>
  <c r="B106"/>
  <c r="O105"/>
  <c r="N105"/>
  <c r="M105"/>
  <c r="L105"/>
  <c r="K105"/>
  <c r="J105"/>
  <c r="I105"/>
  <c r="H105"/>
  <c r="G105"/>
  <c r="F105"/>
  <c r="E105"/>
  <c r="D105"/>
  <c r="C105"/>
  <c r="B105"/>
  <c r="O92"/>
  <c r="N92"/>
  <c r="M92"/>
  <c r="L92"/>
  <c r="K92"/>
  <c r="J92"/>
  <c r="I92"/>
  <c r="H92"/>
  <c r="G92"/>
  <c r="F92"/>
  <c r="E92"/>
  <c r="D92"/>
  <c r="C92"/>
  <c r="B92"/>
  <c r="O91"/>
  <c r="N91"/>
  <c r="M91"/>
  <c r="L91"/>
  <c r="K91"/>
  <c r="J91"/>
  <c r="I91"/>
  <c r="H91"/>
  <c r="G91"/>
  <c r="F91"/>
  <c r="E91"/>
  <c r="D91"/>
  <c r="C91"/>
  <c r="B91"/>
  <c r="O90"/>
  <c r="N90"/>
  <c r="M90"/>
  <c r="L90"/>
  <c r="K90"/>
  <c r="J90"/>
  <c r="I90"/>
  <c r="H90"/>
  <c r="G90"/>
  <c r="F90"/>
  <c r="E90"/>
  <c r="D90"/>
  <c r="C90"/>
  <c r="B90"/>
  <c r="O89"/>
  <c r="N89"/>
  <c r="M89"/>
  <c r="L89"/>
  <c r="K89"/>
  <c r="J89"/>
  <c r="I89"/>
  <c r="H89"/>
  <c r="G89"/>
  <c r="F89"/>
  <c r="E89"/>
  <c r="D89"/>
  <c r="C89"/>
  <c r="B89"/>
  <c r="O87"/>
  <c r="N87"/>
  <c r="M87"/>
  <c r="L87"/>
  <c r="K87"/>
  <c r="J87"/>
  <c r="I87"/>
  <c r="H87"/>
  <c r="G87"/>
  <c r="F87"/>
  <c r="E87"/>
  <c r="D87"/>
  <c r="C87"/>
  <c r="B87"/>
  <c r="O86"/>
  <c r="N86"/>
  <c r="M86"/>
  <c r="L86"/>
  <c r="K86"/>
  <c r="J86"/>
  <c r="I86"/>
  <c r="H86"/>
  <c r="G86"/>
  <c r="F86"/>
  <c r="E86"/>
  <c r="D86"/>
  <c r="C86"/>
  <c r="B86"/>
  <c r="O85"/>
  <c r="N85"/>
  <c r="M85"/>
  <c r="L85"/>
  <c r="K85"/>
  <c r="J85"/>
  <c r="I85"/>
  <c r="H85"/>
  <c r="G85"/>
  <c r="F85"/>
  <c r="E85"/>
  <c r="D85"/>
  <c r="C85"/>
  <c r="B85"/>
  <c r="O84"/>
  <c r="N84"/>
  <c r="M84"/>
  <c r="L84"/>
  <c r="K84"/>
  <c r="J84"/>
  <c r="I84"/>
  <c r="H84"/>
  <c r="G84"/>
  <c r="F84"/>
  <c r="E84"/>
  <c r="D84"/>
  <c r="C84"/>
  <c r="B84"/>
  <c r="O82"/>
  <c r="N82"/>
  <c r="M82"/>
  <c r="L82"/>
  <c r="K82"/>
  <c r="J82"/>
  <c r="I82"/>
  <c r="H82"/>
  <c r="G82"/>
  <c r="F82"/>
  <c r="E82"/>
  <c r="D82"/>
  <c r="C82"/>
  <c r="B82"/>
  <c r="O81"/>
  <c r="N81"/>
  <c r="M81"/>
  <c r="L81"/>
  <c r="K81"/>
  <c r="J81"/>
  <c r="I81"/>
  <c r="H81"/>
  <c r="G81"/>
  <c r="F81"/>
  <c r="E81"/>
  <c r="D81"/>
  <c r="C81"/>
  <c r="B81"/>
  <c r="O80"/>
  <c r="N80"/>
  <c r="M80"/>
  <c r="L80"/>
  <c r="K80"/>
  <c r="J80"/>
  <c r="I80"/>
  <c r="H80"/>
  <c r="G80"/>
  <c r="F80"/>
  <c r="E80"/>
  <c r="D80"/>
  <c r="C80"/>
  <c r="B80"/>
  <c r="O79"/>
  <c r="N79"/>
  <c r="M79"/>
  <c r="L79"/>
  <c r="K79"/>
  <c r="J79"/>
  <c r="I79"/>
  <c r="H79"/>
  <c r="G79"/>
  <c r="F79"/>
  <c r="E79"/>
  <c r="D79"/>
  <c r="C79"/>
  <c r="B79"/>
  <c r="O77"/>
  <c r="N77"/>
  <c r="M77"/>
  <c r="L77"/>
  <c r="K77"/>
  <c r="J77"/>
  <c r="I77"/>
  <c r="H77"/>
  <c r="G77"/>
  <c r="F77"/>
  <c r="E77"/>
  <c r="D77"/>
  <c r="C77"/>
  <c r="B77"/>
  <c r="O76"/>
  <c r="N76"/>
  <c r="M76"/>
  <c r="L76"/>
  <c r="K76"/>
  <c r="J76"/>
  <c r="I76"/>
  <c r="H76"/>
  <c r="G76"/>
  <c r="F76"/>
  <c r="E76"/>
  <c r="D76"/>
  <c r="C76"/>
  <c r="B76"/>
  <c r="O75"/>
  <c r="N75"/>
  <c r="M75"/>
  <c r="L75"/>
  <c r="K75"/>
  <c r="J75"/>
  <c r="I75"/>
  <c r="H75"/>
  <c r="G75"/>
  <c r="F75"/>
  <c r="E75"/>
  <c r="D75"/>
  <c r="C75"/>
  <c r="B75"/>
  <c r="O74"/>
  <c r="N74"/>
  <c r="M74"/>
  <c r="L74"/>
  <c r="K74"/>
  <c r="J74"/>
  <c r="I74"/>
  <c r="H74"/>
  <c r="G74"/>
  <c r="F74"/>
  <c r="E74"/>
  <c r="D74"/>
  <c r="C74"/>
  <c r="B74"/>
  <c r="O60"/>
  <c r="N60"/>
  <c r="M60"/>
  <c r="L60"/>
  <c r="K60"/>
  <c r="J60"/>
  <c r="I60"/>
  <c r="H60"/>
  <c r="G60"/>
  <c r="F60"/>
  <c r="E60"/>
  <c r="D60"/>
  <c r="C60"/>
  <c r="B60"/>
  <c r="O59"/>
  <c r="N59"/>
  <c r="M59"/>
  <c r="L59"/>
  <c r="K59"/>
  <c r="J59"/>
  <c r="I59"/>
  <c r="H59"/>
  <c r="G59"/>
  <c r="F59"/>
  <c r="E59"/>
  <c r="D59"/>
  <c r="C59"/>
  <c r="B59"/>
  <c r="O58"/>
  <c r="N58"/>
  <c r="M58"/>
  <c r="L58"/>
  <c r="K58"/>
  <c r="J58"/>
  <c r="I58"/>
  <c r="H58"/>
  <c r="G58"/>
  <c r="F58"/>
  <c r="E58"/>
  <c r="D58"/>
  <c r="C58"/>
  <c r="B58"/>
  <c r="O57"/>
  <c r="N57"/>
  <c r="M57"/>
  <c r="L57"/>
  <c r="K57"/>
  <c r="J57"/>
  <c r="I57"/>
  <c r="H57"/>
  <c r="G57"/>
  <c r="F57"/>
  <c r="E57"/>
  <c r="D57"/>
  <c r="C57"/>
  <c r="B57"/>
  <c r="O55"/>
  <c r="N55"/>
  <c r="M55"/>
  <c r="L55"/>
  <c r="K55"/>
  <c r="J55"/>
  <c r="I55"/>
  <c r="H55"/>
  <c r="G55"/>
  <c r="F55"/>
  <c r="E55"/>
  <c r="D55"/>
  <c r="C55"/>
  <c r="B55"/>
  <c r="O54"/>
  <c r="N54"/>
  <c r="M54"/>
  <c r="L54"/>
  <c r="K54"/>
  <c r="J54"/>
  <c r="I54"/>
  <c r="H54"/>
  <c r="G54"/>
  <c r="F54"/>
  <c r="E54"/>
  <c r="D54"/>
  <c r="C54"/>
  <c r="B54"/>
  <c r="O53"/>
  <c r="N53"/>
  <c r="M53"/>
  <c r="L53"/>
  <c r="K53"/>
  <c r="J53"/>
  <c r="I53"/>
  <c r="H53"/>
  <c r="G53"/>
  <c r="F53"/>
  <c r="E53"/>
  <c r="D53"/>
  <c r="C53"/>
  <c r="B53"/>
  <c r="O52"/>
  <c r="N52"/>
  <c r="M52"/>
  <c r="L52"/>
  <c r="K52"/>
  <c r="J52"/>
  <c r="I52"/>
  <c r="H52"/>
  <c r="G52"/>
  <c r="F52"/>
  <c r="E52"/>
  <c r="D52"/>
  <c r="C52"/>
  <c r="B52"/>
  <c r="O50"/>
  <c r="N50"/>
  <c r="M50"/>
  <c r="L50"/>
  <c r="K50"/>
  <c r="J50"/>
  <c r="I50"/>
  <c r="H50"/>
  <c r="G50"/>
  <c r="F50"/>
  <c r="E50"/>
  <c r="D50"/>
  <c r="C50"/>
  <c r="B50"/>
  <c r="O49"/>
  <c r="N49"/>
  <c r="M49"/>
  <c r="L49"/>
  <c r="K49"/>
  <c r="J49"/>
  <c r="I49"/>
  <c r="H49"/>
  <c r="G49"/>
  <c r="F49"/>
  <c r="E49"/>
  <c r="D49"/>
  <c r="C49"/>
  <c r="B49"/>
  <c r="O48"/>
  <c r="N48"/>
  <c r="M48"/>
  <c r="L48"/>
  <c r="K48"/>
  <c r="J48"/>
  <c r="I48"/>
  <c r="H48"/>
  <c r="G48"/>
  <c r="F48"/>
  <c r="E48"/>
  <c r="D48"/>
  <c r="C48"/>
  <c r="B48"/>
  <c r="O47"/>
  <c r="N47"/>
  <c r="M47"/>
  <c r="L47"/>
  <c r="K47"/>
  <c r="J47"/>
  <c r="I47"/>
  <c r="H47"/>
  <c r="G47"/>
  <c r="F47"/>
  <c r="E47"/>
  <c r="D47"/>
  <c r="C47"/>
  <c r="B47"/>
  <c r="O45"/>
  <c r="N45"/>
  <c r="M45"/>
  <c r="L45"/>
  <c r="K45"/>
  <c r="J45"/>
  <c r="I45"/>
  <c r="H45"/>
  <c r="G45"/>
  <c r="F45"/>
  <c r="E45"/>
  <c r="D45"/>
  <c r="C45"/>
  <c r="B45"/>
  <c r="O44"/>
  <c r="N44"/>
  <c r="M44"/>
  <c r="L44"/>
  <c r="K44"/>
  <c r="J44"/>
  <c r="I44"/>
  <c r="H44"/>
  <c r="G44"/>
  <c r="F44"/>
  <c r="E44"/>
  <c r="D44"/>
  <c r="C44"/>
  <c r="B44"/>
  <c r="O43"/>
  <c r="N43"/>
  <c r="M43"/>
  <c r="L43"/>
  <c r="K43"/>
  <c r="J43"/>
  <c r="I43"/>
  <c r="H43"/>
  <c r="G43"/>
  <c r="F43"/>
  <c r="E43"/>
  <c r="D43"/>
  <c r="C43"/>
  <c r="B43"/>
  <c r="O42"/>
  <c r="N42"/>
  <c r="M42"/>
  <c r="L42"/>
  <c r="K42"/>
  <c r="J42"/>
  <c r="I42"/>
  <c r="H42"/>
  <c r="G42"/>
  <c r="F42"/>
  <c r="E42"/>
  <c r="D42"/>
  <c r="C42"/>
  <c r="B42"/>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4"/>
  <c r="N24"/>
  <c r="M24"/>
  <c r="L24"/>
  <c r="K24"/>
  <c r="J24"/>
  <c r="I24"/>
  <c r="H24"/>
  <c r="G24"/>
  <c r="F24"/>
  <c r="E24"/>
  <c r="D24"/>
  <c r="C24"/>
  <c r="B24"/>
  <c r="O23"/>
  <c r="N23"/>
  <c r="M23"/>
  <c r="L23"/>
  <c r="K23"/>
  <c r="J23"/>
  <c r="I23"/>
  <c r="H23"/>
  <c r="G23"/>
  <c r="F23"/>
  <c r="E23"/>
  <c r="D23"/>
  <c r="C23"/>
  <c r="B23"/>
  <c r="O22"/>
  <c r="N22"/>
  <c r="M22"/>
  <c r="L22"/>
  <c r="K22"/>
  <c r="J22"/>
  <c r="I22"/>
  <c r="H22"/>
  <c r="G22"/>
  <c r="F22"/>
  <c r="E22"/>
  <c r="D22"/>
  <c r="C22"/>
  <c r="B22"/>
  <c r="O21"/>
  <c r="N21"/>
  <c r="M21"/>
  <c r="L21"/>
  <c r="K21"/>
  <c r="J21"/>
  <c r="I21"/>
  <c r="H21"/>
  <c r="G21"/>
  <c r="F21"/>
  <c r="E21"/>
  <c r="D21"/>
  <c r="C21"/>
  <c r="B21"/>
  <c r="O19"/>
  <c r="N19"/>
  <c r="M19"/>
  <c r="L19"/>
  <c r="K19"/>
  <c r="J19"/>
  <c r="I19"/>
  <c r="H19"/>
  <c r="G19"/>
  <c r="F19"/>
  <c r="E19"/>
  <c r="D19"/>
  <c r="C19"/>
  <c r="B19"/>
  <c r="O18"/>
  <c r="N18"/>
  <c r="M18"/>
  <c r="L18"/>
  <c r="K18"/>
  <c r="J18"/>
  <c r="I18"/>
  <c r="H18"/>
  <c r="G18"/>
  <c r="F18"/>
  <c r="E18"/>
  <c r="D18"/>
  <c r="C18"/>
  <c r="B18"/>
  <c r="O17"/>
  <c r="N17"/>
  <c r="M17"/>
  <c r="L17"/>
  <c r="K17"/>
  <c r="J17"/>
  <c r="I17"/>
  <c r="H17"/>
  <c r="G17"/>
  <c r="F17"/>
  <c r="E17"/>
  <c r="D17"/>
  <c r="C17"/>
  <c r="B17"/>
  <c r="O16"/>
  <c r="N16"/>
  <c r="M16"/>
  <c r="L16"/>
  <c r="K16"/>
  <c r="J16"/>
  <c r="I16"/>
  <c r="H16"/>
  <c r="G16"/>
  <c r="F16"/>
  <c r="E16"/>
  <c r="D16"/>
  <c r="C16"/>
  <c r="B16"/>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C11"/>
  <c r="D11"/>
  <c r="E11"/>
  <c r="O381" i="5"/>
  <c r="N381"/>
  <c r="M381"/>
  <c r="L381"/>
  <c r="K381"/>
  <c r="J381"/>
  <c r="I381"/>
  <c r="H381"/>
  <c r="G381"/>
  <c r="F381"/>
  <c r="E381"/>
  <c r="D381"/>
  <c r="C381"/>
  <c r="B381"/>
  <c r="O380"/>
  <c r="N380"/>
  <c r="M380"/>
  <c r="L380"/>
  <c r="K380"/>
  <c r="J380"/>
  <c r="I380"/>
  <c r="H380"/>
  <c r="G380"/>
  <c r="F380"/>
  <c r="E380"/>
  <c r="D380"/>
  <c r="C380"/>
  <c r="B380"/>
  <c r="O379"/>
  <c r="N379"/>
  <c r="M379"/>
  <c r="L379"/>
  <c r="K379"/>
  <c r="J379"/>
  <c r="I379"/>
  <c r="H379"/>
  <c r="G379"/>
  <c r="F379"/>
  <c r="E379"/>
  <c r="D379"/>
  <c r="C379"/>
  <c r="B379"/>
  <c r="O378"/>
  <c r="N378"/>
  <c r="M378"/>
  <c r="L378"/>
  <c r="K378"/>
  <c r="J378"/>
  <c r="I378"/>
  <c r="H378"/>
  <c r="G378"/>
  <c r="F378"/>
  <c r="E378"/>
  <c r="D378"/>
  <c r="C378"/>
  <c r="B378"/>
  <c r="O376"/>
  <c r="N376"/>
  <c r="M376"/>
  <c r="L376"/>
  <c r="K376"/>
  <c r="J376"/>
  <c r="I376"/>
  <c r="H376"/>
  <c r="G376"/>
  <c r="F376"/>
  <c r="E376"/>
  <c r="D376"/>
  <c r="C376"/>
  <c r="B376"/>
  <c r="O375"/>
  <c r="N375"/>
  <c r="M375"/>
  <c r="L375"/>
  <c r="K375"/>
  <c r="J375"/>
  <c r="I375"/>
  <c r="H375"/>
  <c r="G375"/>
  <c r="F375"/>
  <c r="E375"/>
  <c r="D375"/>
  <c r="C375"/>
  <c r="B375"/>
  <c r="O374"/>
  <c r="N374"/>
  <c r="M374"/>
  <c r="L374"/>
  <c r="K374"/>
  <c r="J374"/>
  <c r="I374"/>
  <c r="H374"/>
  <c r="G374"/>
  <c r="F374"/>
  <c r="E374"/>
  <c r="D374"/>
  <c r="C374"/>
  <c r="B374"/>
  <c r="O373"/>
  <c r="N373"/>
  <c r="M373"/>
  <c r="L373"/>
  <c r="K373"/>
  <c r="J373"/>
  <c r="I373"/>
  <c r="H373"/>
  <c r="G373"/>
  <c r="F373"/>
  <c r="E373"/>
  <c r="D373"/>
  <c r="C373"/>
  <c r="B373"/>
  <c r="O371"/>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O368"/>
  <c r="N368"/>
  <c r="M368"/>
  <c r="L368"/>
  <c r="K368"/>
  <c r="J368"/>
  <c r="I368"/>
  <c r="H368"/>
  <c r="G368"/>
  <c r="F368"/>
  <c r="E368"/>
  <c r="D368"/>
  <c r="C368"/>
  <c r="B368"/>
  <c r="O366"/>
  <c r="N366"/>
  <c r="M366"/>
  <c r="L366"/>
  <c r="K366"/>
  <c r="J366"/>
  <c r="I366"/>
  <c r="H366"/>
  <c r="G366"/>
  <c r="F366"/>
  <c r="E366"/>
  <c r="D366"/>
  <c r="C366"/>
  <c r="B366"/>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O349"/>
  <c r="N349"/>
  <c r="M349"/>
  <c r="L349"/>
  <c r="K349"/>
  <c r="J349"/>
  <c r="I349"/>
  <c r="H349"/>
  <c r="G349"/>
  <c r="F349"/>
  <c r="E349"/>
  <c r="D349"/>
  <c r="C349"/>
  <c r="B349"/>
  <c r="O348"/>
  <c r="N348"/>
  <c r="M348"/>
  <c r="L348"/>
  <c r="K348"/>
  <c r="J348"/>
  <c r="I348"/>
  <c r="H348"/>
  <c r="G348"/>
  <c r="F348"/>
  <c r="E348"/>
  <c r="D348"/>
  <c r="C348"/>
  <c r="B348"/>
  <c r="O347"/>
  <c r="N347"/>
  <c r="M347"/>
  <c r="L347"/>
  <c r="K347"/>
  <c r="J347"/>
  <c r="I347"/>
  <c r="H347"/>
  <c r="G347"/>
  <c r="F347"/>
  <c r="E347"/>
  <c r="D347"/>
  <c r="C347"/>
  <c r="B347"/>
  <c r="O346"/>
  <c r="N346"/>
  <c r="M346"/>
  <c r="L346"/>
  <c r="K346"/>
  <c r="J346"/>
  <c r="I346"/>
  <c r="H346"/>
  <c r="G346"/>
  <c r="F346"/>
  <c r="E346"/>
  <c r="D346"/>
  <c r="C346"/>
  <c r="B346"/>
  <c r="O344"/>
  <c r="N344"/>
  <c r="M344"/>
  <c r="L344"/>
  <c r="K344"/>
  <c r="J344"/>
  <c r="I344"/>
  <c r="H344"/>
  <c r="G344"/>
  <c r="F344"/>
  <c r="E344"/>
  <c r="D344"/>
  <c r="C344"/>
  <c r="B344"/>
  <c r="O343"/>
  <c r="N343"/>
  <c r="M343"/>
  <c r="L343"/>
  <c r="K343"/>
  <c r="J343"/>
  <c r="I343"/>
  <c r="H343"/>
  <c r="G343"/>
  <c r="F343"/>
  <c r="E343"/>
  <c r="D343"/>
  <c r="C343"/>
  <c r="B343"/>
  <c r="O342"/>
  <c r="N342"/>
  <c r="M342"/>
  <c r="L342"/>
  <c r="K342"/>
  <c r="J342"/>
  <c r="I342"/>
  <c r="H342"/>
  <c r="G342"/>
  <c r="F342"/>
  <c r="E342"/>
  <c r="D342"/>
  <c r="C342"/>
  <c r="B342"/>
  <c r="O341"/>
  <c r="N341"/>
  <c r="M341"/>
  <c r="L341"/>
  <c r="K341"/>
  <c r="J341"/>
  <c r="I341"/>
  <c r="H341"/>
  <c r="G341"/>
  <c r="F341"/>
  <c r="E341"/>
  <c r="D341"/>
  <c r="C341"/>
  <c r="B341"/>
  <c r="O339"/>
  <c r="N339"/>
  <c r="M339"/>
  <c r="L339"/>
  <c r="K339"/>
  <c r="J339"/>
  <c r="I339"/>
  <c r="H339"/>
  <c r="G339"/>
  <c r="F339"/>
  <c r="E339"/>
  <c r="D339"/>
  <c r="C339"/>
  <c r="B339"/>
  <c r="O338"/>
  <c r="N338"/>
  <c r="M338"/>
  <c r="L338"/>
  <c r="K338"/>
  <c r="J338"/>
  <c r="I338"/>
  <c r="H338"/>
  <c r="G338"/>
  <c r="F338"/>
  <c r="E338"/>
  <c r="D338"/>
  <c r="C338"/>
  <c r="B338"/>
  <c r="O337"/>
  <c r="N337"/>
  <c r="M337"/>
  <c r="L337"/>
  <c r="K337"/>
  <c r="J337"/>
  <c r="I337"/>
  <c r="H337"/>
  <c r="G337"/>
  <c r="F337"/>
  <c r="E337"/>
  <c r="D337"/>
  <c r="C337"/>
  <c r="B337"/>
  <c r="O336"/>
  <c r="N336"/>
  <c r="M336"/>
  <c r="L336"/>
  <c r="K336"/>
  <c r="J336"/>
  <c r="I336"/>
  <c r="H336"/>
  <c r="G336"/>
  <c r="F336"/>
  <c r="E336"/>
  <c r="D336"/>
  <c r="C336"/>
  <c r="B336"/>
  <c r="O334"/>
  <c r="N334"/>
  <c r="M334"/>
  <c r="L334"/>
  <c r="K334"/>
  <c r="J334"/>
  <c r="I334"/>
  <c r="H334"/>
  <c r="G334"/>
  <c r="F334"/>
  <c r="E334"/>
  <c r="D334"/>
  <c r="C334"/>
  <c r="B334"/>
  <c r="O333"/>
  <c r="N333"/>
  <c r="M333"/>
  <c r="L333"/>
  <c r="K333"/>
  <c r="J333"/>
  <c r="I333"/>
  <c r="H333"/>
  <c r="G333"/>
  <c r="F333"/>
  <c r="E333"/>
  <c r="D333"/>
  <c r="C333"/>
  <c r="B333"/>
  <c r="O332"/>
  <c r="N332"/>
  <c r="M332"/>
  <c r="L332"/>
  <c r="K332"/>
  <c r="J332"/>
  <c r="I332"/>
  <c r="H332"/>
  <c r="G332"/>
  <c r="F332"/>
  <c r="E332"/>
  <c r="D332"/>
  <c r="C332"/>
  <c r="B332"/>
  <c r="O331"/>
  <c r="N331"/>
  <c r="M331"/>
  <c r="L331"/>
  <c r="K331"/>
  <c r="J331"/>
  <c r="I331"/>
  <c r="H331"/>
  <c r="G331"/>
  <c r="F331"/>
  <c r="E331"/>
  <c r="D331"/>
  <c r="C331"/>
  <c r="B331"/>
  <c r="O317"/>
  <c r="N317"/>
  <c r="M317"/>
  <c r="L317"/>
  <c r="K317"/>
  <c r="J317"/>
  <c r="I317"/>
  <c r="H317"/>
  <c r="G317"/>
  <c r="F317"/>
  <c r="E317"/>
  <c r="D317"/>
  <c r="C317"/>
  <c r="B317"/>
  <c r="O316"/>
  <c r="N316"/>
  <c r="M316"/>
  <c r="L316"/>
  <c r="K316"/>
  <c r="J316"/>
  <c r="I316"/>
  <c r="H316"/>
  <c r="G316"/>
  <c r="F316"/>
  <c r="E316"/>
  <c r="D316"/>
  <c r="C316"/>
  <c r="B316"/>
  <c r="O315"/>
  <c r="N315"/>
  <c r="M315"/>
  <c r="L315"/>
  <c r="K315"/>
  <c r="J315"/>
  <c r="I315"/>
  <c r="H315"/>
  <c r="G315"/>
  <c r="F315"/>
  <c r="E315"/>
  <c r="D315"/>
  <c r="C315"/>
  <c r="B315"/>
  <c r="O314"/>
  <c r="N314"/>
  <c r="M314"/>
  <c r="L314"/>
  <c r="K314"/>
  <c r="J314"/>
  <c r="I314"/>
  <c r="H314"/>
  <c r="G314"/>
  <c r="F314"/>
  <c r="E314"/>
  <c r="D314"/>
  <c r="C314"/>
  <c r="B314"/>
  <c r="O312"/>
  <c r="N312"/>
  <c r="M312"/>
  <c r="L312"/>
  <c r="K312"/>
  <c r="J312"/>
  <c r="I312"/>
  <c r="H312"/>
  <c r="G312"/>
  <c r="F312"/>
  <c r="E312"/>
  <c r="D312"/>
  <c r="C312"/>
  <c r="B312"/>
  <c r="O311"/>
  <c r="N311"/>
  <c r="M311"/>
  <c r="L311"/>
  <c r="K311"/>
  <c r="J311"/>
  <c r="I311"/>
  <c r="H311"/>
  <c r="G311"/>
  <c r="F311"/>
  <c r="E311"/>
  <c r="D311"/>
  <c r="C311"/>
  <c r="B311"/>
  <c r="O310"/>
  <c r="N310"/>
  <c r="M310"/>
  <c r="L310"/>
  <c r="K310"/>
  <c r="J310"/>
  <c r="I310"/>
  <c r="H310"/>
  <c r="G310"/>
  <c r="F310"/>
  <c r="E310"/>
  <c r="D310"/>
  <c r="C310"/>
  <c r="B310"/>
  <c r="O309"/>
  <c r="N309"/>
  <c r="M309"/>
  <c r="L309"/>
  <c r="K309"/>
  <c r="J309"/>
  <c r="I309"/>
  <c r="H309"/>
  <c r="G309"/>
  <c r="F309"/>
  <c r="E309"/>
  <c r="D309"/>
  <c r="C309"/>
  <c r="B309"/>
  <c r="O307"/>
  <c r="N307"/>
  <c r="M307"/>
  <c r="L307"/>
  <c r="K307"/>
  <c r="J307"/>
  <c r="I307"/>
  <c r="H307"/>
  <c r="G307"/>
  <c r="F307"/>
  <c r="E307"/>
  <c r="D307"/>
  <c r="C307"/>
  <c r="B307"/>
  <c r="O306"/>
  <c r="N306"/>
  <c r="M306"/>
  <c r="L306"/>
  <c r="K306"/>
  <c r="J306"/>
  <c r="I306"/>
  <c r="H306"/>
  <c r="G306"/>
  <c r="F306"/>
  <c r="E306"/>
  <c r="D306"/>
  <c r="C306"/>
  <c r="B306"/>
  <c r="O305"/>
  <c r="N305"/>
  <c r="M305"/>
  <c r="L305"/>
  <c r="K305"/>
  <c r="J305"/>
  <c r="I305"/>
  <c r="H305"/>
  <c r="G305"/>
  <c r="F305"/>
  <c r="E305"/>
  <c r="D305"/>
  <c r="C305"/>
  <c r="B305"/>
  <c r="O304"/>
  <c r="N304"/>
  <c r="M304"/>
  <c r="L304"/>
  <c r="K304"/>
  <c r="J304"/>
  <c r="I304"/>
  <c r="H304"/>
  <c r="G304"/>
  <c r="F304"/>
  <c r="E304"/>
  <c r="D304"/>
  <c r="C304"/>
  <c r="B304"/>
  <c r="O302"/>
  <c r="N302"/>
  <c r="M302"/>
  <c r="L302"/>
  <c r="K302"/>
  <c r="J302"/>
  <c r="I302"/>
  <c r="H302"/>
  <c r="G302"/>
  <c r="F302"/>
  <c r="E302"/>
  <c r="D302"/>
  <c r="C302"/>
  <c r="B302"/>
  <c r="O301"/>
  <c r="N301"/>
  <c r="M301"/>
  <c r="L301"/>
  <c r="K301"/>
  <c r="J301"/>
  <c r="I301"/>
  <c r="H301"/>
  <c r="G301"/>
  <c r="F301"/>
  <c r="E301"/>
  <c r="D301"/>
  <c r="C301"/>
  <c r="B301"/>
  <c r="O300"/>
  <c r="N300"/>
  <c r="M300"/>
  <c r="L300"/>
  <c r="K300"/>
  <c r="J300"/>
  <c r="I300"/>
  <c r="H300"/>
  <c r="G300"/>
  <c r="F300"/>
  <c r="E300"/>
  <c r="D300"/>
  <c r="C300"/>
  <c r="B300"/>
  <c r="O299"/>
  <c r="N299"/>
  <c r="M299"/>
  <c r="L299"/>
  <c r="K299"/>
  <c r="J299"/>
  <c r="I299"/>
  <c r="H299"/>
  <c r="G299"/>
  <c r="F299"/>
  <c r="E299"/>
  <c r="D299"/>
  <c r="C299"/>
  <c r="B299"/>
  <c r="O285"/>
  <c r="N285"/>
  <c r="M285"/>
  <c r="L285"/>
  <c r="K285"/>
  <c r="J285"/>
  <c r="I285"/>
  <c r="H285"/>
  <c r="G285"/>
  <c r="F285"/>
  <c r="E285"/>
  <c r="D285"/>
  <c r="C285"/>
  <c r="B285"/>
  <c r="O284"/>
  <c r="N284"/>
  <c r="M284"/>
  <c r="L284"/>
  <c r="K284"/>
  <c r="J284"/>
  <c r="I284"/>
  <c r="H284"/>
  <c r="G284"/>
  <c r="F284"/>
  <c r="E284"/>
  <c r="D284"/>
  <c r="C284"/>
  <c r="B284"/>
  <c r="O283"/>
  <c r="N283"/>
  <c r="M283"/>
  <c r="L283"/>
  <c r="K283"/>
  <c r="J283"/>
  <c r="I283"/>
  <c r="H283"/>
  <c r="G283"/>
  <c r="F283"/>
  <c r="E283"/>
  <c r="D283"/>
  <c r="C283"/>
  <c r="B283"/>
  <c r="O282"/>
  <c r="N282"/>
  <c r="M282"/>
  <c r="L282"/>
  <c r="K282"/>
  <c r="J282"/>
  <c r="I282"/>
  <c r="H282"/>
  <c r="G282"/>
  <c r="F282"/>
  <c r="E282"/>
  <c r="D282"/>
  <c r="C282"/>
  <c r="B282"/>
  <c r="O280"/>
  <c r="N280"/>
  <c r="M280"/>
  <c r="L280"/>
  <c r="K280"/>
  <c r="J280"/>
  <c r="I280"/>
  <c r="H280"/>
  <c r="G280"/>
  <c r="F280"/>
  <c r="E280"/>
  <c r="D280"/>
  <c r="C280"/>
  <c r="B280"/>
  <c r="O279"/>
  <c r="N279"/>
  <c r="M279"/>
  <c r="L279"/>
  <c r="K279"/>
  <c r="J279"/>
  <c r="I279"/>
  <c r="H279"/>
  <c r="G279"/>
  <c r="F279"/>
  <c r="E279"/>
  <c r="D279"/>
  <c r="C279"/>
  <c r="B279"/>
  <c r="O278"/>
  <c r="N278"/>
  <c r="M278"/>
  <c r="L278"/>
  <c r="K278"/>
  <c r="J278"/>
  <c r="I278"/>
  <c r="H278"/>
  <c r="G278"/>
  <c r="F278"/>
  <c r="E278"/>
  <c r="D278"/>
  <c r="C278"/>
  <c r="B278"/>
  <c r="O277"/>
  <c r="N277"/>
  <c r="M277"/>
  <c r="L277"/>
  <c r="K277"/>
  <c r="J277"/>
  <c r="I277"/>
  <c r="H277"/>
  <c r="G277"/>
  <c r="F277"/>
  <c r="E277"/>
  <c r="D277"/>
  <c r="C277"/>
  <c r="B277"/>
  <c r="O275"/>
  <c r="N275"/>
  <c r="M275"/>
  <c r="L275"/>
  <c r="K275"/>
  <c r="J275"/>
  <c r="I275"/>
  <c r="H275"/>
  <c r="G275"/>
  <c r="F275"/>
  <c r="E275"/>
  <c r="D275"/>
  <c r="C275"/>
  <c r="B275"/>
  <c r="O274"/>
  <c r="N274"/>
  <c r="M274"/>
  <c r="L274"/>
  <c r="K274"/>
  <c r="J274"/>
  <c r="I274"/>
  <c r="H274"/>
  <c r="G274"/>
  <c r="F274"/>
  <c r="E274"/>
  <c r="D274"/>
  <c r="C274"/>
  <c r="B274"/>
  <c r="O273"/>
  <c r="N273"/>
  <c r="M273"/>
  <c r="L273"/>
  <c r="K273"/>
  <c r="J273"/>
  <c r="I273"/>
  <c r="H273"/>
  <c r="G273"/>
  <c r="F273"/>
  <c r="E273"/>
  <c r="D273"/>
  <c r="C273"/>
  <c r="B273"/>
  <c r="O272"/>
  <c r="N272"/>
  <c r="M272"/>
  <c r="L272"/>
  <c r="K272"/>
  <c r="J272"/>
  <c r="I272"/>
  <c r="H272"/>
  <c r="G272"/>
  <c r="F272"/>
  <c r="E272"/>
  <c r="D272"/>
  <c r="C272"/>
  <c r="B272"/>
  <c r="O270"/>
  <c r="N270"/>
  <c r="M270"/>
  <c r="L270"/>
  <c r="K270"/>
  <c r="J270"/>
  <c r="I270"/>
  <c r="H270"/>
  <c r="G270"/>
  <c r="F270"/>
  <c r="E270"/>
  <c r="D270"/>
  <c r="C270"/>
  <c r="B270"/>
  <c r="O269"/>
  <c r="N269"/>
  <c r="M269"/>
  <c r="L269"/>
  <c r="K269"/>
  <c r="J269"/>
  <c r="I269"/>
  <c r="H269"/>
  <c r="G269"/>
  <c r="F269"/>
  <c r="E269"/>
  <c r="D269"/>
  <c r="C269"/>
  <c r="B269"/>
  <c r="O268"/>
  <c r="N268"/>
  <c r="M268"/>
  <c r="L268"/>
  <c r="K268"/>
  <c r="J268"/>
  <c r="I268"/>
  <c r="H268"/>
  <c r="G268"/>
  <c r="F268"/>
  <c r="E268"/>
  <c r="D268"/>
  <c r="C268"/>
  <c r="B268"/>
  <c r="O267"/>
  <c r="N267"/>
  <c r="M267"/>
  <c r="L267"/>
  <c r="K267"/>
  <c r="J267"/>
  <c r="I267"/>
  <c r="H267"/>
  <c r="G267"/>
  <c r="F267"/>
  <c r="E267"/>
  <c r="D267"/>
  <c r="C267"/>
  <c r="B267"/>
  <c r="O253"/>
  <c r="N253"/>
  <c r="M253"/>
  <c r="L253"/>
  <c r="K253"/>
  <c r="J253"/>
  <c r="I253"/>
  <c r="H253"/>
  <c r="G253"/>
  <c r="F253"/>
  <c r="E253"/>
  <c r="D253"/>
  <c r="C253"/>
  <c r="B253"/>
  <c r="O252"/>
  <c r="N252"/>
  <c r="M252"/>
  <c r="L252"/>
  <c r="K252"/>
  <c r="J252"/>
  <c r="I252"/>
  <c r="H252"/>
  <c r="G252"/>
  <c r="F252"/>
  <c r="E252"/>
  <c r="D252"/>
  <c r="C252"/>
  <c r="B252"/>
  <c r="O251"/>
  <c r="N251"/>
  <c r="M251"/>
  <c r="L251"/>
  <c r="K251"/>
  <c r="J251"/>
  <c r="I251"/>
  <c r="H251"/>
  <c r="G251"/>
  <c r="F251"/>
  <c r="E251"/>
  <c r="D251"/>
  <c r="C251"/>
  <c r="B251"/>
  <c r="O250"/>
  <c r="N250"/>
  <c r="M250"/>
  <c r="L250"/>
  <c r="K250"/>
  <c r="J250"/>
  <c r="I250"/>
  <c r="H250"/>
  <c r="G250"/>
  <c r="F250"/>
  <c r="E250"/>
  <c r="D250"/>
  <c r="C250"/>
  <c r="B250"/>
  <c r="O248"/>
  <c r="N248"/>
  <c r="M248"/>
  <c r="L248"/>
  <c r="K248"/>
  <c r="J248"/>
  <c r="I248"/>
  <c r="H248"/>
  <c r="G248"/>
  <c r="F248"/>
  <c r="E248"/>
  <c r="D248"/>
  <c r="C248"/>
  <c r="B248"/>
  <c r="O247"/>
  <c r="N247"/>
  <c r="M247"/>
  <c r="L247"/>
  <c r="K247"/>
  <c r="J247"/>
  <c r="I247"/>
  <c r="H247"/>
  <c r="G247"/>
  <c r="F247"/>
  <c r="E247"/>
  <c r="D247"/>
  <c r="C247"/>
  <c r="B247"/>
  <c r="O246"/>
  <c r="N246"/>
  <c r="M246"/>
  <c r="L246"/>
  <c r="K246"/>
  <c r="J246"/>
  <c r="I246"/>
  <c r="H246"/>
  <c r="G246"/>
  <c r="F246"/>
  <c r="E246"/>
  <c r="D246"/>
  <c r="C246"/>
  <c r="B246"/>
  <c r="O245"/>
  <c r="N245"/>
  <c r="M245"/>
  <c r="L245"/>
  <c r="K245"/>
  <c r="J245"/>
  <c r="I245"/>
  <c r="H245"/>
  <c r="G245"/>
  <c r="F245"/>
  <c r="E245"/>
  <c r="D245"/>
  <c r="C245"/>
  <c r="B245"/>
  <c r="O243"/>
  <c r="N243"/>
  <c r="M243"/>
  <c r="L243"/>
  <c r="K243"/>
  <c r="J243"/>
  <c r="I243"/>
  <c r="H243"/>
  <c r="G243"/>
  <c r="F243"/>
  <c r="E243"/>
  <c r="D243"/>
  <c r="C243"/>
  <c r="B243"/>
  <c r="O242"/>
  <c r="N242"/>
  <c r="M242"/>
  <c r="L242"/>
  <c r="K242"/>
  <c r="J242"/>
  <c r="I242"/>
  <c r="H242"/>
  <c r="G242"/>
  <c r="F242"/>
  <c r="E242"/>
  <c r="D242"/>
  <c r="C242"/>
  <c r="B242"/>
  <c r="O241"/>
  <c r="N241"/>
  <c r="M241"/>
  <c r="L241"/>
  <c r="K241"/>
  <c r="J241"/>
  <c r="I241"/>
  <c r="H241"/>
  <c r="G241"/>
  <c r="F241"/>
  <c r="E241"/>
  <c r="D241"/>
  <c r="C241"/>
  <c r="B241"/>
  <c r="O240"/>
  <c r="N240"/>
  <c r="M240"/>
  <c r="L240"/>
  <c r="K240"/>
  <c r="J240"/>
  <c r="I240"/>
  <c r="H240"/>
  <c r="G240"/>
  <c r="F240"/>
  <c r="E240"/>
  <c r="D240"/>
  <c r="C240"/>
  <c r="B240"/>
  <c r="O238"/>
  <c r="N238"/>
  <c r="M238"/>
  <c r="L238"/>
  <c r="K238"/>
  <c r="J238"/>
  <c r="I238"/>
  <c r="H238"/>
  <c r="G238"/>
  <c r="F238"/>
  <c r="E238"/>
  <c r="D238"/>
  <c r="C238"/>
  <c r="B238"/>
  <c r="O237"/>
  <c r="N237"/>
  <c r="M237"/>
  <c r="L237"/>
  <c r="K237"/>
  <c r="J237"/>
  <c r="I237"/>
  <c r="H237"/>
  <c r="G237"/>
  <c r="F237"/>
  <c r="E237"/>
  <c r="D237"/>
  <c r="C237"/>
  <c r="B237"/>
  <c r="O236"/>
  <c r="N236"/>
  <c r="M236"/>
  <c r="L236"/>
  <c r="K236"/>
  <c r="J236"/>
  <c r="I236"/>
  <c r="H236"/>
  <c r="G236"/>
  <c r="F236"/>
  <c r="E236"/>
  <c r="D236"/>
  <c r="C236"/>
  <c r="B236"/>
  <c r="O235"/>
  <c r="N235"/>
  <c r="M235"/>
  <c r="L235"/>
  <c r="K235"/>
  <c r="J235"/>
  <c r="I235"/>
  <c r="H235"/>
  <c r="G235"/>
  <c r="F235"/>
  <c r="E235"/>
  <c r="D235"/>
  <c r="C235"/>
  <c r="B235"/>
  <c r="O221"/>
  <c r="N221"/>
  <c r="M221"/>
  <c r="L221"/>
  <c r="K221"/>
  <c r="J221"/>
  <c r="I221"/>
  <c r="H221"/>
  <c r="G221"/>
  <c r="F221"/>
  <c r="E221"/>
  <c r="D221"/>
  <c r="C221"/>
  <c r="B221"/>
  <c r="O220"/>
  <c r="N220"/>
  <c r="M220"/>
  <c r="L220"/>
  <c r="K220"/>
  <c r="J220"/>
  <c r="I220"/>
  <c r="H220"/>
  <c r="G220"/>
  <c r="F220"/>
  <c r="E220"/>
  <c r="D220"/>
  <c r="C220"/>
  <c r="B220"/>
  <c r="O219"/>
  <c r="N219"/>
  <c r="M219"/>
  <c r="L219"/>
  <c r="K219"/>
  <c r="J219"/>
  <c r="I219"/>
  <c r="H219"/>
  <c r="G219"/>
  <c r="F219"/>
  <c r="E219"/>
  <c r="D219"/>
  <c r="C219"/>
  <c r="B219"/>
  <c r="O218"/>
  <c r="N218"/>
  <c r="M218"/>
  <c r="L218"/>
  <c r="K218"/>
  <c r="J218"/>
  <c r="I218"/>
  <c r="H218"/>
  <c r="G218"/>
  <c r="F218"/>
  <c r="E218"/>
  <c r="D218"/>
  <c r="C218"/>
  <c r="B218"/>
  <c r="O216"/>
  <c r="N216"/>
  <c r="M216"/>
  <c r="L216"/>
  <c r="K216"/>
  <c r="J216"/>
  <c r="I216"/>
  <c r="H216"/>
  <c r="G216"/>
  <c r="F216"/>
  <c r="E216"/>
  <c r="D216"/>
  <c r="C216"/>
  <c r="B216"/>
  <c r="O215"/>
  <c r="N215"/>
  <c r="M215"/>
  <c r="L215"/>
  <c r="K215"/>
  <c r="J215"/>
  <c r="I215"/>
  <c r="H215"/>
  <c r="G215"/>
  <c r="F215"/>
  <c r="E215"/>
  <c r="D215"/>
  <c r="C215"/>
  <c r="B215"/>
  <c r="O214"/>
  <c r="N214"/>
  <c r="M214"/>
  <c r="L214"/>
  <c r="K214"/>
  <c r="J214"/>
  <c r="I214"/>
  <c r="H214"/>
  <c r="G214"/>
  <c r="F214"/>
  <c r="E214"/>
  <c r="D214"/>
  <c r="C214"/>
  <c r="B214"/>
  <c r="O213"/>
  <c r="N213"/>
  <c r="M213"/>
  <c r="L213"/>
  <c r="K213"/>
  <c r="J213"/>
  <c r="I213"/>
  <c r="H213"/>
  <c r="G213"/>
  <c r="F213"/>
  <c r="E213"/>
  <c r="D213"/>
  <c r="C213"/>
  <c r="B213"/>
  <c r="O211"/>
  <c r="N211"/>
  <c r="M211"/>
  <c r="L211"/>
  <c r="K211"/>
  <c r="J211"/>
  <c r="I211"/>
  <c r="H211"/>
  <c r="G211"/>
  <c r="F211"/>
  <c r="E211"/>
  <c r="D211"/>
  <c r="C211"/>
  <c r="B211"/>
  <c r="O210"/>
  <c r="N210"/>
  <c r="M210"/>
  <c r="L210"/>
  <c r="K210"/>
  <c r="J210"/>
  <c r="I210"/>
  <c r="H210"/>
  <c r="G210"/>
  <c r="F210"/>
  <c r="E210"/>
  <c r="D210"/>
  <c r="C210"/>
  <c r="B210"/>
  <c r="O209"/>
  <c r="N209"/>
  <c r="M209"/>
  <c r="L209"/>
  <c r="K209"/>
  <c r="J209"/>
  <c r="I209"/>
  <c r="H209"/>
  <c r="G209"/>
  <c r="F209"/>
  <c r="E209"/>
  <c r="D209"/>
  <c r="C209"/>
  <c r="B209"/>
  <c r="O208"/>
  <c r="N208"/>
  <c r="M208"/>
  <c r="L208"/>
  <c r="K208"/>
  <c r="J208"/>
  <c r="I208"/>
  <c r="H208"/>
  <c r="G208"/>
  <c r="F208"/>
  <c r="E208"/>
  <c r="D208"/>
  <c r="C208"/>
  <c r="B208"/>
  <c r="O206"/>
  <c r="N206"/>
  <c r="M206"/>
  <c r="L206"/>
  <c r="K206"/>
  <c r="J206"/>
  <c r="I206"/>
  <c r="H206"/>
  <c r="G206"/>
  <c r="F206"/>
  <c r="E206"/>
  <c r="D206"/>
  <c r="C206"/>
  <c r="B206"/>
  <c r="O205"/>
  <c r="N205"/>
  <c r="M205"/>
  <c r="L205"/>
  <c r="K205"/>
  <c r="J205"/>
  <c r="I205"/>
  <c r="H205"/>
  <c r="G205"/>
  <c r="F205"/>
  <c r="E205"/>
  <c r="D205"/>
  <c r="C205"/>
  <c r="B205"/>
  <c r="O204"/>
  <c r="N204"/>
  <c r="M204"/>
  <c r="L204"/>
  <c r="K204"/>
  <c r="J204"/>
  <c r="I204"/>
  <c r="H204"/>
  <c r="G204"/>
  <c r="F204"/>
  <c r="E204"/>
  <c r="D204"/>
  <c r="C204"/>
  <c r="B204"/>
  <c r="O203"/>
  <c r="N203"/>
  <c r="M203"/>
  <c r="L203"/>
  <c r="K203"/>
  <c r="J203"/>
  <c r="I203"/>
  <c r="H203"/>
  <c r="G203"/>
  <c r="F203"/>
  <c r="E203"/>
  <c r="D203"/>
  <c r="C203"/>
  <c r="B203"/>
  <c r="O189"/>
  <c r="N189"/>
  <c r="M189"/>
  <c r="L189"/>
  <c r="K189"/>
  <c r="J189"/>
  <c r="I189"/>
  <c r="H189"/>
  <c r="G189"/>
  <c r="F189"/>
  <c r="E189"/>
  <c r="D189"/>
  <c r="C189"/>
  <c r="B189"/>
  <c r="O188"/>
  <c r="N188"/>
  <c r="M188"/>
  <c r="L188"/>
  <c r="K188"/>
  <c r="J188"/>
  <c r="I188"/>
  <c r="H188"/>
  <c r="G188"/>
  <c r="F188"/>
  <c r="E188"/>
  <c r="D188"/>
  <c r="C188"/>
  <c r="B188"/>
  <c r="O187"/>
  <c r="N187"/>
  <c r="M187"/>
  <c r="L187"/>
  <c r="K187"/>
  <c r="J187"/>
  <c r="I187"/>
  <c r="H187"/>
  <c r="G187"/>
  <c r="F187"/>
  <c r="E187"/>
  <c r="D187"/>
  <c r="C187"/>
  <c r="B187"/>
  <c r="O186"/>
  <c r="N186"/>
  <c r="M186"/>
  <c r="L186"/>
  <c r="K186"/>
  <c r="J186"/>
  <c r="I186"/>
  <c r="H186"/>
  <c r="G186"/>
  <c r="F186"/>
  <c r="E186"/>
  <c r="D186"/>
  <c r="C186"/>
  <c r="B186"/>
  <c r="O184"/>
  <c r="N184"/>
  <c r="M184"/>
  <c r="L184"/>
  <c r="K184"/>
  <c r="J184"/>
  <c r="I184"/>
  <c r="H184"/>
  <c r="G184"/>
  <c r="F184"/>
  <c r="E184"/>
  <c r="D184"/>
  <c r="C184"/>
  <c r="B184"/>
  <c r="O183"/>
  <c r="N183"/>
  <c r="M183"/>
  <c r="L183"/>
  <c r="K183"/>
  <c r="J183"/>
  <c r="I183"/>
  <c r="H183"/>
  <c r="G183"/>
  <c r="F183"/>
  <c r="E183"/>
  <c r="D183"/>
  <c r="C183"/>
  <c r="B183"/>
  <c r="O182"/>
  <c r="N182"/>
  <c r="M182"/>
  <c r="L182"/>
  <c r="K182"/>
  <c r="J182"/>
  <c r="I182"/>
  <c r="H182"/>
  <c r="G182"/>
  <c r="F182"/>
  <c r="E182"/>
  <c r="D182"/>
  <c r="C182"/>
  <c r="B182"/>
  <c r="O181"/>
  <c r="N181"/>
  <c r="M181"/>
  <c r="L181"/>
  <c r="K181"/>
  <c r="J181"/>
  <c r="I181"/>
  <c r="H181"/>
  <c r="G181"/>
  <c r="F181"/>
  <c r="E181"/>
  <c r="D181"/>
  <c r="C181"/>
  <c r="B181"/>
  <c r="O179"/>
  <c r="N179"/>
  <c r="M179"/>
  <c r="L179"/>
  <c r="K179"/>
  <c r="J179"/>
  <c r="I179"/>
  <c r="H179"/>
  <c r="G179"/>
  <c r="F179"/>
  <c r="E179"/>
  <c r="D179"/>
  <c r="C179"/>
  <c r="B179"/>
  <c r="O178"/>
  <c r="N178"/>
  <c r="M178"/>
  <c r="L178"/>
  <c r="K178"/>
  <c r="J178"/>
  <c r="I178"/>
  <c r="H178"/>
  <c r="G178"/>
  <c r="F178"/>
  <c r="E178"/>
  <c r="D178"/>
  <c r="C178"/>
  <c r="B178"/>
  <c r="O177"/>
  <c r="N177"/>
  <c r="M177"/>
  <c r="L177"/>
  <c r="K177"/>
  <c r="J177"/>
  <c r="I177"/>
  <c r="H177"/>
  <c r="G177"/>
  <c r="F177"/>
  <c r="E177"/>
  <c r="D177"/>
  <c r="C177"/>
  <c r="B177"/>
  <c r="O176"/>
  <c r="N176"/>
  <c r="M176"/>
  <c r="L176"/>
  <c r="K176"/>
  <c r="J176"/>
  <c r="I176"/>
  <c r="H176"/>
  <c r="G176"/>
  <c r="F176"/>
  <c r="E176"/>
  <c r="D176"/>
  <c r="C176"/>
  <c r="B176"/>
  <c r="O174"/>
  <c r="N174"/>
  <c r="M174"/>
  <c r="L174"/>
  <c r="K174"/>
  <c r="J174"/>
  <c r="I174"/>
  <c r="H174"/>
  <c r="G174"/>
  <c r="F174"/>
  <c r="E174"/>
  <c r="D174"/>
  <c r="C174"/>
  <c r="B174"/>
  <c r="O173"/>
  <c r="N173"/>
  <c r="M173"/>
  <c r="L173"/>
  <c r="K173"/>
  <c r="J173"/>
  <c r="I173"/>
  <c r="H173"/>
  <c r="G173"/>
  <c r="F173"/>
  <c r="E173"/>
  <c r="D173"/>
  <c r="C173"/>
  <c r="B173"/>
  <c r="O172"/>
  <c r="N172"/>
  <c r="M172"/>
  <c r="L172"/>
  <c r="K172"/>
  <c r="J172"/>
  <c r="I172"/>
  <c r="H172"/>
  <c r="G172"/>
  <c r="F172"/>
  <c r="E172"/>
  <c r="D172"/>
  <c r="C172"/>
  <c r="B172"/>
  <c r="O171"/>
  <c r="N171"/>
  <c r="M171"/>
  <c r="L171"/>
  <c r="K171"/>
  <c r="J171"/>
  <c r="I171"/>
  <c r="H171"/>
  <c r="G171"/>
  <c r="F171"/>
  <c r="E171"/>
  <c r="D171"/>
  <c r="C171"/>
  <c r="B171"/>
  <c r="O157"/>
  <c r="N157"/>
  <c r="M157"/>
  <c r="L157"/>
  <c r="K157"/>
  <c r="J157"/>
  <c r="I157"/>
  <c r="H157"/>
  <c r="G157"/>
  <c r="F157"/>
  <c r="E157"/>
  <c r="D157"/>
  <c r="C157"/>
  <c r="B157"/>
  <c r="O156"/>
  <c r="N156"/>
  <c r="M156"/>
  <c r="L156"/>
  <c r="K156"/>
  <c r="J156"/>
  <c r="I156"/>
  <c r="H156"/>
  <c r="G156"/>
  <c r="F156"/>
  <c r="E156"/>
  <c r="D156"/>
  <c r="C156"/>
  <c r="B156"/>
  <c r="O155"/>
  <c r="N155"/>
  <c r="M155"/>
  <c r="L155"/>
  <c r="K155"/>
  <c r="J155"/>
  <c r="I155"/>
  <c r="H155"/>
  <c r="G155"/>
  <c r="F155"/>
  <c r="E155"/>
  <c r="D155"/>
  <c r="C155"/>
  <c r="B155"/>
  <c r="O154"/>
  <c r="N154"/>
  <c r="M154"/>
  <c r="L154"/>
  <c r="K154"/>
  <c r="J154"/>
  <c r="I154"/>
  <c r="H154"/>
  <c r="G154"/>
  <c r="F154"/>
  <c r="E154"/>
  <c r="D154"/>
  <c r="C154"/>
  <c r="B154"/>
  <c r="O152"/>
  <c r="N152"/>
  <c r="M152"/>
  <c r="L152"/>
  <c r="K152"/>
  <c r="J152"/>
  <c r="I152"/>
  <c r="H152"/>
  <c r="G152"/>
  <c r="F152"/>
  <c r="E152"/>
  <c r="D152"/>
  <c r="C152"/>
  <c r="B152"/>
  <c r="O151"/>
  <c r="N151"/>
  <c r="M151"/>
  <c r="L151"/>
  <c r="K151"/>
  <c r="J151"/>
  <c r="I151"/>
  <c r="H151"/>
  <c r="G151"/>
  <c r="F151"/>
  <c r="E151"/>
  <c r="D151"/>
  <c r="C151"/>
  <c r="B151"/>
  <c r="O150"/>
  <c r="N150"/>
  <c r="M150"/>
  <c r="L150"/>
  <c r="K150"/>
  <c r="J150"/>
  <c r="I150"/>
  <c r="H150"/>
  <c r="G150"/>
  <c r="F150"/>
  <c r="E150"/>
  <c r="D150"/>
  <c r="C150"/>
  <c r="B150"/>
  <c r="O149"/>
  <c r="N149"/>
  <c r="M149"/>
  <c r="L149"/>
  <c r="K149"/>
  <c r="J149"/>
  <c r="I149"/>
  <c r="H149"/>
  <c r="G149"/>
  <c r="F149"/>
  <c r="E149"/>
  <c r="D149"/>
  <c r="C149"/>
  <c r="B149"/>
  <c r="O147"/>
  <c r="N147"/>
  <c r="M147"/>
  <c r="L147"/>
  <c r="K147"/>
  <c r="J147"/>
  <c r="I147"/>
  <c r="H147"/>
  <c r="G147"/>
  <c r="F147"/>
  <c r="E147"/>
  <c r="D147"/>
  <c r="C147"/>
  <c r="B147"/>
  <c r="O146"/>
  <c r="N146"/>
  <c r="M146"/>
  <c r="L146"/>
  <c r="K146"/>
  <c r="J146"/>
  <c r="I146"/>
  <c r="H146"/>
  <c r="G146"/>
  <c r="F146"/>
  <c r="E146"/>
  <c r="D146"/>
  <c r="C146"/>
  <c r="B146"/>
  <c r="O145"/>
  <c r="N145"/>
  <c r="M145"/>
  <c r="L145"/>
  <c r="K145"/>
  <c r="J145"/>
  <c r="I145"/>
  <c r="H145"/>
  <c r="G145"/>
  <c r="F145"/>
  <c r="E145"/>
  <c r="D145"/>
  <c r="C145"/>
  <c r="B145"/>
  <c r="O144"/>
  <c r="N144"/>
  <c r="M144"/>
  <c r="L144"/>
  <c r="K144"/>
  <c r="J144"/>
  <c r="I144"/>
  <c r="H144"/>
  <c r="G144"/>
  <c r="F144"/>
  <c r="E144"/>
  <c r="D144"/>
  <c r="C144"/>
  <c r="B144"/>
  <c r="O142"/>
  <c r="N142"/>
  <c r="M142"/>
  <c r="L142"/>
  <c r="K142"/>
  <c r="J142"/>
  <c r="I142"/>
  <c r="H142"/>
  <c r="G142"/>
  <c r="F142"/>
  <c r="E142"/>
  <c r="D142"/>
  <c r="C142"/>
  <c r="B142"/>
  <c r="O141"/>
  <c r="N141"/>
  <c r="M141"/>
  <c r="L141"/>
  <c r="K141"/>
  <c r="J141"/>
  <c r="I141"/>
  <c r="H141"/>
  <c r="G141"/>
  <c r="F141"/>
  <c r="E141"/>
  <c r="D141"/>
  <c r="C141"/>
  <c r="B141"/>
  <c r="O140"/>
  <c r="N140"/>
  <c r="M140"/>
  <c r="L140"/>
  <c r="K140"/>
  <c r="J140"/>
  <c r="I140"/>
  <c r="H140"/>
  <c r="G140"/>
  <c r="F140"/>
  <c r="E140"/>
  <c r="D140"/>
  <c r="C140"/>
  <c r="B140"/>
  <c r="O139"/>
  <c r="N139"/>
  <c r="M139"/>
  <c r="L139"/>
  <c r="K139"/>
  <c r="J139"/>
  <c r="I139"/>
  <c r="H139"/>
  <c r="G139"/>
  <c r="F139"/>
  <c r="E139"/>
  <c r="D139"/>
  <c r="C139"/>
  <c r="B139"/>
  <c r="O125"/>
  <c r="N125"/>
  <c r="M125"/>
  <c r="L125"/>
  <c r="K125"/>
  <c r="J125"/>
  <c r="I125"/>
  <c r="H125"/>
  <c r="G125"/>
  <c r="F125"/>
  <c r="E125"/>
  <c r="D125"/>
  <c r="C125"/>
  <c r="B125"/>
  <c r="O124"/>
  <c r="N124"/>
  <c r="M124"/>
  <c r="L124"/>
  <c r="K124"/>
  <c r="J124"/>
  <c r="I124"/>
  <c r="H124"/>
  <c r="G124"/>
  <c r="F124"/>
  <c r="E124"/>
  <c r="D124"/>
  <c r="C124"/>
  <c r="B124"/>
  <c r="O123"/>
  <c r="N123"/>
  <c r="M123"/>
  <c r="L123"/>
  <c r="K123"/>
  <c r="J123"/>
  <c r="I123"/>
  <c r="H123"/>
  <c r="G123"/>
  <c r="F123"/>
  <c r="E123"/>
  <c r="D123"/>
  <c r="C123"/>
  <c r="B123"/>
  <c r="O122"/>
  <c r="N122"/>
  <c r="M122"/>
  <c r="L122"/>
  <c r="K122"/>
  <c r="J122"/>
  <c r="I122"/>
  <c r="H122"/>
  <c r="G122"/>
  <c r="F122"/>
  <c r="E122"/>
  <c r="D122"/>
  <c r="C122"/>
  <c r="B122"/>
  <c r="O120"/>
  <c r="N120"/>
  <c r="M120"/>
  <c r="L120"/>
  <c r="K120"/>
  <c r="J120"/>
  <c r="I120"/>
  <c r="H120"/>
  <c r="G120"/>
  <c r="F120"/>
  <c r="E120"/>
  <c r="D120"/>
  <c r="C120"/>
  <c r="B120"/>
  <c r="O119"/>
  <c r="N119"/>
  <c r="M119"/>
  <c r="L119"/>
  <c r="K119"/>
  <c r="J119"/>
  <c r="I119"/>
  <c r="H119"/>
  <c r="G119"/>
  <c r="F119"/>
  <c r="E119"/>
  <c r="D119"/>
  <c r="C119"/>
  <c r="B119"/>
  <c r="O118"/>
  <c r="N118"/>
  <c r="M118"/>
  <c r="L118"/>
  <c r="K118"/>
  <c r="J118"/>
  <c r="I118"/>
  <c r="H118"/>
  <c r="G118"/>
  <c r="F118"/>
  <c r="E118"/>
  <c r="D118"/>
  <c r="C118"/>
  <c r="B118"/>
  <c r="O117"/>
  <c r="N117"/>
  <c r="M117"/>
  <c r="L117"/>
  <c r="K117"/>
  <c r="J117"/>
  <c r="I117"/>
  <c r="H117"/>
  <c r="G117"/>
  <c r="F117"/>
  <c r="E117"/>
  <c r="D117"/>
  <c r="C117"/>
  <c r="B117"/>
  <c r="O115"/>
  <c r="N115"/>
  <c r="M115"/>
  <c r="L115"/>
  <c r="K115"/>
  <c r="J115"/>
  <c r="I115"/>
  <c r="H115"/>
  <c r="G115"/>
  <c r="F115"/>
  <c r="E115"/>
  <c r="D115"/>
  <c r="C115"/>
  <c r="B115"/>
  <c r="O114"/>
  <c r="N114"/>
  <c r="M114"/>
  <c r="L114"/>
  <c r="K114"/>
  <c r="J114"/>
  <c r="I114"/>
  <c r="H114"/>
  <c r="G114"/>
  <c r="F114"/>
  <c r="E114"/>
  <c r="D114"/>
  <c r="C114"/>
  <c r="B114"/>
  <c r="O113"/>
  <c r="N113"/>
  <c r="M113"/>
  <c r="L113"/>
  <c r="K113"/>
  <c r="J113"/>
  <c r="I113"/>
  <c r="H113"/>
  <c r="G113"/>
  <c r="F113"/>
  <c r="E113"/>
  <c r="D113"/>
  <c r="C113"/>
  <c r="B113"/>
  <c r="O112"/>
  <c r="N112"/>
  <c r="M112"/>
  <c r="L112"/>
  <c r="K112"/>
  <c r="J112"/>
  <c r="I112"/>
  <c r="H112"/>
  <c r="G112"/>
  <c r="F112"/>
  <c r="E112"/>
  <c r="D112"/>
  <c r="C112"/>
  <c r="B112"/>
  <c r="O110"/>
  <c r="N110"/>
  <c r="M110"/>
  <c r="L110"/>
  <c r="K110"/>
  <c r="J110"/>
  <c r="I110"/>
  <c r="H110"/>
  <c r="G110"/>
  <c r="F110"/>
  <c r="E110"/>
  <c r="D110"/>
  <c r="C110"/>
  <c r="B110"/>
  <c r="O109"/>
  <c r="N109"/>
  <c r="M109"/>
  <c r="L109"/>
  <c r="K109"/>
  <c r="J109"/>
  <c r="I109"/>
  <c r="H109"/>
  <c r="G109"/>
  <c r="F109"/>
  <c r="E109"/>
  <c r="D109"/>
  <c r="C109"/>
  <c r="B109"/>
  <c r="O108"/>
  <c r="N108"/>
  <c r="M108"/>
  <c r="L108"/>
  <c r="K108"/>
  <c r="J108"/>
  <c r="I108"/>
  <c r="H108"/>
  <c r="G108"/>
  <c r="F108"/>
  <c r="E108"/>
  <c r="D108"/>
  <c r="C108"/>
  <c r="B108"/>
  <c r="O107"/>
  <c r="N107"/>
  <c r="M107"/>
  <c r="L107"/>
  <c r="K107"/>
  <c r="J107"/>
  <c r="I107"/>
  <c r="H107"/>
  <c r="G107"/>
  <c r="F107"/>
  <c r="E107"/>
  <c r="D107"/>
  <c r="C107"/>
  <c r="B107"/>
  <c r="O93"/>
  <c r="N93"/>
  <c r="M93"/>
  <c r="L93"/>
  <c r="K93"/>
  <c r="J93"/>
  <c r="I93"/>
  <c r="H93"/>
  <c r="G93"/>
  <c r="F93"/>
  <c r="E93"/>
  <c r="D93"/>
  <c r="C93"/>
  <c r="B93"/>
  <c r="O92"/>
  <c r="N92"/>
  <c r="M92"/>
  <c r="L92"/>
  <c r="K92"/>
  <c r="J92"/>
  <c r="I92"/>
  <c r="H92"/>
  <c r="G92"/>
  <c r="F92"/>
  <c r="E92"/>
  <c r="D92"/>
  <c r="C92"/>
  <c r="B92"/>
  <c r="O91"/>
  <c r="N91"/>
  <c r="M91"/>
  <c r="L91"/>
  <c r="K91"/>
  <c r="J91"/>
  <c r="I91"/>
  <c r="H91"/>
  <c r="G91"/>
  <c r="F91"/>
  <c r="E91"/>
  <c r="D91"/>
  <c r="C91"/>
  <c r="B91"/>
  <c r="O90"/>
  <c r="N90"/>
  <c r="M90"/>
  <c r="L90"/>
  <c r="K90"/>
  <c r="J90"/>
  <c r="I90"/>
  <c r="H90"/>
  <c r="G90"/>
  <c r="F90"/>
  <c r="E90"/>
  <c r="D90"/>
  <c r="C90"/>
  <c r="B90"/>
  <c r="O88"/>
  <c r="N88"/>
  <c r="M88"/>
  <c r="L88"/>
  <c r="K88"/>
  <c r="J88"/>
  <c r="I88"/>
  <c r="H88"/>
  <c r="G88"/>
  <c r="F88"/>
  <c r="E88"/>
  <c r="D88"/>
  <c r="C88"/>
  <c r="B88"/>
  <c r="O87"/>
  <c r="N87"/>
  <c r="M87"/>
  <c r="L87"/>
  <c r="K87"/>
  <c r="J87"/>
  <c r="I87"/>
  <c r="H87"/>
  <c r="G87"/>
  <c r="F87"/>
  <c r="E87"/>
  <c r="D87"/>
  <c r="C87"/>
  <c r="B87"/>
  <c r="O86"/>
  <c r="N86"/>
  <c r="M86"/>
  <c r="L86"/>
  <c r="K86"/>
  <c r="J86"/>
  <c r="I86"/>
  <c r="H86"/>
  <c r="G86"/>
  <c r="F86"/>
  <c r="E86"/>
  <c r="D86"/>
  <c r="C86"/>
  <c r="B86"/>
  <c r="O85"/>
  <c r="N85"/>
  <c r="M85"/>
  <c r="L85"/>
  <c r="K85"/>
  <c r="J85"/>
  <c r="I85"/>
  <c r="H85"/>
  <c r="G85"/>
  <c r="F85"/>
  <c r="E85"/>
  <c r="D85"/>
  <c r="C85"/>
  <c r="B85"/>
  <c r="O83"/>
  <c r="N83"/>
  <c r="M83"/>
  <c r="L83"/>
  <c r="K83"/>
  <c r="J83"/>
  <c r="I83"/>
  <c r="H83"/>
  <c r="G83"/>
  <c r="F83"/>
  <c r="E83"/>
  <c r="D83"/>
  <c r="C83"/>
  <c r="B83"/>
  <c r="O82"/>
  <c r="N82"/>
  <c r="M82"/>
  <c r="L82"/>
  <c r="K82"/>
  <c r="J82"/>
  <c r="I82"/>
  <c r="H82"/>
  <c r="G82"/>
  <c r="F82"/>
  <c r="E82"/>
  <c r="D82"/>
  <c r="C82"/>
  <c r="B82"/>
  <c r="O81"/>
  <c r="N81"/>
  <c r="M81"/>
  <c r="L81"/>
  <c r="K81"/>
  <c r="J81"/>
  <c r="I81"/>
  <c r="H81"/>
  <c r="G81"/>
  <c r="F81"/>
  <c r="E81"/>
  <c r="D81"/>
  <c r="C81"/>
  <c r="B81"/>
  <c r="O80"/>
  <c r="N80"/>
  <c r="M80"/>
  <c r="L80"/>
  <c r="K80"/>
  <c r="J80"/>
  <c r="I80"/>
  <c r="H80"/>
  <c r="G80"/>
  <c r="F80"/>
  <c r="E80"/>
  <c r="D80"/>
  <c r="C80"/>
  <c r="B80"/>
  <c r="O78"/>
  <c r="N78"/>
  <c r="M78"/>
  <c r="L78"/>
  <c r="K78"/>
  <c r="J78"/>
  <c r="I78"/>
  <c r="H78"/>
  <c r="G78"/>
  <c r="F78"/>
  <c r="E78"/>
  <c r="D78"/>
  <c r="C78"/>
  <c r="B78"/>
  <c r="O77"/>
  <c r="N77"/>
  <c r="M77"/>
  <c r="L77"/>
  <c r="K77"/>
  <c r="J77"/>
  <c r="I77"/>
  <c r="H77"/>
  <c r="G77"/>
  <c r="F77"/>
  <c r="E77"/>
  <c r="D77"/>
  <c r="C77"/>
  <c r="B77"/>
  <c r="O76"/>
  <c r="N76"/>
  <c r="M76"/>
  <c r="L76"/>
  <c r="K76"/>
  <c r="J76"/>
  <c r="I76"/>
  <c r="H76"/>
  <c r="G76"/>
  <c r="F76"/>
  <c r="E76"/>
  <c r="D76"/>
  <c r="C76"/>
  <c r="B76"/>
  <c r="O75"/>
  <c r="N75"/>
  <c r="M75"/>
  <c r="L75"/>
  <c r="K75"/>
  <c r="J75"/>
  <c r="I75"/>
  <c r="H75"/>
  <c r="G75"/>
  <c r="F75"/>
  <c r="E75"/>
  <c r="D75"/>
  <c r="C75"/>
  <c r="B75"/>
  <c r="O61"/>
  <c r="N61"/>
  <c r="M61"/>
  <c r="L61"/>
  <c r="K61"/>
  <c r="J61"/>
  <c r="I61"/>
  <c r="H61"/>
  <c r="G61"/>
  <c r="F61"/>
  <c r="E61"/>
  <c r="D61"/>
  <c r="C61"/>
  <c r="B61"/>
  <c r="O60"/>
  <c r="N60"/>
  <c r="M60"/>
  <c r="L60"/>
  <c r="K60"/>
  <c r="J60"/>
  <c r="I60"/>
  <c r="H60"/>
  <c r="G60"/>
  <c r="F60"/>
  <c r="E60"/>
  <c r="D60"/>
  <c r="C60"/>
  <c r="B60"/>
  <c r="O59"/>
  <c r="N59"/>
  <c r="M59"/>
  <c r="L59"/>
  <c r="K59"/>
  <c r="J59"/>
  <c r="I59"/>
  <c r="H59"/>
  <c r="G59"/>
  <c r="F59"/>
  <c r="E59"/>
  <c r="D59"/>
  <c r="C59"/>
  <c r="B59"/>
  <c r="O58"/>
  <c r="N58"/>
  <c r="M58"/>
  <c r="L58"/>
  <c r="K58"/>
  <c r="J58"/>
  <c r="I58"/>
  <c r="H58"/>
  <c r="G58"/>
  <c r="F58"/>
  <c r="E58"/>
  <c r="D58"/>
  <c r="C58"/>
  <c r="B58"/>
  <c r="O56"/>
  <c r="N56"/>
  <c r="M56"/>
  <c r="L56"/>
  <c r="K56"/>
  <c r="J56"/>
  <c r="I56"/>
  <c r="H56"/>
  <c r="G56"/>
  <c r="F56"/>
  <c r="E56"/>
  <c r="D56"/>
  <c r="C56"/>
  <c r="B56"/>
  <c r="O55"/>
  <c r="N55"/>
  <c r="M55"/>
  <c r="L55"/>
  <c r="K55"/>
  <c r="J55"/>
  <c r="I55"/>
  <c r="H55"/>
  <c r="G55"/>
  <c r="F55"/>
  <c r="E55"/>
  <c r="D55"/>
  <c r="C55"/>
  <c r="B55"/>
  <c r="O54"/>
  <c r="N54"/>
  <c r="M54"/>
  <c r="L54"/>
  <c r="K54"/>
  <c r="J54"/>
  <c r="I54"/>
  <c r="H54"/>
  <c r="G54"/>
  <c r="F54"/>
  <c r="E54"/>
  <c r="D54"/>
  <c r="C54"/>
  <c r="B54"/>
  <c r="O53"/>
  <c r="N53"/>
  <c r="M53"/>
  <c r="L53"/>
  <c r="K53"/>
  <c r="J53"/>
  <c r="I53"/>
  <c r="H53"/>
  <c r="G53"/>
  <c r="F53"/>
  <c r="E53"/>
  <c r="D53"/>
  <c r="C53"/>
  <c r="B53"/>
  <c r="O51"/>
  <c r="N51"/>
  <c r="M51"/>
  <c r="L51"/>
  <c r="K51"/>
  <c r="J51"/>
  <c r="I51"/>
  <c r="H51"/>
  <c r="G51"/>
  <c r="F51"/>
  <c r="E51"/>
  <c r="D51"/>
  <c r="C51"/>
  <c r="B51"/>
  <c r="O50"/>
  <c r="N50"/>
  <c r="M50"/>
  <c r="L50"/>
  <c r="K50"/>
  <c r="J50"/>
  <c r="I50"/>
  <c r="H50"/>
  <c r="G50"/>
  <c r="F50"/>
  <c r="E50"/>
  <c r="D50"/>
  <c r="C50"/>
  <c r="B50"/>
  <c r="O49"/>
  <c r="N49"/>
  <c r="M49"/>
  <c r="L49"/>
  <c r="K49"/>
  <c r="J49"/>
  <c r="I49"/>
  <c r="H49"/>
  <c r="G49"/>
  <c r="F49"/>
  <c r="E49"/>
  <c r="D49"/>
  <c r="C49"/>
  <c r="B49"/>
  <c r="O48"/>
  <c r="N48"/>
  <c r="M48"/>
  <c r="L48"/>
  <c r="K48"/>
  <c r="J48"/>
  <c r="I48"/>
  <c r="H48"/>
  <c r="G48"/>
  <c r="F48"/>
  <c r="E48"/>
  <c r="D48"/>
  <c r="C48"/>
  <c r="B48"/>
  <c r="O46"/>
  <c r="N46"/>
  <c r="M46"/>
  <c r="L46"/>
  <c r="K46"/>
  <c r="J46"/>
  <c r="I46"/>
  <c r="H46"/>
  <c r="G46"/>
  <c r="F46"/>
  <c r="E46"/>
  <c r="D46"/>
  <c r="C46"/>
  <c r="B46"/>
  <c r="O45"/>
  <c r="N45"/>
  <c r="M45"/>
  <c r="L45"/>
  <c r="K45"/>
  <c r="J45"/>
  <c r="I45"/>
  <c r="H45"/>
  <c r="G45"/>
  <c r="F45"/>
  <c r="E45"/>
  <c r="D45"/>
  <c r="C45"/>
  <c r="B45"/>
  <c r="O44"/>
  <c r="N44"/>
  <c r="M44"/>
  <c r="L44"/>
  <c r="K44"/>
  <c r="J44"/>
  <c r="I44"/>
  <c r="H44"/>
  <c r="G44"/>
  <c r="F44"/>
  <c r="E44"/>
  <c r="D44"/>
  <c r="C44"/>
  <c r="B44"/>
  <c r="O43"/>
  <c r="N43"/>
  <c r="M43"/>
  <c r="L43"/>
  <c r="K43"/>
  <c r="J43"/>
  <c r="I43"/>
  <c r="H43"/>
  <c r="G43"/>
  <c r="F43"/>
  <c r="E43"/>
  <c r="D43"/>
  <c r="C43"/>
  <c r="B43"/>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4"/>
  <c r="N24"/>
  <c r="M24"/>
  <c r="L24"/>
  <c r="K24"/>
  <c r="J24"/>
  <c r="I24"/>
  <c r="H24"/>
  <c r="G24"/>
  <c r="F24"/>
  <c r="E24"/>
  <c r="D24"/>
  <c r="C24"/>
  <c r="B24"/>
  <c r="O23"/>
  <c r="N23"/>
  <c r="M23"/>
  <c r="L23"/>
  <c r="K23"/>
  <c r="J23"/>
  <c r="I23"/>
  <c r="H23"/>
  <c r="G23"/>
  <c r="F23"/>
  <c r="E23"/>
  <c r="D23"/>
  <c r="C23"/>
  <c r="B23"/>
  <c r="O22"/>
  <c r="N22"/>
  <c r="M22"/>
  <c r="L22"/>
  <c r="K22"/>
  <c r="J22"/>
  <c r="I22"/>
  <c r="H22"/>
  <c r="G22"/>
  <c r="F22"/>
  <c r="E22"/>
  <c r="D22"/>
  <c r="C22"/>
  <c r="B22"/>
  <c r="O21"/>
  <c r="N21"/>
  <c r="M21"/>
  <c r="L21"/>
  <c r="K21"/>
  <c r="J21"/>
  <c r="I21"/>
  <c r="H21"/>
  <c r="G21"/>
  <c r="F21"/>
  <c r="E21"/>
  <c r="D21"/>
  <c r="C21"/>
  <c r="B21"/>
  <c r="O19"/>
  <c r="N19"/>
  <c r="M19"/>
  <c r="L19"/>
  <c r="K19"/>
  <c r="J19"/>
  <c r="I19"/>
  <c r="H19"/>
  <c r="G19"/>
  <c r="F19"/>
  <c r="E19"/>
  <c r="D19"/>
  <c r="C19"/>
  <c r="B19"/>
  <c r="O18"/>
  <c r="N18"/>
  <c r="M18"/>
  <c r="L18"/>
  <c r="K18"/>
  <c r="J18"/>
  <c r="I18"/>
  <c r="H18"/>
  <c r="G18"/>
  <c r="F18"/>
  <c r="E18"/>
  <c r="D18"/>
  <c r="C18"/>
  <c r="O17"/>
  <c r="N17"/>
  <c r="M17"/>
  <c r="L17"/>
  <c r="K17"/>
  <c r="J17"/>
  <c r="I17"/>
  <c r="H17"/>
  <c r="G17"/>
  <c r="F17"/>
  <c r="E17"/>
  <c r="D17"/>
  <c r="C17"/>
  <c r="B17"/>
  <c r="O16"/>
  <c r="N16"/>
  <c r="M16"/>
  <c r="L16"/>
  <c r="K16"/>
  <c r="J16"/>
  <c r="I16"/>
  <c r="H16"/>
  <c r="G16"/>
  <c r="F16"/>
  <c r="E16"/>
  <c r="D16"/>
  <c r="C16"/>
  <c r="B16"/>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D389" i="4"/>
  <c r="D356"/>
  <c r="D323"/>
  <c r="D290"/>
  <c r="D257"/>
  <c r="D224"/>
  <c r="D191"/>
  <c r="D158"/>
  <c r="D125"/>
  <c r="D92"/>
  <c r="D60"/>
  <c r="S370"/>
  <c r="R370"/>
  <c r="S337"/>
  <c r="R337"/>
  <c r="S304"/>
  <c r="R304"/>
  <c r="S271"/>
  <c r="R271"/>
  <c r="S205"/>
  <c r="R205"/>
  <c r="S172"/>
  <c r="R172"/>
  <c r="S139"/>
  <c r="R139"/>
  <c r="S106"/>
  <c r="R106"/>
  <c r="S73"/>
  <c r="R73"/>
  <c r="D28"/>
  <c r="E233" i="5"/>
  <c r="C233"/>
  <c r="N233"/>
  <c r="O233"/>
  <c r="K233"/>
  <c r="B233"/>
  <c r="I233"/>
  <c r="H233"/>
  <c r="M233"/>
  <c r="J233"/>
  <c r="G233"/>
  <c r="F233"/>
  <c r="D233"/>
  <c r="L233"/>
  <c r="DA64" i="1" l="1"/>
  <c r="DA62"/>
  <c r="DA35"/>
  <c r="DA31"/>
  <c r="DA27"/>
  <c r="DA23"/>
  <c r="DA19"/>
  <c r="DA15"/>
  <c r="DA50"/>
  <c r="DA46"/>
  <c r="DA42"/>
  <c r="AG198"/>
  <c r="AD198" s="1"/>
  <c r="AG196"/>
  <c r="AD196" s="1"/>
  <c r="AG194"/>
  <c r="AD194" s="1"/>
  <c r="AG192"/>
  <c r="AD192" s="1"/>
  <c r="AG190"/>
  <c r="AD190" s="1"/>
  <c r="AG188"/>
  <c r="AD188" s="1"/>
  <c r="AG186"/>
  <c r="AD186" s="1"/>
  <c r="AG184"/>
  <c r="AD184" s="1"/>
  <c r="AG182"/>
  <c r="AD182" s="1"/>
  <c r="AG180"/>
  <c r="AD180" s="1"/>
  <c r="AG116"/>
  <c r="AD116" s="1"/>
  <c r="AG112"/>
  <c r="AG110"/>
  <c r="AD110" s="1"/>
  <c r="AG104"/>
  <c r="AD104" s="1"/>
  <c r="AG100"/>
  <c r="AD100" s="1"/>
  <c r="AG96"/>
  <c r="AD96" s="1"/>
  <c r="AG92"/>
  <c r="AD92" s="1"/>
  <c r="AG88"/>
  <c r="AD88" s="1"/>
  <c r="AG84"/>
  <c r="AD84" s="1"/>
  <c r="AG80"/>
  <c r="AD80" s="1"/>
  <c r="AG76"/>
  <c r="AD76" s="1"/>
  <c r="AG72"/>
  <c r="AD72" s="1"/>
  <c r="AG68"/>
  <c r="AD68" s="1"/>
  <c r="AG64"/>
  <c r="AD64" s="1"/>
  <c r="AG60"/>
  <c r="AD60" s="1"/>
  <c r="AG56"/>
  <c r="AD56" s="1"/>
  <c r="AG52"/>
  <c r="AD52" s="1"/>
  <c r="DB419"/>
  <c r="DB415"/>
  <c r="DB407"/>
  <c r="DB403"/>
  <c r="DB399"/>
  <c r="DB414"/>
  <c r="DB406"/>
  <c r="DB390"/>
  <c r="BI126"/>
  <c r="BJ126" s="1"/>
  <c r="DG126" s="1"/>
  <c r="BI384"/>
  <c r="BJ384" s="1"/>
  <c r="BJ139"/>
  <c r="CJ423"/>
  <c r="CJ419"/>
  <c r="CJ415"/>
  <c r="CJ411"/>
  <c r="CJ407"/>
  <c r="CJ403"/>
  <c r="CJ398"/>
  <c r="CJ395"/>
  <c r="CJ390"/>
  <c r="CJ387"/>
  <c r="CJ211"/>
  <c r="CJ203"/>
  <c r="CJ195"/>
  <c r="CJ187"/>
  <c r="CJ179"/>
  <c r="CJ171"/>
  <c r="CJ164"/>
  <c r="CJ160"/>
  <c r="DA134"/>
  <c r="DB129"/>
  <c r="DB125"/>
  <c r="DB121"/>
  <c r="DB117"/>
  <c r="DB113"/>
  <c r="DB109"/>
  <c r="DB105"/>
  <c r="DB101"/>
  <c r="DB97"/>
  <c r="DB93"/>
  <c r="DB89"/>
  <c r="DB85"/>
  <c r="DB81"/>
  <c r="DB77"/>
  <c r="DB73"/>
  <c r="DB423"/>
  <c r="DB411"/>
  <c r="DB395"/>
  <c r="DB391"/>
  <c r="DB387"/>
  <c r="DB383"/>
  <c r="DB379"/>
  <c r="DB422"/>
  <c r="DB398"/>
  <c r="BI237"/>
  <c r="BJ237" s="1"/>
  <c r="AG233"/>
  <c r="AD233" s="1"/>
  <c r="AG229"/>
  <c r="AD229" s="1"/>
  <c r="AG225"/>
  <c r="AD225" s="1"/>
  <c r="AG221"/>
  <c r="AD221" s="1"/>
  <c r="AG217"/>
  <c r="AD217" s="1"/>
  <c r="AG213"/>
  <c r="AD213" s="1"/>
  <c r="AG209"/>
  <c r="AD209" s="1"/>
  <c r="AG205"/>
  <c r="AD205" s="1"/>
  <c r="AG201"/>
  <c r="AD201" s="1"/>
  <c r="AG197"/>
  <c r="AD197" s="1"/>
  <c r="AG193"/>
  <c r="AD193" s="1"/>
  <c r="AG189"/>
  <c r="AD189" s="1"/>
  <c r="AG185"/>
  <c r="AD185" s="1"/>
  <c r="AG181"/>
  <c r="AD181" s="1"/>
  <c r="AG175"/>
  <c r="AD175" s="1"/>
  <c r="AG169"/>
  <c r="AD169" s="1"/>
  <c r="AG165"/>
  <c r="AD165" s="1"/>
  <c r="AG424"/>
  <c r="AD424" s="1"/>
  <c r="AG422"/>
  <c r="AD422" s="1"/>
  <c r="AG420"/>
  <c r="AD420" s="1"/>
  <c r="AG418"/>
  <c r="AD418" s="1"/>
  <c r="AG416"/>
  <c r="AD416" s="1"/>
  <c r="AG414"/>
  <c r="AD414" s="1"/>
  <c r="AG412"/>
  <c r="AD412" s="1"/>
  <c r="AG410"/>
  <c r="AD410" s="1"/>
  <c r="AG408"/>
  <c r="AD408" s="1"/>
  <c r="AG406"/>
  <c r="AD406" s="1"/>
  <c r="AG404"/>
  <c r="AD404" s="1"/>
  <c r="AG402"/>
  <c r="AD402" s="1"/>
  <c r="AG400"/>
  <c r="AD400" s="1"/>
  <c r="AG398"/>
  <c r="AD398" s="1"/>
  <c r="AG396"/>
  <c r="AD396" s="1"/>
  <c r="AG394"/>
  <c r="AD394" s="1"/>
  <c r="AG392"/>
  <c r="AD392" s="1"/>
  <c r="AG390"/>
  <c r="AD390" s="1"/>
  <c r="AG388"/>
  <c r="AD388" s="1"/>
  <c r="AG386"/>
  <c r="AD386" s="1"/>
  <c r="AG384"/>
  <c r="AD384" s="1"/>
  <c r="AG382"/>
  <c r="AD382" s="1"/>
  <c r="AG380"/>
  <c r="AD380" s="1"/>
  <c r="AG378"/>
  <c r="AD378" s="1"/>
  <c r="AG376"/>
  <c r="AD376" s="1"/>
  <c r="AG374"/>
  <c r="AD374" s="1"/>
  <c r="AG372"/>
  <c r="AD372" s="1"/>
  <c r="AG366"/>
  <c r="AD366" s="1"/>
  <c r="AG159"/>
  <c r="AD159" s="1"/>
  <c r="AG157"/>
  <c r="AD157" s="1"/>
  <c r="AG155"/>
  <c r="AD155" s="1"/>
  <c r="AG147"/>
  <c r="AD147" s="1"/>
  <c r="AG143"/>
  <c r="AD143" s="1"/>
  <c r="AG141"/>
  <c r="AD141" s="1"/>
  <c r="AG139"/>
  <c r="AD139" s="1"/>
  <c r="AG133"/>
  <c r="AD133" s="1"/>
  <c r="CX131"/>
  <c r="AG125"/>
  <c r="AD125" s="1"/>
  <c r="AG121"/>
  <c r="AD121" s="1"/>
  <c r="AG107"/>
  <c r="AD107" s="1"/>
  <c r="AG43"/>
  <c r="AD43" s="1"/>
  <c r="AG36"/>
  <c r="AD36" s="1"/>
  <c r="AG32"/>
  <c r="AD32" s="1"/>
  <c r="AG28"/>
  <c r="AD28" s="1"/>
  <c r="AG24"/>
  <c r="AD24" s="1"/>
  <c r="AG20"/>
  <c r="AD20" s="1"/>
  <c r="AG14"/>
  <c r="AD14" s="1"/>
  <c r="AG10"/>
  <c r="AD10" s="1"/>
  <c r="AG6"/>
  <c r="DA155"/>
  <c r="DA153"/>
  <c r="DA151"/>
  <c r="DA149"/>
  <c r="DA147"/>
  <c r="DA145"/>
  <c r="DA143"/>
  <c r="DA141"/>
  <c r="DA139"/>
  <c r="DA137"/>
  <c r="DA129"/>
  <c r="DA118"/>
  <c r="DA70"/>
  <c r="DA56"/>
  <c r="DA54"/>
  <c r="AG131"/>
  <c r="AD131" s="1"/>
  <c r="CZ424"/>
  <c r="DB424" s="1"/>
  <c r="CZ420"/>
  <c r="DB420" s="1"/>
  <c r="CZ416"/>
  <c r="DB416" s="1"/>
  <c r="CZ412"/>
  <c r="DB412" s="1"/>
  <c r="CZ408"/>
  <c r="DB408" s="1"/>
  <c r="CZ404"/>
  <c r="DB404" s="1"/>
  <c r="CZ400"/>
  <c r="DB400" s="1"/>
  <c r="CZ396"/>
  <c r="DB396" s="1"/>
  <c r="CZ392"/>
  <c r="DB392" s="1"/>
  <c r="CZ388"/>
  <c r="DB388" s="1"/>
  <c r="CZ384"/>
  <c r="DB384" s="1"/>
  <c r="CZ380"/>
  <c r="DB380" s="1"/>
  <c r="CZ376"/>
  <c r="DB376" s="1"/>
  <c r="CZ372"/>
  <c r="DB372" s="1"/>
  <c r="CZ368"/>
  <c r="DB368" s="1"/>
  <c r="CZ157"/>
  <c r="DB157" s="1"/>
  <c r="CZ153"/>
  <c r="DB153" s="1"/>
  <c r="CZ149"/>
  <c r="DB149" s="1"/>
  <c r="CZ145"/>
  <c r="DB145" s="1"/>
  <c r="CZ141"/>
  <c r="DB141" s="1"/>
  <c r="CZ137"/>
  <c r="DB137" s="1"/>
  <c r="CZ133"/>
  <c r="DF229"/>
  <c r="DF223"/>
  <c r="DF219"/>
  <c r="DF215"/>
  <c r="DF213"/>
  <c r="DF211"/>
  <c r="DF209"/>
  <c r="DF207"/>
  <c r="DF205"/>
  <c r="DF203"/>
  <c r="DF197"/>
  <c r="DF195"/>
  <c r="DF193"/>
  <c r="DF191"/>
  <c r="DF189"/>
  <c r="DF187"/>
  <c r="DF185"/>
  <c r="DF183"/>
  <c r="DF181"/>
  <c r="DF179"/>
  <c r="DF177"/>
  <c r="DF175"/>
  <c r="DF171"/>
  <c r="DF169"/>
  <c r="DF167"/>
  <c r="DF77"/>
  <c r="DF73"/>
  <c r="DF71"/>
  <c r="DF69"/>
  <c r="DF67"/>
  <c r="DF65"/>
  <c r="DF63"/>
  <c r="DF61"/>
  <c r="DF59"/>
  <c r="DF57"/>
  <c r="DF55"/>
  <c r="DF53"/>
  <c r="DF51"/>
  <c r="DF38"/>
  <c r="DF36"/>
  <c r="DF32"/>
  <c r="DF28"/>
  <c r="DF26"/>
  <c r="DF22"/>
  <c r="DF20"/>
  <c r="DF18"/>
  <c r="DF16"/>
  <c r="DF14"/>
  <c r="DF12"/>
  <c r="DF10"/>
  <c r="DF8"/>
  <c r="CX377"/>
  <c r="DB377" s="1"/>
  <c r="DF234"/>
  <c r="DF224"/>
  <c r="DF222"/>
  <c r="DF216"/>
  <c r="DF214"/>
  <c r="DF208"/>
  <c r="DF204"/>
  <c r="DF202"/>
  <c r="DF200"/>
  <c r="DF198"/>
  <c r="DF192"/>
  <c r="DF190"/>
  <c r="DF188"/>
  <c r="DF186"/>
  <c r="DF184"/>
  <c r="DF182"/>
  <c r="DF180"/>
  <c r="DF178"/>
  <c r="DF176"/>
  <c r="DF172"/>
  <c r="DF168"/>
  <c r="DF166"/>
  <c r="DF78"/>
  <c r="DF76"/>
  <c r="DF74"/>
  <c r="DF72"/>
  <c r="DA375"/>
  <c r="DA371"/>
  <c r="DA367"/>
  <c r="DF70"/>
  <c r="DF68"/>
  <c r="DF66"/>
  <c r="DF64"/>
  <c r="DF62"/>
  <c r="DF60"/>
  <c r="DF58"/>
  <c r="DF56"/>
  <c r="DF54"/>
  <c r="DF52"/>
  <c r="BI236"/>
  <c r="BJ236" s="1"/>
  <c r="DF37"/>
  <c r="DF35"/>
  <c r="DF33"/>
  <c r="DF29"/>
  <c r="DF27"/>
  <c r="DF25"/>
  <c r="DF23"/>
  <c r="DF19"/>
  <c r="DF15"/>
  <c r="DF13"/>
  <c r="DF11"/>
  <c r="DA215"/>
  <c r="DA213"/>
  <c r="DA211"/>
  <c r="DA209"/>
  <c r="DA207"/>
  <c r="DA205"/>
  <c r="DA203"/>
  <c r="DA201"/>
  <c r="DA199"/>
  <c r="DA197"/>
  <c r="DA195"/>
  <c r="DA193"/>
  <c r="DA191"/>
  <c r="DA189"/>
  <c r="DA187"/>
  <c r="DA185"/>
  <c r="DA183"/>
  <c r="DA181"/>
  <c r="DA179"/>
  <c r="DA177"/>
  <c r="DA175"/>
  <c r="DA173"/>
  <c r="DA171"/>
  <c r="DA169"/>
  <c r="DA167"/>
  <c r="DA165"/>
  <c r="DA163"/>
  <c r="DA161"/>
  <c r="DA159"/>
  <c r="DA131"/>
  <c r="DA130"/>
  <c r="DA132"/>
  <c r="DA128"/>
  <c r="DA126"/>
  <c r="DA124"/>
  <c r="DA122"/>
  <c r="DA120"/>
  <c r="DA116"/>
  <c r="DA114"/>
  <c r="DA112"/>
  <c r="DA110"/>
  <c r="DA108"/>
  <c r="DA106"/>
  <c r="DA104"/>
  <c r="DA102"/>
  <c r="DA100"/>
  <c r="DA98"/>
  <c r="DA96"/>
  <c r="DA94"/>
  <c r="DA92"/>
  <c r="DA90"/>
  <c r="DA88"/>
  <c r="DA86"/>
  <c r="DA84"/>
  <c r="DA82"/>
  <c r="DA80"/>
  <c r="DA78"/>
  <c r="DA76"/>
  <c r="DA74"/>
  <c r="DA72"/>
  <c r="DA68"/>
  <c r="DA66"/>
  <c r="DA60"/>
  <c r="DA58"/>
  <c r="DA52"/>
  <c r="DA7"/>
  <c r="DA71"/>
  <c r="DA69"/>
  <c r="DA61"/>
  <c r="DA55"/>
  <c r="DA53"/>
  <c r="DF173"/>
  <c r="DF174"/>
  <c r="DF170"/>
  <c r="Q12" i="5"/>
  <c r="BB112" i="1"/>
  <c r="BD112"/>
  <c r="AF112"/>
  <c r="DF112"/>
  <c r="AD112"/>
  <c r="DA238"/>
  <c r="DA236"/>
  <c r="DA234"/>
  <c r="DA232"/>
  <c r="DA230"/>
  <c r="DA228"/>
  <c r="DA226"/>
  <c r="DA224"/>
  <c r="DA222"/>
  <c r="DA220"/>
  <c r="DA218"/>
  <c r="DA216"/>
  <c r="DA376"/>
  <c r="DA374"/>
  <c r="DA372"/>
  <c r="DA370"/>
  <c r="DA368"/>
  <c r="DA366"/>
  <c r="DA51"/>
  <c r="DA47"/>
  <c r="DA43"/>
  <c r="DA65"/>
  <c r="DA36"/>
  <c r="DA32"/>
  <c r="DA28"/>
  <c r="DA24"/>
  <c r="DA20"/>
  <c r="DA16"/>
  <c r="DA12"/>
  <c r="BI402"/>
  <c r="BJ402" s="1"/>
  <c r="BI398"/>
  <c r="BJ398" s="1"/>
  <c r="BI394"/>
  <c r="BJ394" s="1"/>
  <c r="BI390"/>
  <c r="BJ390" s="1"/>
  <c r="BI386"/>
  <c r="BJ386" s="1"/>
  <c r="DA38"/>
  <c r="DA34"/>
  <c r="DA30"/>
  <c r="DA26"/>
  <c r="DA22"/>
  <c r="DA18"/>
  <c r="DA14"/>
  <c r="DA10"/>
  <c r="DA8"/>
  <c r="DB131"/>
  <c r="AG369"/>
  <c r="AD369" s="1"/>
  <c r="AH369" s="1"/>
  <c r="AG178"/>
  <c r="AD178" s="1"/>
  <c r="AH178" s="1"/>
  <c r="AG172"/>
  <c r="AD172" s="1"/>
  <c r="AH172" s="1"/>
  <c r="AG164"/>
  <c r="AD164" s="1"/>
  <c r="AG162"/>
  <c r="AD162" s="1"/>
  <c r="AG160"/>
  <c r="AD160" s="1"/>
  <c r="AG158"/>
  <c r="AD158" s="1"/>
  <c r="AG156"/>
  <c r="AD156" s="1"/>
  <c r="AG154"/>
  <c r="AD154" s="1"/>
  <c r="AG152"/>
  <c r="AD152" s="1"/>
  <c r="AG150"/>
  <c r="AD150" s="1"/>
  <c r="AG148"/>
  <c r="AD148" s="1"/>
  <c r="AG146"/>
  <c r="AD146" s="1"/>
  <c r="AG144"/>
  <c r="AD144" s="1"/>
  <c r="AG142"/>
  <c r="AD142" s="1"/>
  <c r="AG140"/>
  <c r="AD140" s="1"/>
  <c r="AG138"/>
  <c r="AD138" s="1"/>
  <c r="AG136"/>
  <c r="AD136" s="1"/>
  <c r="AG134"/>
  <c r="AD134" s="1"/>
  <c r="AG11"/>
  <c r="AD11" s="1"/>
  <c r="BH172"/>
  <c r="DF9"/>
  <c r="CX218"/>
  <c r="DB218" s="1"/>
  <c r="CX74"/>
  <c r="DB74" s="1"/>
  <c r="CX70"/>
  <c r="DB70" s="1"/>
  <c r="CX68"/>
  <c r="DB68" s="1"/>
  <c r="CX66"/>
  <c r="DB66" s="1"/>
  <c r="CX64"/>
  <c r="DB64" s="1"/>
  <c r="CX62"/>
  <c r="DB62" s="1"/>
  <c r="CX60"/>
  <c r="DB60" s="1"/>
  <c r="CX58"/>
  <c r="DB58" s="1"/>
  <c r="CX56"/>
  <c r="DB56" s="1"/>
  <c r="CX54"/>
  <c r="DB54" s="1"/>
  <c r="CX52"/>
  <c r="DB52" s="1"/>
  <c r="AG111"/>
  <c r="AD111" s="1"/>
  <c r="AG49"/>
  <c r="AD49" s="1"/>
  <c r="AG45"/>
  <c r="AD45" s="1"/>
  <c r="AG41"/>
  <c r="AD41" s="1"/>
  <c r="DB11"/>
  <c r="CJ30"/>
  <c r="DA11"/>
  <c r="BI128"/>
  <c r="BJ128" s="1"/>
  <c r="DG128" s="1"/>
  <c r="BD128"/>
  <c r="CF400"/>
  <c r="CJ400"/>
  <c r="CF396"/>
  <c r="CJ396"/>
  <c r="CF392"/>
  <c r="CJ392"/>
  <c r="CF388"/>
  <c r="CJ388"/>
  <c r="CF212"/>
  <c r="CJ212"/>
  <c r="CF208"/>
  <c r="CJ208"/>
  <c r="CF204"/>
  <c r="CJ204"/>
  <c r="CF200"/>
  <c r="CJ200"/>
  <c r="CF196"/>
  <c r="CJ196"/>
  <c r="CF192"/>
  <c r="CJ192"/>
  <c r="CF188"/>
  <c r="CJ188"/>
  <c r="CF184"/>
  <c r="CJ184"/>
  <c r="CF180"/>
  <c r="CJ180"/>
  <c r="CF176"/>
  <c r="CJ176"/>
  <c r="CF172"/>
  <c r="CJ172"/>
  <c r="CF168"/>
  <c r="CJ168"/>
  <c r="AF219"/>
  <c r="BI219"/>
  <c r="BJ219" s="1"/>
  <c r="BI136"/>
  <c r="BJ136" s="1"/>
  <c r="DA49"/>
  <c r="DA45"/>
  <c r="DA41"/>
  <c r="DA37"/>
  <c r="DA33"/>
  <c r="DA29"/>
  <c r="DA25"/>
  <c r="DA21"/>
  <c r="DA17"/>
  <c r="DA13"/>
  <c r="DA9"/>
  <c r="DA63"/>
  <c r="DA48"/>
  <c r="DA44"/>
  <c r="DA40"/>
  <c r="BI200"/>
  <c r="BJ200" s="1"/>
  <c r="BI124"/>
  <c r="BJ124" s="1"/>
  <c r="DG124" s="1"/>
  <c r="BI137"/>
  <c r="BJ137" s="1"/>
  <c r="BI368"/>
  <c r="BJ368" s="1"/>
  <c r="BI366"/>
  <c r="BJ366" s="1"/>
  <c r="DA424"/>
  <c r="DA422"/>
  <c r="DA420"/>
  <c r="DA418"/>
  <c r="DA416"/>
  <c r="DA414"/>
  <c r="DA412"/>
  <c r="DA410"/>
  <c r="DA408"/>
  <c r="DA406"/>
  <c r="DA404"/>
  <c r="DA402"/>
  <c r="DA400"/>
  <c r="DA398"/>
  <c r="DA396"/>
  <c r="DA394"/>
  <c r="DA392"/>
  <c r="DA390"/>
  <c r="DA388"/>
  <c r="DA386"/>
  <c r="DA384"/>
  <c r="DA382"/>
  <c r="DA380"/>
  <c r="DA378"/>
  <c r="DA423"/>
  <c r="DA421"/>
  <c r="DA419"/>
  <c r="DA417"/>
  <c r="DA415"/>
  <c r="DA413"/>
  <c r="DA411"/>
  <c r="DA409"/>
  <c r="DA407"/>
  <c r="DA405"/>
  <c r="DA403"/>
  <c r="DA401"/>
  <c r="DA399"/>
  <c r="DA397"/>
  <c r="DA395"/>
  <c r="DA393"/>
  <c r="DA391"/>
  <c r="DA389"/>
  <c r="DA387"/>
  <c r="DA385"/>
  <c r="DA383"/>
  <c r="DA381"/>
  <c r="DA379"/>
  <c r="DA377"/>
  <c r="DA373"/>
  <c r="DA369"/>
  <c r="DB237"/>
  <c r="DB233"/>
  <c r="DB229"/>
  <c r="DB225"/>
  <c r="DB221"/>
  <c r="DB217"/>
  <c r="DB373"/>
  <c r="DB369"/>
  <c r="DA237"/>
  <c r="DA235"/>
  <c r="DA233"/>
  <c r="DA231"/>
  <c r="DA229"/>
  <c r="DA227"/>
  <c r="DA225"/>
  <c r="DA223"/>
  <c r="DA221"/>
  <c r="DA219"/>
  <c r="DB212"/>
  <c r="DB208"/>
  <c r="DB204"/>
  <c r="DB200"/>
  <c r="DB196"/>
  <c r="DB192"/>
  <c r="DB188"/>
  <c r="DB184"/>
  <c r="DB180"/>
  <c r="DB176"/>
  <c r="DB172"/>
  <c r="DB168"/>
  <c r="DB164"/>
  <c r="DB160"/>
  <c r="DB132"/>
  <c r="DB128"/>
  <c r="DA217"/>
  <c r="DA214"/>
  <c r="DA212"/>
  <c r="DA210"/>
  <c r="DA208"/>
  <c r="DA206"/>
  <c r="DA204"/>
  <c r="DA202"/>
  <c r="DA200"/>
  <c r="DA198"/>
  <c r="DA196"/>
  <c r="DA194"/>
  <c r="DA192"/>
  <c r="DA190"/>
  <c r="DA188"/>
  <c r="DA186"/>
  <c r="DA184"/>
  <c r="DA182"/>
  <c r="DA180"/>
  <c r="DA178"/>
  <c r="DA176"/>
  <c r="DA174"/>
  <c r="DA172"/>
  <c r="DA170"/>
  <c r="DA168"/>
  <c r="DA166"/>
  <c r="DA164"/>
  <c r="DA162"/>
  <c r="DA160"/>
  <c r="DA158"/>
  <c r="DA156"/>
  <c r="DA154"/>
  <c r="DA152"/>
  <c r="DA150"/>
  <c r="DA148"/>
  <c r="DA146"/>
  <c r="DA144"/>
  <c r="DA142"/>
  <c r="DA140"/>
  <c r="DA138"/>
  <c r="DA127"/>
  <c r="DA125"/>
  <c r="DA123"/>
  <c r="DA121"/>
  <c r="DA119"/>
  <c r="DA117"/>
  <c r="DA115"/>
  <c r="DA113"/>
  <c r="DA111"/>
  <c r="DA109"/>
  <c r="DA107"/>
  <c r="DA105"/>
  <c r="DA103"/>
  <c r="DA101"/>
  <c r="DA99"/>
  <c r="DA97"/>
  <c r="DA95"/>
  <c r="DA93"/>
  <c r="DA91"/>
  <c r="DA89"/>
  <c r="DA87"/>
  <c r="DA85"/>
  <c r="DA83"/>
  <c r="DA81"/>
  <c r="DA79"/>
  <c r="DA77"/>
  <c r="DB133"/>
  <c r="DB127"/>
  <c r="DB123"/>
  <c r="DB119"/>
  <c r="DB115"/>
  <c r="DB111"/>
  <c r="DB107"/>
  <c r="DB103"/>
  <c r="DB99"/>
  <c r="DB95"/>
  <c r="DB91"/>
  <c r="DB87"/>
  <c r="DB83"/>
  <c r="DB79"/>
  <c r="DB75"/>
  <c r="DB71"/>
  <c r="DA75"/>
  <c r="DA73"/>
  <c r="DA67"/>
  <c r="DA59"/>
  <c r="DA57"/>
  <c r="BI132"/>
  <c r="BJ132" s="1"/>
  <c r="DG132" s="1"/>
  <c r="AH367"/>
  <c r="BH367"/>
  <c r="AH236"/>
  <c r="AH234"/>
  <c r="BH234"/>
  <c r="AH232"/>
  <c r="BH232"/>
  <c r="AH230"/>
  <c r="BH230"/>
  <c r="AH228"/>
  <c r="BH228"/>
  <c r="AH226"/>
  <c r="BH226"/>
  <c r="AH224"/>
  <c r="BH224"/>
  <c r="AH222"/>
  <c r="BH222"/>
  <c r="AH220"/>
  <c r="BH220"/>
  <c r="AH218"/>
  <c r="BH218"/>
  <c r="AH216"/>
  <c r="BH216"/>
  <c r="AH214"/>
  <c r="BH214"/>
  <c r="AH212"/>
  <c r="BH212"/>
  <c r="AH210"/>
  <c r="BH210"/>
  <c r="AH208"/>
  <c r="BH208"/>
  <c r="AH206"/>
  <c r="BH206"/>
  <c r="AH202"/>
  <c r="BH202"/>
  <c r="AH128"/>
  <c r="BH128"/>
  <c r="AH120"/>
  <c r="BH120"/>
  <c r="BK120" s="1"/>
  <c r="BL120" s="1"/>
  <c r="AH119"/>
  <c r="BH119"/>
  <c r="AH126"/>
  <c r="BH126"/>
  <c r="AH109"/>
  <c r="BH109"/>
  <c r="AH9"/>
  <c r="BH9"/>
  <c r="AH7"/>
  <c r="BH7"/>
  <c r="AH423"/>
  <c r="BH423"/>
  <c r="DH423" s="1"/>
  <c r="AH421"/>
  <c r="BH421"/>
  <c r="DH421" s="1"/>
  <c r="AH419"/>
  <c r="BH419"/>
  <c r="DH419" s="1"/>
  <c r="AH417"/>
  <c r="BH417"/>
  <c r="DH417" s="1"/>
  <c r="AH415"/>
  <c r="BH415"/>
  <c r="DH415" s="1"/>
  <c r="AH413"/>
  <c r="BH413"/>
  <c r="DH413" s="1"/>
  <c r="AH411"/>
  <c r="BH411"/>
  <c r="DH411" s="1"/>
  <c r="AH409"/>
  <c r="BH409"/>
  <c r="DH409" s="1"/>
  <c r="AH407"/>
  <c r="BH407"/>
  <c r="DH407" s="1"/>
  <c r="AH405"/>
  <c r="BH405"/>
  <c r="DH405" s="1"/>
  <c r="AH403"/>
  <c r="BH403"/>
  <c r="AH401"/>
  <c r="BH401"/>
  <c r="AH399"/>
  <c r="BH399"/>
  <c r="AH397"/>
  <c r="BH397"/>
  <c r="AH395"/>
  <c r="BH395"/>
  <c r="AH393"/>
  <c r="BH393"/>
  <c r="AH391"/>
  <c r="BH391"/>
  <c r="AH389"/>
  <c r="BH389"/>
  <c r="AH387"/>
  <c r="BH387"/>
  <c r="AH385"/>
  <c r="BH385"/>
  <c r="AH383"/>
  <c r="BH383"/>
  <c r="AH381"/>
  <c r="BH381"/>
  <c r="AH379"/>
  <c r="BH379"/>
  <c r="AH377"/>
  <c r="BH377"/>
  <c r="AH375"/>
  <c r="BH375"/>
  <c r="AH373"/>
  <c r="BH373"/>
  <c r="AH370"/>
  <c r="BH370"/>
  <c r="AH368"/>
  <c r="BH368"/>
  <c r="AH233"/>
  <c r="BH233"/>
  <c r="AH229"/>
  <c r="BH229"/>
  <c r="AH225"/>
  <c r="BH225"/>
  <c r="AH221"/>
  <c r="BH221"/>
  <c r="AH217"/>
  <c r="BH217"/>
  <c r="AH213"/>
  <c r="BH213"/>
  <c r="AH209"/>
  <c r="BH209"/>
  <c r="AH205"/>
  <c r="BH205"/>
  <c r="AH197"/>
  <c r="BH197"/>
  <c r="AH193"/>
  <c r="BH193"/>
  <c r="AH189"/>
  <c r="BH189"/>
  <c r="AH185"/>
  <c r="BH185"/>
  <c r="AH181"/>
  <c r="BH181"/>
  <c r="AH175"/>
  <c r="BH175"/>
  <c r="AH159"/>
  <c r="BH159"/>
  <c r="DH159" s="1"/>
  <c r="AH157"/>
  <c r="BH157"/>
  <c r="DH157" s="1"/>
  <c r="AH143"/>
  <c r="BH143"/>
  <c r="DH143" s="1"/>
  <c r="AH141"/>
  <c r="BH141"/>
  <c r="DH141" s="1"/>
  <c r="AH131"/>
  <c r="BH131"/>
  <c r="AH121"/>
  <c r="BH121"/>
  <c r="AH110"/>
  <c r="BH110"/>
  <c r="AH36"/>
  <c r="BH36"/>
  <c r="AH32"/>
  <c r="BH32"/>
  <c r="AH28"/>
  <c r="BH28"/>
  <c r="AH24"/>
  <c r="BH24"/>
  <c r="AH20"/>
  <c r="BH20"/>
  <c r="AH10"/>
  <c r="BH10"/>
  <c r="AH203"/>
  <c r="BH203"/>
  <c r="AH179"/>
  <c r="BH179"/>
  <c r="AH176"/>
  <c r="BH176"/>
  <c r="AH174"/>
  <c r="BH174"/>
  <c r="AH171"/>
  <c r="BH171"/>
  <c r="AH167"/>
  <c r="BH167"/>
  <c r="AH161"/>
  <c r="BH161"/>
  <c r="DH161" s="1"/>
  <c r="AH153"/>
  <c r="BH153"/>
  <c r="DH153" s="1"/>
  <c r="AH145"/>
  <c r="BH145"/>
  <c r="DH145" s="1"/>
  <c r="AH137"/>
  <c r="BH137"/>
  <c r="DH137" s="1"/>
  <c r="AH127"/>
  <c r="BH127"/>
  <c r="AH118"/>
  <c r="BH118"/>
  <c r="AH114"/>
  <c r="BH114"/>
  <c r="AH106"/>
  <c r="BH106"/>
  <c r="AH102"/>
  <c r="BH102"/>
  <c r="AH98"/>
  <c r="BH98"/>
  <c r="AH94"/>
  <c r="BH94"/>
  <c r="AH90"/>
  <c r="BH90"/>
  <c r="AH86"/>
  <c r="BH86"/>
  <c r="AH82"/>
  <c r="BH82"/>
  <c r="AH78"/>
  <c r="BH78"/>
  <c r="AH74"/>
  <c r="BH74"/>
  <c r="AH70"/>
  <c r="BH70"/>
  <c r="AH66"/>
  <c r="BH66"/>
  <c r="AH62"/>
  <c r="BH62"/>
  <c r="AH58"/>
  <c r="BH58"/>
  <c r="AH54"/>
  <c r="BH54"/>
  <c r="AH50"/>
  <c r="BH50"/>
  <c r="DH50" s="1"/>
  <c r="AH46"/>
  <c r="BH46"/>
  <c r="DH46" s="1"/>
  <c r="AH42"/>
  <c r="BH42"/>
  <c r="DH42" s="1"/>
  <c r="AH16"/>
  <c r="BH16"/>
  <c r="AH12"/>
  <c r="BH12"/>
  <c r="AH47"/>
  <c r="BH47"/>
  <c r="DH47" s="1"/>
  <c r="BI204"/>
  <c r="BJ204" s="1"/>
  <c r="AH371"/>
  <c r="BH371"/>
  <c r="AH204"/>
  <c r="BH204"/>
  <c r="AH200"/>
  <c r="BH200"/>
  <c r="AH132"/>
  <c r="BH132"/>
  <c r="AH124"/>
  <c r="BH124"/>
  <c r="AH130"/>
  <c r="BH130"/>
  <c r="AH122"/>
  <c r="BH122"/>
  <c r="AH117"/>
  <c r="BH117"/>
  <c r="AH115"/>
  <c r="BH115"/>
  <c r="AH113"/>
  <c r="BH113"/>
  <c r="AH105"/>
  <c r="BH105"/>
  <c r="AH103"/>
  <c r="BH103"/>
  <c r="AH101"/>
  <c r="BH101"/>
  <c r="AH99"/>
  <c r="BH99"/>
  <c r="AH97"/>
  <c r="BH97"/>
  <c r="AH95"/>
  <c r="BH95"/>
  <c r="AH93"/>
  <c r="BH93"/>
  <c r="AH91"/>
  <c r="BH91"/>
  <c r="AH89"/>
  <c r="BH89"/>
  <c r="AH87"/>
  <c r="BH87"/>
  <c r="AH85"/>
  <c r="BH85"/>
  <c r="AH83"/>
  <c r="BH83"/>
  <c r="AH81"/>
  <c r="BH81"/>
  <c r="AH79"/>
  <c r="BH79"/>
  <c r="AH77"/>
  <c r="BH77"/>
  <c r="AH75"/>
  <c r="BH75"/>
  <c r="AH73"/>
  <c r="BH73"/>
  <c r="AH71"/>
  <c r="BH71"/>
  <c r="AH69"/>
  <c r="BH69"/>
  <c r="AH67"/>
  <c r="BH67"/>
  <c r="AH65"/>
  <c r="BH65"/>
  <c r="AH63"/>
  <c r="BH63"/>
  <c r="AH61"/>
  <c r="BH61"/>
  <c r="AH59"/>
  <c r="BH59"/>
  <c r="AH57"/>
  <c r="BH57"/>
  <c r="AH55"/>
  <c r="BH55"/>
  <c r="AH53"/>
  <c r="BH53"/>
  <c r="AH51"/>
  <c r="BH51"/>
  <c r="AH37"/>
  <c r="BH37"/>
  <c r="AH35"/>
  <c r="BH35"/>
  <c r="AH33"/>
  <c r="BH33"/>
  <c r="AH31"/>
  <c r="BH31"/>
  <c r="AH29"/>
  <c r="BH29"/>
  <c r="AH27"/>
  <c r="BH27"/>
  <c r="AH25"/>
  <c r="BH25"/>
  <c r="AH23"/>
  <c r="BH23"/>
  <c r="AH21"/>
  <c r="BH21"/>
  <c r="AH19"/>
  <c r="BH19"/>
  <c r="AH17"/>
  <c r="BH17"/>
  <c r="AH15"/>
  <c r="BH15"/>
  <c r="AH13"/>
  <c r="BH13"/>
  <c r="AH424"/>
  <c r="BH424"/>
  <c r="DH424" s="1"/>
  <c r="AH422"/>
  <c r="BH422"/>
  <c r="DH422" s="1"/>
  <c r="AH420"/>
  <c r="BH420"/>
  <c r="DH420" s="1"/>
  <c r="AH418"/>
  <c r="BH418"/>
  <c r="DH418" s="1"/>
  <c r="AH416"/>
  <c r="BH416"/>
  <c r="DH416" s="1"/>
  <c r="AH414"/>
  <c r="BH414"/>
  <c r="DH414" s="1"/>
  <c r="AH412"/>
  <c r="BH412"/>
  <c r="DH412" s="1"/>
  <c r="AH410"/>
  <c r="BH410"/>
  <c r="DH410" s="1"/>
  <c r="AH408"/>
  <c r="BH408"/>
  <c r="DH408" s="1"/>
  <c r="AH406"/>
  <c r="BH406"/>
  <c r="DH406" s="1"/>
  <c r="AH404"/>
  <c r="BH404"/>
  <c r="DH404" s="1"/>
  <c r="AH402"/>
  <c r="BH402"/>
  <c r="AH400"/>
  <c r="BH400"/>
  <c r="AH398"/>
  <c r="BH398"/>
  <c r="AH396"/>
  <c r="BH396"/>
  <c r="AH394"/>
  <c r="BH394"/>
  <c r="AH392"/>
  <c r="BH392"/>
  <c r="AH390"/>
  <c r="BH390"/>
  <c r="AH388"/>
  <c r="BH388"/>
  <c r="AH386"/>
  <c r="BH386"/>
  <c r="AH384"/>
  <c r="BH384"/>
  <c r="AH382"/>
  <c r="BH382"/>
  <c r="BK382" s="1"/>
  <c r="BL382" s="1"/>
  <c r="AH380"/>
  <c r="BH380"/>
  <c r="AH378"/>
  <c r="BH378"/>
  <c r="AH376"/>
  <c r="BH376"/>
  <c r="AH374"/>
  <c r="BH374"/>
  <c r="AH372"/>
  <c r="BH372"/>
  <c r="AH366"/>
  <c r="BH366"/>
  <c r="AH235"/>
  <c r="BH235"/>
  <c r="AH231"/>
  <c r="BH231"/>
  <c r="AH227"/>
  <c r="BH227"/>
  <c r="AH223"/>
  <c r="BH223"/>
  <c r="AH219"/>
  <c r="BH219"/>
  <c r="AH215"/>
  <c r="BH215"/>
  <c r="AH211"/>
  <c r="BH211"/>
  <c r="AH207"/>
  <c r="BH207"/>
  <c r="AH199"/>
  <c r="BH199"/>
  <c r="AH195"/>
  <c r="BH195"/>
  <c r="AH191"/>
  <c r="BH191"/>
  <c r="AH187"/>
  <c r="BH187"/>
  <c r="AH183"/>
  <c r="BH183"/>
  <c r="AH177"/>
  <c r="BH177"/>
  <c r="AH173"/>
  <c r="BH173"/>
  <c r="AH170"/>
  <c r="BH170"/>
  <c r="AH168"/>
  <c r="BH168"/>
  <c r="AH166"/>
  <c r="BH166"/>
  <c r="AH163"/>
  <c r="BH163"/>
  <c r="DH163" s="1"/>
  <c r="AH151"/>
  <c r="BH151"/>
  <c r="DH151" s="1"/>
  <c r="AH149"/>
  <c r="BH149"/>
  <c r="DH149" s="1"/>
  <c r="AH135"/>
  <c r="BH135"/>
  <c r="DH135" s="1"/>
  <c r="AH129"/>
  <c r="BH129"/>
  <c r="AH123"/>
  <c r="BH123"/>
  <c r="AH108"/>
  <c r="BH108"/>
  <c r="AH48"/>
  <c r="BH48"/>
  <c r="DH48" s="1"/>
  <c r="AH44"/>
  <c r="BH44"/>
  <c r="DH44" s="1"/>
  <c r="AH40"/>
  <c r="BH40"/>
  <c r="DH40" s="1"/>
  <c r="AH38"/>
  <c r="BH38"/>
  <c r="AH34"/>
  <c r="BH34"/>
  <c r="AH30"/>
  <c r="BH30"/>
  <c r="AH26"/>
  <c r="BH26"/>
  <c r="AH22"/>
  <c r="BH22"/>
  <c r="AH18"/>
  <c r="BH18"/>
  <c r="AH8"/>
  <c r="BH8"/>
  <c r="AH201"/>
  <c r="BH201"/>
  <c r="AH198"/>
  <c r="BH198"/>
  <c r="AH196"/>
  <c r="BH196"/>
  <c r="AH194"/>
  <c r="BH194"/>
  <c r="AH192"/>
  <c r="BH192"/>
  <c r="AH190"/>
  <c r="BH190"/>
  <c r="AH188"/>
  <c r="BH188"/>
  <c r="AH186"/>
  <c r="BH186"/>
  <c r="AH184"/>
  <c r="BH184"/>
  <c r="AH182"/>
  <c r="BH182"/>
  <c r="AH180"/>
  <c r="BH180"/>
  <c r="AH169"/>
  <c r="BH169"/>
  <c r="AH165"/>
  <c r="BH165"/>
  <c r="DH165" s="1"/>
  <c r="AH155"/>
  <c r="BH155"/>
  <c r="DH155" s="1"/>
  <c r="AH147"/>
  <c r="BH147"/>
  <c r="DH147" s="1"/>
  <c r="AH139"/>
  <c r="BH139"/>
  <c r="DH139" s="1"/>
  <c r="AH133"/>
  <c r="BH133"/>
  <c r="AH125"/>
  <c r="BH125"/>
  <c r="AH116"/>
  <c r="BH116"/>
  <c r="AH112"/>
  <c r="AH104"/>
  <c r="BH104"/>
  <c r="AH100"/>
  <c r="BH100"/>
  <c r="AH96"/>
  <c r="BH96"/>
  <c r="AH92"/>
  <c r="BH92"/>
  <c r="AH88"/>
  <c r="BH88"/>
  <c r="AH84"/>
  <c r="BH84"/>
  <c r="AH80"/>
  <c r="BH80"/>
  <c r="AH76"/>
  <c r="BH76"/>
  <c r="AH72"/>
  <c r="BH72"/>
  <c r="AH68"/>
  <c r="BH68"/>
  <c r="AH64"/>
  <c r="BH64"/>
  <c r="AH60"/>
  <c r="BH60"/>
  <c r="AH56"/>
  <c r="BH56"/>
  <c r="AH52"/>
  <c r="BH52"/>
  <c r="AH14"/>
  <c r="BH14"/>
  <c r="AH107"/>
  <c r="BH107"/>
  <c r="AH43"/>
  <c r="BH43"/>
  <c r="DH43" s="1"/>
  <c r="DB65"/>
  <c r="DB57"/>
  <c r="DB38"/>
  <c r="DB36"/>
  <c r="DB34"/>
  <c r="DB32"/>
  <c r="DB30"/>
  <c r="CJ44"/>
  <c r="DB50"/>
  <c r="DB46"/>
  <c r="DB42"/>
  <c r="DB28"/>
  <c r="DB26"/>
  <c r="DB24"/>
  <c r="DB22"/>
  <c r="DB20"/>
  <c r="CJ48"/>
  <c r="CJ40"/>
  <c r="DG204"/>
  <c r="DB69"/>
  <c r="DB67"/>
  <c r="DB63"/>
  <c r="DB61"/>
  <c r="DB59"/>
  <c r="DB55"/>
  <c r="DB53"/>
  <c r="DB48"/>
  <c r="DB44"/>
  <c r="DB40"/>
  <c r="DB51"/>
  <c r="DB47"/>
  <c r="DB43"/>
  <c r="DB37"/>
  <c r="DB35"/>
  <c r="DB33"/>
  <c r="DB31"/>
  <c r="DB29"/>
  <c r="DB27"/>
  <c r="DB25"/>
  <c r="DB23"/>
  <c r="DB21"/>
  <c r="DB19"/>
  <c r="DB17"/>
  <c r="DB15"/>
  <c r="DB13"/>
  <c r="DB9"/>
  <c r="DB7"/>
  <c r="CJ372"/>
  <c r="CJ229"/>
  <c r="CJ380"/>
  <c r="CJ237"/>
  <c r="CJ221"/>
  <c r="DG200"/>
  <c r="BI202"/>
  <c r="BJ202" s="1"/>
  <c r="DG202" s="1"/>
  <c r="BI217"/>
  <c r="BJ217" s="1"/>
  <c r="DG217" s="1"/>
  <c r="BI215"/>
  <c r="BJ215" s="1"/>
  <c r="DG215" s="1"/>
  <c r="BI213"/>
  <c r="BJ213" s="1"/>
  <c r="DG213" s="1"/>
  <c r="BI211"/>
  <c r="BJ211" s="1"/>
  <c r="DG211" s="1"/>
  <c r="BI209"/>
  <c r="BJ209" s="1"/>
  <c r="DG209" s="1"/>
  <c r="BI207"/>
  <c r="BJ207" s="1"/>
  <c r="DG207" s="1"/>
  <c r="BI205"/>
  <c r="BJ205" s="1"/>
  <c r="DG205" s="1"/>
  <c r="BI203"/>
  <c r="BJ203" s="1"/>
  <c r="DG203" s="1"/>
  <c r="BI201"/>
  <c r="BJ201" s="1"/>
  <c r="DG201" s="1"/>
  <c r="BI199"/>
  <c r="BJ199" s="1"/>
  <c r="DG199" s="1"/>
  <c r="BI141"/>
  <c r="BJ141" s="1"/>
  <c r="BI138"/>
  <c r="BJ138" s="1"/>
  <c r="BI133"/>
  <c r="BJ133" s="1"/>
  <c r="DG133" s="1"/>
  <c r="BI131"/>
  <c r="BJ131" s="1"/>
  <c r="DG131" s="1"/>
  <c r="BI129"/>
  <c r="BJ129" s="1"/>
  <c r="DG129" s="1"/>
  <c r="BI127"/>
  <c r="BJ127" s="1"/>
  <c r="DG127" s="1"/>
  <c r="BI125"/>
  <c r="BJ125" s="1"/>
  <c r="DG125" s="1"/>
  <c r="BI123"/>
  <c r="BJ123" s="1"/>
  <c r="DG123" s="1"/>
  <c r="BI121"/>
  <c r="BJ121" s="1"/>
  <c r="DG121" s="1"/>
  <c r="AF126"/>
  <c r="BI401"/>
  <c r="BJ401" s="1"/>
  <c r="DG401" s="1"/>
  <c r="BI399"/>
  <c r="BJ399" s="1"/>
  <c r="DG399" s="1"/>
  <c r="BI397"/>
  <c r="BJ397" s="1"/>
  <c r="DG397" s="1"/>
  <c r="BI395"/>
  <c r="BJ395" s="1"/>
  <c r="DG395" s="1"/>
  <c r="BI393"/>
  <c r="BJ393" s="1"/>
  <c r="DG393" s="1"/>
  <c r="BI391"/>
  <c r="BJ391" s="1"/>
  <c r="DG391" s="1"/>
  <c r="BI389"/>
  <c r="BJ389" s="1"/>
  <c r="DG389" s="1"/>
  <c r="BI387"/>
  <c r="BJ387" s="1"/>
  <c r="DG387" s="1"/>
  <c r="BI385"/>
  <c r="BJ385" s="1"/>
  <c r="DG385" s="1"/>
  <c r="BI383"/>
  <c r="BJ383" s="1"/>
  <c r="DG383" s="1"/>
  <c r="BD370"/>
  <c r="BD366"/>
  <c r="BD235"/>
  <c r="BD231"/>
  <c r="BD227"/>
  <c r="BD223"/>
  <c r="CJ385"/>
  <c r="CJ377"/>
  <c r="CJ369"/>
  <c r="CJ234"/>
  <c r="CJ226"/>
  <c r="CJ218"/>
  <c r="DG400"/>
  <c r="DG396"/>
  <c r="DG392"/>
  <c r="DG388"/>
  <c r="DG384"/>
  <c r="DG219"/>
  <c r="DG370"/>
  <c r="DG368"/>
  <c r="DG366"/>
  <c r="DG237"/>
  <c r="DG235"/>
  <c r="DG233"/>
  <c r="DG231"/>
  <c r="DG229"/>
  <c r="DG227"/>
  <c r="DG225"/>
  <c r="DG223"/>
  <c r="DG221"/>
  <c r="DG111"/>
  <c r="BI206"/>
  <c r="BJ206" s="1"/>
  <c r="DG206" s="1"/>
  <c r="BI140"/>
  <c r="BJ140" s="1"/>
  <c r="BI135"/>
  <c r="BJ135" s="1"/>
  <c r="BI423"/>
  <c r="BJ423" s="1"/>
  <c r="DG423" s="1"/>
  <c r="BI421"/>
  <c r="BJ421" s="1"/>
  <c r="DG421" s="1"/>
  <c r="BI419"/>
  <c r="BJ419" s="1"/>
  <c r="DG419" s="1"/>
  <c r="BI417"/>
  <c r="BJ417" s="1"/>
  <c r="DG417" s="1"/>
  <c r="BI415"/>
  <c r="BJ415" s="1"/>
  <c r="DG415" s="1"/>
  <c r="BI413"/>
  <c r="BJ413" s="1"/>
  <c r="DG413" s="1"/>
  <c r="BI411"/>
  <c r="BJ411" s="1"/>
  <c r="DG411" s="1"/>
  <c r="BI409"/>
  <c r="BJ409" s="1"/>
  <c r="DG409" s="1"/>
  <c r="BI407"/>
  <c r="BJ407" s="1"/>
  <c r="DG407" s="1"/>
  <c r="BI405"/>
  <c r="BJ405" s="1"/>
  <c r="DG405" s="1"/>
  <c r="BD423"/>
  <c r="BD419"/>
  <c r="BD415"/>
  <c r="BD411"/>
  <c r="BD407"/>
  <c r="BI382"/>
  <c r="BJ382" s="1"/>
  <c r="DG382" s="1"/>
  <c r="BD368"/>
  <c r="BD233"/>
  <c r="BD229"/>
  <c r="BD225"/>
  <c r="BD221"/>
  <c r="CJ381"/>
  <c r="CJ373"/>
  <c r="CJ230"/>
  <c r="CJ222"/>
  <c r="CJ384"/>
  <c r="CJ376"/>
  <c r="CJ368"/>
  <c r="CJ233"/>
  <c r="CJ225"/>
  <c r="CJ217"/>
  <c r="DB18"/>
  <c r="DB16"/>
  <c r="DB14"/>
  <c r="DB12"/>
  <c r="DB10"/>
  <c r="DB8"/>
  <c r="DB49"/>
  <c r="DB45"/>
  <c r="DB41"/>
  <c r="CJ50"/>
  <c r="CJ46"/>
  <c r="CJ42"/>
  <c r="DG402"/>
  <c r="DG398"/>
  <c r="DG394"/>
  <c r="DG390"/>
  <c r="DG386"/>
  <c r="BI218"/>
  <c r="BJ218" s="1"/>
  <c r="DG218" s="1"/>
  <c r="BI216"/>
  <c r="BJ216" s="1"/>
  <c r="DG216" s="1"/>
  <c r="BI214"/>
  <c r="BJ214" s="1"/>
  <c r="DG214" s="1"/>
  <c r="BI212"/>
  <c r="BJ212" s="1"/>
  <c r="DG212" s="1"/>
  <c r="BI210"/>
  <c r="BJ210" s="1"/>
  <c r="DG210" s="1"/>
  <c r="BI208"/>
  <c r="BJ208" s="1"/>
  <c r="DG208" s="1"/>
  <c r="BI130"/>
  <c r="BJ130" s="1"/>
  <c r="DG130" s="1"/>
  <c r="BI122"/>
  <c r="BJ122" s="1"/>
  <c r="DG122" s="1"/>
  <c r="DA136"/>
  <c r="CJ386"/>
  <c r="CJ132"/>
  <c r="CJ130"/>
  <c r="CJ128"/>
  <c r="CJ126"/>
  <c r="CJ124"/>
  <c r="CJ122"/>
  <c r="CJ120"/>
  <c r="CJ118"/>
  <c r="CJ116"/>
  <c r="CJ114"/>
  <c r="CJ112"/>
  <c r="CJ110"/>
  <c r="CJ108"/>
  <c r="CJ106"/>
  <c r="CJ104"/>
  <c r="CJ102"/>
  <c r="CJ100"/>
  <c r="CJ98"/>
  <c r="CJ96"/>
  <c r="CJ94"/>
  <c r="CJ92"/>
  <c r="CJ90"/>
  <c r="CJ88"/>
  <c r="CJ86"/>
  <c r="CJ84"/>
  <c r="CJ82"/>
  <c r="CJ80"/>
  <c r="CJ78"/>
  <c r="CJ76"/>
  <c r="CJ74"/>
  <c r="CJ72"/>
  <c r="CJ70"/>
  <c r="CJ68"/>
  <c r="CJ66"/>
  <c r="CJ64"/>
  <c r="CJ62"/>
  <c r="CJ57"/>
  <c r="CJ53"/>
  <c r="CJ37"/>
  <c r="CJ33"/>
  <c r="CJ28"/>
  <c r="CJ24"/>
  <c r="CJ20"/>
  <c r="CJ16"/>
  <c r="CJ12"/>
  <c r="CJ8"/>
  <c r="CJ56"/>
  <c r="CJ52"/>
  <c r="CJ36"/>
  <c r="CJ32"/>
  <c r="CJ27"/>
  <c r="CJ23"/>
  <c r="CJ19"/>
  <c r="CJ15"/>
  <c r="CJ11"/>
  <c r="CJ7"/>
  <c r="CJ216"/>
  <c r="CJ383"/>
  <c r="CJ379"/>
  <c r="CJ375"/>
  <c r="CJ371"/>
  <c r="CJ367"/>
  <c r="CJ236"/>
  <c r="CJ232"/>
  <c r="CJ228"/>
  <c r="CJ224"/>
  <c r="CJ220"/>
  <c r="CJ382"/>
  <c r="CJ378"/>
  <c r="CJ374"/>
  <c r="CJ370"/>
  <c r="CJ366"/>
  <c r="CJ235"/>
  <c r="CJ231"/>
  <c r="CJ227"/>
  <c r="CJ223"/>
  <c r="CJ219"/>
  <c r="CJ133"/>
  <c r="CJ131"/>
  <c r="CJ129"/>
  <c r="CJ127"/>
  <c r="CJ125"/>
  <c r="CJ123"/>
  <c r="CJ121"/>
  <c r="CJ119"/>
  <c r="CJ117"/>
  <c r="CJ115"/>
  <c r="CJ113"/>
  <c r="CJ111"/>
  <c r="CJ109"/>
  <c r="CJ107"/>
  <c r="CJ105"/>
  <c r="CJ103"/>
  <c r="CJ101"/>
  <c r="CJ99"/>
  <c r="CJ97"/>
  <c r="CJ95"/>
  <c r="CJ93"/>
  <c r="CJ91"/>
  <c r="CJ89"/>
  <c r="CJ87"/>
  <c r="CJ85"/>
  <c r="CJ83"/>
  <c r="CJ81"/>
  <c r="CJ79"/>
  <c r="CJ77"/>
  <c r="CJ75"/>
  <c r="CJ73"/>
  <c r="CJ71"/>
  <c r="CJ69"/>
  <c r="CJ67"/>
  <c r="CJ65"/>
  <c r="CJ63"/>
  <c r="CJ61"/>
  <c r="CJ60"/>
  <c r="CJ59"/>
  <c r="CJ55"/>
  <c r="CJ51"/>
  <c r="CJ35"/>
  <c r="CJ31"/>
  <c r="CJ26"/>
  <c r="CJ22"/>
  <c r="CJ18"/>
  <c r="CJ14"/>
  <c r="CJ10"/>
  <c r="CJ58"/>
  <c r="CJ54"/>
  <c r="CJ38"/>
  <c r="CJ34"/>
  <c r="CJ29"/>
  <c r="CJ25"/>
  <c r="CJ21"/>
  <c r="CJ17"/>
  <c r="CJ13"/>
  <c r="CJ9"/>
  <c r="BI424"/>
  <c r="BJ424" s="1"/>
  <c r="DG424" s="1"/>
  <c r="BD424"/>
  <c r="BI422"/>
  <c r="BJ422" s="1"/>
  <c r="DG422" s="1"/>
  <c r="BD422"/>
  <c r="BI420"/>
  <c r="BJ420" s="1"/>
  <c r="DG420" s="1"/>
  <c r="BD420"/>
  <c r="BI418"/>
  <c r="BJ418" s="1"/>
  <c r="DG418" s="1"/>
  <c r="BD418"/>
  <c r="BI416"/>
  <c r="BJ416" s="1"/>
  <c r="DG416" s="1"/>
  <c r="BD416"/>
  <c r="BI414"/>
  <c r="BJ414" s="1"/>
  <c r="DG414" s="1"/>
  <c r="BD414"/>
  <c r="BI412"/>
  <c r="BJ412" s="1"/>
  <c r="DG412" s="1"/>
  <c r="BD412"/>
  <c r="BI410"/>
  <c r="BJ410" s="1"/>
  <c r="DG410" s="1"/>
  <c r="BD410"/>
  <c r="BI408"/>
  <c r="BJ408" s="1"/>
  <c r="DG408" s="1"/>
  <c r="BD408"/>
  <c r="BI406"/>
  <c r="BJ406" s="1"/>
  <c r="DG406" s="1"/>
  <c r="BD406"/>
  <c r="BI404"/>
  <c r="BJ404" s="1"/>
  <c r="DG404" s="1"/>
  <c r="BD404"/>
  <c r="BF401"/>
  <c r="BF399"/>
  <c r="BF397"/>
  <c r="BF395"/>
  <c r="BF393"/>
  <c r="BF391"/>
  <c r="BF389"/>
  <c r="BF387"/>
  <c r="BF385"/>
  <c r="BF383"/>
  <c r="BF381"/>
  <c r="BF380"/>
  <c r="BF379"/>
  <c r="BF378"/>
  <c r="BF377"/>
  <c r="BF376"/>
  <c r="BF375"/>
  <c r="BF374"/>
  <c r="BF373"/>
  <c r="BF372"/>
  <c r="BF371"/>
  <c r="BF370"/>
  <c r="BF369"/>
  <c r="BF368"/>
  <c r="BF367"/>
  <c r="BF366"/>
  <c r="BF235"/>
  <c r="BF234"/>
  <c r="BF233"/>
  <c r="BF232"/>
  <c r="BF231"/>
  <c r="BF230"/>
  <c r="BF229"/>
  <c r="BF228"/>
  <c r="BF227"/>
  <c r="BF226"/>
  <c r="BF225"/>
  <c r="BF224"/>
  <c r="BF223"/>
  <c r="BF222"/>
  <c r="BF221"/>
  <c r="BF220"/>
  <c r="BI403"/>
  <c r="BJ403" s="1"/>
  <c r="DG403" s="1"/>
  <c r="BF219"/>
  <c r="BF218"/>
  <c r="BF217"/>
  <c r="BF216"/>
  <c r="BF215"/>
  <c r="BF214"/>
  <c r="BF213"/>
  <c r="BF212"/>
  <c r="BF211"/>
  <c r="BF210"/>
  <c r="BF209"/>
  <c r="BF208"/>
  <c r="BF207"/>
  <c r="BF206"/>
  <c r="BF205"/>
  <c r="BF204"/>
  <c r="BF203"/>
  <c r="BF202"/>
  <c r="BF201"/>
  <c r="BF200"/>
  <c r="BF199"/>
  <c r="BF198"/>
  <c r="BF197"/>
  <c r="BF196"/>
  <c r="BF195"/>
  <c r="BF194"/>
  <c r="BF193"/>
  <c r="BF192"/>
  <c r="BF191"/>
  <c r="BF190"/>
  <c r="BF189"/>
  <c r="BF188"/>
  <c r="BF187"/>
  <c r="BF186"/>
  <c r="BF185"/>
  <c r="BI184"/>
  <c r="BJ184" s="1"/>
  <c r="DG184" s="1"/>
  <c r="BF183"/>
  <c r="BI182"/>
  <c r="BJ182" s="1"/>
  <c r="DG182" s="1"/>
  <c r="BF181"/>
  <c r="BI180"/>
  <c r="BJ180" s="1"/>
  <c r="DG180" s="1"/>
  <c r="BF179"/>
  <c r="BI178"/>
  <c r="BJ178" s="1"/>
  <c r="DG178" s="1"/>
  <c r="BF177"/>
  <c r="BI176"/>
  <c r="BJ176" s="1"/>
  <c r="DG176" s="1"/>
  <c r="BF175"/>
  <c r="BI174"/>
  <c r="BJ174" s="1"/>
  <c r="DG174" s="1"/>
  <c r="BF173"/>
  <c r="BI172"/>
  <c r="BJ172" s="1"/>
  <c r="DG172" s="1"/>
  <c r="BF171"/>
  <c r="BI170"/>
  <c r="BJ170" s="1"/>
  <c r="DG170" s="1"/>
  <c r="BF169"/>
  <c r="BI168"/>
  <c r="BJ168" s="1"/>
  <c r="DG168" s="1"/>
  <c r="BF167"/>
  <c r="BI166"/>
  <c r="BJ166" s="1"/>
  <c r="DG166" s="1"/>
  <c r="BK161"/>
  <c r="BK159"/>
  <c r="BK157"/>
  <c r="BL155"/>
  <c r="BL153"/>
  <c r="BL145"/>
  <c r="BL143"/>
  <c r="BF133"/>
  <c r="BF132"/>
  <c r="BF131"/>
  <c r="BF130"/>
  <c r="BF129"/>
  <c r="BF128"/>
  <c r="BF127"/>
  <c r="BF126"/>
  <c r="BF125"/>
  <c r="BF124"/>
  <c r="BF123"/>
  <c r="BF122"/>
  <c r="BF121"/>
  <c r="BF110"/>
  <c r="BF109"/>
  <c r="BF108"/>
  <c r="BF107"/>
  <c r="BF106"/>
  <c r="BF105"/>
  <c r="BF104"/>
  <c r="BF103"/>
  <c r="BF102"/>
  <c r="BF101"/>
  <c r="BF100"/>
  <c r="BF99"/>
  <c r="BF98"/>
  <c r="BF97"/>
  <c r="BF96"/>
  <c r="BF95"/>
  <c r="BF94"/>
  <c r="BF93"/>
  <c r="BF92"/>
  <c r="BF91"/>
  <c r="BF90"/>
  <c r="BF89"/>
  <c r="BF88"/>
  <c r="BF87"/>
  <c r="BF86"/>
  <c r="BF85"/>
  <c r="BF84"/>
  <c r="BF83"/>
  <c r="BF82"/>
  <c r="BF81"/>
  <c r="BF80"/>
  <c r="BF79"/>
  <c r="BF78"/>
  <c r="BF77"/>
  <c r="BF76"/>
  <c r="BF75"/>
  <c r="BF74"/>
  <c r="BF73"/>
  <c r="BF72"/>
  <c r="BI71"/>
  <c r="BJ71" s="1"/>
  <c r="DG71" s="1"/>
  <c r="BF70"/>
  <c r="BI69"/>
  <c r="BJ69" s="1"/>
  <c r="DG69" s="1"/>
  <c r="BF68"/>
  <c r="BI67"/>
  <c r="BJ67" s="1"/>
  <c r="DG67" s="1"/>
  <c r="BF66"/>
  <c r="BI65"/>
  <c r="BJ65" s="1"/>
  <c r="DG65" s="1"/>
  <c r="BF64"/>
  <c r="BI63"/>
  <c r="BJ63" s="1"/>
  <c r="DG63" s="1"/>
  <c r="BF62"/>
  <c r="BI61"/>
  <c r="BJ61" s="1"/>
  <c r="DG61" s="1"/>
  <c r="BF60"/>
  <c r="BI59"/>
  <c r="BJ59" s="1"/>
  <c r="DG59" s="1"/>
  <c r="BF58"/>
  <c r="BI57"/>
  <c r="BJ57" s="1"/>
  <c r="DG57" s="1"/>
  <c r="BF56"/>
  <c r="BI55"/>
  <c r="BJ55" s="1"/>
  <c r="DG55" s="1"/>
  <c r="BF54"/>
  <c r="BI53"/>
  <c r="BJ53" s="1"/>
  <c r="DG53" s="1"/>
  <c r="BF52"/>
  <c r="BI51"/>
  <c r="BJ51" s="1"/>
  <c r="DG51" s="1"/>
  <c r="BF38"/>
  <c r="BI37"/>
  <c r="BJ37" s="1"/>
  <c r="DG37" s="1"/>
  <c r="BF36"/>
  <c r="BI35"/>
  <c r="BJ35" s="1"/>
  <c r="DG35" s="1"/>
  <c r="BF34"/>
  <c r="BI32"/>
  <c r="BJ32" s="1"/>
  <c r="DG32" s="1"/>
  <c r="BI31"/>
  <c r="BJ31" s="1"/>
  <c r="DG31" s="1"/>
  <c r="BI30"/>
  <c r="BJ30" s="1"/>
  <c r="DG30" s="1"/>
  <c r="BI29"/>
  <c r="BJ29" s="1"/>
  <c r="DG29" s="1"/>
  <c r="BI28"/>
  <c r="BJ28" s="1"/>
  <c r="DG28" s="1"/>
  <c r="BI27"/>
  <c r="BJ27" s="1"/>
  <c r="DG27" s="1"/>
  <c r="BI26"/>
  <c r="BJ26" s="1"/>
  <c r="DG26" s="1"/>
  <c r="BI25"/>
  <c r="BJ25" s="1"/>
  <c r="DG25" s="1"/>
  <c r="BI24"/>
  <c r="BJ24" s="1"/>
  <c r="DG24" s="1"/>
  <c r="BI23"/>
  <c r="BJ23" s="1"/>
  <c r="DG23" s="1"/>
  <c r="BI22"/>
  <c r="BJ22" s="1"/>
  <c r="DG22" s="1"/>
  <c r="BI21"/>
  <c r="BJ21" s="1"/>
  <c r="DG21" s="1"/>
  <c r="BI20"/>
  <c r="BJ20" s="1"/>
  <c r="DG20" s="1"/>
  <c r="BI19"/>
  <c r="BJ19" s="1"/>
  <c r="DG19" s="1"/>
  <c r="BI18"/>
  <c r="BJ18" s="1"/>
  <c r="DG18" s="1"/>
  <c r="BI17"/>
  <c r="BJ17" s="1"/>
  <c r="DG17" s="1"/>
  <c r="BI16"/>
  <c r="BJ16" s="1"/>
  <c r="DG16" s="1"/>
  <c r="BI15"/>
  <c r="BJ15" s="1"/>
  <c r="DG15" s="1"/>
  <c r="BI14"/>
  <c r="BJ14" s="1"/>
  <c r="DG14" s="1"/>
  <c r="BI13"/>
  <c r="BJ13" s="1"/>
  <c r="DG13" s="1"/>
  <c r="BI12"/>
  <c r="BJ12" s="1"/>
  <c r="DG12" s="1"/>
  <c r="BJ11"/>
  <c r="DG11" s="1"/>
  <c r="BI11"/>
  <c r="BI10"/>
  <c r="BJ10" s="1"/>
  <c r="DG10" s="1"/>
  <c r="BI9"/>
  <c r="BJ9" s="1"/>
  <c r="DG9" s="1"/>
  <c r="BF8"/>
  <c r="BF7"/>
  <c r="BF32"/>
  <c r="BF31"/>
  <c r="BF30"/>
  <c r="BF29"/>
  <c r="BF28"/>
  <c r="BF27"/>
  <c r="BF26"/>
  <c r="BF25"/>
  <c r="BF24"/>
  <c r="BF23"/>
  <c r="BF22"/>
  <c r="BF21"/>
  <c r="BF20"/>
  <c r="BF19"/>
  <c r="BF18"/>
  <c r="BF17"/>
  <c r="BF16"/>
  <c r="BF15"/>
  <c r="BF14"/>
  <c r="BF13"/>
  <c r="BF12"/>
  <c r="BF10"/>
  <c r="BF9"/>
  <c r="BF33"/>
  <c r="BI381"/>
  <c r="BJ381" s="1"/>
  <c r="DG381" s="1"/>
  <c r="BI379"/>
  <c r="BJ379" s="1"/>
  <c r="DG379" s="1"/>
  <c r="BI377"/>
  <c r="BJ377" s="1"/>
  <c r="DG377" s="1"/>
  <c r="BI375"/>
  <c r="BJ375" s="1"/>
  <c r="DG375" s="1"/>
  <c r="BI373"/>
  <c r="BJ373" s="1"/>
  <c r="DG373" s="1"/>
  <c r="BI371"/>
  <c r="BJ371" s="1"/>
  <c r="DG371" s="1"/>
  <c r="BI369"/>
  <c r="BJ369" s="1"/>
  <c r="DG369" s="1"/>
  <c r="BI367"/>
  <c r="BJ367" s="1"/>
  <c r="DG367" s="1"/>
  <c r="DG238"/>
  <c r="DG236"/>
  <c r="BI234"/>
  <c r="BJ234" s="1"/>
  <c r="DG234" s="1"/>
  <c r="BI232"/>
  <c r="BJ232" s="1"/>
  <c r="DG232" s="1"/>
  <c r="BI230"/>
  <c r="BJ230" s="1"/>
  <c r="DG230" s="1"/>
  <c r="BI228"/>
  <c r="BJ228" s="1"/>
  <c r="DG228" s="1"/>
  <c r="BI226"/>
  <c r="BJ226" s="1"/>
  <c r="DG226" s="1"/>
  <c r="BI224"/>
  <c r="BJ224" s="1"/>
  <c r="DG224" s="1"/>
  <c r="BI222"/>
  <c r="BJ222" s="1"/>
  <c r="DG222" s="1"/>
  <c r="BI220"/>
  <c r="BJ220" s="1"/>
  <c r="DG220" s="1"/>
  <c r="BI198"/>
  <c r="BJ198" s="1"/>
  <c r="DG198" s="1"/>
  <c r="BI196"/>
  <c r="BJ196" s="1"/>
  <c r="DG196" s="1"/>
  <c r="BI194"/>
  <c r="BJ194" s="1"/>
  <c r="DG194" s="1"/>
  <c r="BI192"/>
  <c r="BJ192" s="1"/>
  <c r="DG192" s="1"/>
  <c r="BI190"/>
  <c r="BJ190" s="1"/>
  <c r="DG190" s="1"/>
  <c r="BI188"/>
  <c r="BJ188" s="1"/>
  <c r="DG188" s="1"/>
  <c r="BI186"/>
  <c r="BJ186" s="1"/>
  <c r="DG186" s="1"/>
  <c r="BI118"/>
  <c r="BJ118" s="1"/>
  <c r="DG118" s="1"/>
  <c r="BI116"/>
  <c r="BJ116" s="1"/>
  <c r="DG116" s="1"/>
  <c r="BI114"/>
  <c r="BJ114" s="1"/>
  <c r="DG114" s="1"/>
  <c r="BI112"/>
  <c r="BI109"/>
  <c r="BJ109" s="1"/>
  <c r="DG109" s="1"/>
  <c r="BI107"/>
  <c r="BJ107" s="1"/>
  <c r="DG107" s="1"/>
  <c r="BI105"/>
  <c r="BJ105" s="1"/>
  <c r="DG105" s="1"/>
  <c r="BI103"/>
  <c r="BJ103" s="1"/>
  <c r="DG103" s="1"/>
  <c r="BI101"/>
  <c r="BJ101" s="1"/>
  <c r="DG101" s="1"/>
  <c r="BI99"/>
  <c r="BJ99" s="1"/>
  <c r="DG99" s="1"/>
  <c r="BI97"/>
  <c r="BJ97" s="1"/>
  <c r="DG97" s="1"/>
  <c r="BI95"/>
  <c r="BJ95" s="1"/>
  <c r="DG95" s="1"/>
  <c r="BI93"/>
  <c r="BJ93" s="1"/>
  <c r="DG93" s="1"/>
  <c r="BI91"/>
  <c r="BJ91" s="1"/>
  <c r="DG91" s="1"/>
  <c r="BI89"/>
  <c r="BJ89" s="1"/>
  <c r="DG89" s="1"/>
  <c r="BI87"/>
  <c r="BJ87" s="1"/>
  <c r="DG87" s="1"/>
  <c r="BI85"/>
  <c r="BJ85" s="1"/>
  <c r="DG85" s="1"/>
  <c r="BI83"/>
  <c r="BJ83" s="1"/>
  <c r="DG83" s="1"/>
  <c r="BI81"/>
  <c r="BJ81" s="1"/>
  <c r="DG81" s="1"/>
  <c r="BI79"/>
  <c r="BJ79" s="1"/>
  <c r="DG79" s="1"/>
  <c r="BI77"/>
  <c r="BJ77" s="1"/>
  <c r="DG77" s="1"/>
  <c r="BI75"/>
  <c r="BJ75" s="1"/>
  <c r="DG75" s="1"/>
  <c r="BI73"/>
  <c r="BJ73" s="1"/>
  <c r="DG73" s="1"/>
  <c r="BI120"/>
  <c r="BJ120" s="1"/>
  <c r="DG120" s="1"/>
  <c r="BI119"/>
  <c r="BJ119" s="1"/>
  <c r="DG119" s="1"/>
  <c r="BI117"/>
  <c r="BJ117" s="1"/>
  <c r="DG117" s="1"/>
  <c r="BI115"/>
  <c r="BJ115" s="1"/>
  <c r="DG115" s="1"/>
  <c r="BI113"/>
  <c r="BJ113" s="1"/>
  <c r="DG113" s="1"/>
  <c r="BI110"/>
  <c r="BJ110" s="1"/>
  <c r="DG110" s="1"/>
  <c r="BI108"/>
  <c r="BJ108" s="1"/>
  <c r="DG108" s="1"/>
  <c r="BI106"/>
  <c r="BJ106" s="1"/>
  <c r="DG106" s="1"/>
  <c r="BI104"/>
  <c r="BJ104" s="1"/>
  <c r="DG104" s="1"/>
  <c r="BI102"/>
  <c r="BJ102" s="1"/>
  <c r="DG102" s="1"/>
  <c r="BI100"/>
  <c r="BJ100" s="1"/>
  <c r="DG100" s="1"/>
  <c r="BI98"/>
  <c r="BJ98" s="1"/>
  <c r="DG98" s="1"/>
  <c r="BI96"/>
  <c r="BJ96" s="1"/>
  <c r="DG96" s="1"/>
  <c r="BI94"/>
  <c r="BJ94" s="1"/>
  <c r="DG94" s="1"/>
  <c r="BI92"/>
  <c r="BJ92" s="1"/>
  <c r="DG92" s="1"/>
  <c r="BI90"/>
  <c r="BJ90" s="1"/>
  <c r="DG90" s="1"/>
  <c r="BI88"/>
  <c r="BJ88" s="1"/>
  <c r="DG88" s="1"/>
  <c r="BI86"/>
  <c r="BJ86" s="1"/>
  <c r="DG86" s="1"/>
  <c r="BI84"/>
  <c r="BJ84" s="1"/>
  <c r="DG84" s="1"/>
  <c r="BI82"/>
  <c r="BJ82" s="1"/>
  <c r="DG82" s="1"/>
  <c r="BI80"/>
  <c r="BJ80" s="1"/>
  <c r="DG80" s="1"/>
  <c r="BI78"/>
  <c r="BJ78" s="1"/>
  <c r="DG78" s="1"/>
  <c r="BI76"/>
  <c r="BJ76" s="1"/>
  <c r="DG76" s="1"/>
  <c r="BI74"/>
  <c r="BJ74" s="1"/>
  <c r="DG74" s="1"/>
  <c r="BI72"/>
  <c r="BJ72" s="1"/>
  <c r="DG72" s="1"/>
  <c r="BI7"/>
  <c r="BJ7" s="1"/>
  <c r="DG7" s="1"/>
  <c r="BI8"/>
  <c r="BJ8" s="1"/>
  <c r="DG8" s="1"/>
  <c r="BF402"/>
  <c r="BF400"/>
  <c r="BF398"/>
  <c r="BF396"/>
  <c r="BF394"/>
  <c r="BF392"/>
  <c r="BF390"/>
  <c r="BF388"/>
  <c r="BF386"/>
  <c r="BF384"/>
  <c r="BF403"/>
  <c r="BL423"/>
  <c r="BL422"/>
  <c r="BK421"/>
  <c r="BK419"/>
  <c r="BL418"/>
  <c r="BL417"/>
  <c r="BL415"/>
  <c r="BL414"/>
  <c r="BK413"/>
  <c r="BK411"/>
  <c r="BL410"/>
  <c r="BL409"/>
  <c r="BL407"/>
  <c r="BL406"/>
  <c r="BK405"/>
  <c r="BF184"/>
  <c r="BI183"/>
  <c r="BJ183" s="1"/>
  <c r="DG183" s="1"/>
  <c r="BF182"/>
  <c r="BI181"/>
  <c r="BJ181" s="1"/>
  <c r="DG181" s="1"/>
  <c r="BF180"/>
  <c r="BI179"/>
  <c r="BJ179" s="1"/>
  <c r="DG179" s="1"/>
  <c r="BF178"/>
  <c r="BI177"/>
  <c r="BJ177" s="1"/>
  <c r="DG177" s="1"/>
  <c r="BF176"/>
  <c r="BI175"/>
  <c r="BJ175" s="1"/>
  <c r="DG175" s="1"/>
  <c r="BF174"/>
  <c r="BI173"/>
  <c r="BJ173" s="1"/>
  <c r="DG173" s="1"/>
  <c r="BF172"/>
  <c r="BI171"/>
  <c r="BJ171" s="1"/>
  <c r="DG171" s="1"/>
  <c r="BF170"/>
  <c r="BI169"/>
  <c r="BJ169" s="1"/>
  <c r="DG169" s="1"/>
  <c r="BF168"/>
  <c r="BI167"/>
  <c r="BJ167" s="1"/>
  <c r="DG167" s="1"/>
  <c r="BF166"/>
  <c r="BI165"/>
  <c r="BJ165" s="1"/>
  <c r="DG165" s="1"/>
  <c r="BI164"/>
  <c r="BJ164" s="1"/>
  <c r="DG164" s="1"/>
  <c r="BI163"/>
  <c r="BJ163" s="1"/>
  <c r="DG163" s="1"/>
  <c r="BI162"/>
  <c r="BJ162" s="1"/>
  <c r="DG162" s="1"/>
  <c r="BI161"/>
  <c r="BJ161" s="1"/>
  <c r="DG161" s="1"/>
  <c r="BI160"/>
  <c r="BJ160" s="1"/>
  <c r="DG160" s="1"/>
  <c r="BI159"/>
  <c r="BJ159" s="1"/>
  <c r="DG159" s="1"/>
  <c r="BI158"/>
  <c r="BJ158" s="1"/>
  <c r="DG158" s="1"/>
  <c r="BJ157"/>
  <c r="BI157"/>
  <c r="BI156"/>
  <c r="BJ156" s="1"/>
  <c r="BI155"/>
  <c r="BJ155" s="1"/>
  <c r="BI154"/>
  <c r="BJ154" s="1"/>
  <c r="BI153"/>
  <c r="BJ153" s="1"/>
  <c r="BI152"/>
  <c r="BJ152" s="1"/>
  <c r="BI151"/>
  <c r="BJ151" s="1"/>
  <c r="BI150"/>
  <c r="BJ150" s="1"/>
  <c r="BI149"/>
  <c r="BJ149" s="1"/>
  <c r="BI148"/>
  <c r="BJ148" s="1"/>
  <c r="BI147"/>
  <c r="BJ147" s="1"/>
  <c r="BI146"/>
  <c r="BJ146" s="1"/>
  <c r="BI145"/>
  <c r="BJ145" s="1"/>
  <c r="BI144"/>
  <c r="BJ144" s="1"/>
  <c r="BI143"/>
  <c r="BJ143" s="1"/>
  <c r="BF119"/>
  <c r="BF118"/>
  <c r="BF117"/>
  <c r="BF116"/>
  <c r="BF115"/>
  <c r="BF114"/>
  <c r="BF113"/>
  <c r="BF112"/>
  <c r="BF71"/>
  <c r="BI70"/>
  <c r="BJ70" s="1"/>
  <c r="DG70" s="1"/>
  <c r="BF69"/>
  <c r="BI68"/>
  <c r="BJ68" s="1"/>
  <c r="DG68" s="1"/>
  <c r="BF67"/>
  <c r="BI66"/>
  <c r="BJ66" s="1"/>
  <c r="DG66" s="1"/>
  <c r="BF65"/>
  <c r="BI64"/>
  <c r="BJ64" s="1"/>
  <c r="DG64" s="1"/>
  <c r="BF63"/>
  <c r="BI62"/>
  <c r="BJ62" s="1"/>
  <c r="DG62" s="1"/>
  <c r="BF61"/>
  <c r="BI60"/>
  <c r="BJ60" s="1"/>
  <c r="DG60" s="1"/>
  <c r="BF59"/>
  <c r="BI58"/>
  <c r="BJ58" s="1"/>
  <c r="DG58" s="1"/>
  <c r="BF57"/>
  <c r="BI56"/>
  <c r="BJ56" s="1"/>
  <c r="DG56" s="1"/>
  <c r="BF55"/>
  <c r="BI54"/>
  <c r="BJ54" s="1"/>
  <c r="DG54" s="1"/>
  <c r="BF53"/>
  <c r="BI52"/>
  <c r="BJ52" s="1"/>
  <c r="DG52" s="1"/>
  <c r="BF51"/>
  <c r="BI50"/>
  <c r="BJ50" s="1"/>
  <c r="DG50" s="1"/>
  <c r="BI49"/>
  <c r="BJ49" s="1"/>
  <c r="DG49" s="1"/>
  <c r="BI48"/>
  <c r="BJ48" s="1"/>
  <c r="DG48" s="1"/>
  <c r="BI47"/>
  <c r="BJ47" s="1"/>
  <c r="DG47" s="1"/>
  <c r="BI46"/>
  <c r="BJ46" s="1"/>
  <c r="DG46" s="1"/>
  <c r="BI45"/>
  <c r="BJ45" s="1"/>
  <c r="DG45" s="1"/>
  <c r="BI44"/>
  <c r="BJ44" s="1"/>
  <c r="DG44" s="1"/>
  <c r="BI43"/>
  <c r="BJ43" s="1"/>
  <c r="DG43" s="1"/>
  <c r="BI42"/>
  <c r="BJ42" s="1"/>
  <c r="DG42" s="1"/>
  <c r="BI41"/>
  <c r="BJ41" s="1"/>
  <c r="DG41" s="1"/>
  <c r="BI40"/>
  <c r="BJ40" s="1"/>
  <c r="DG40" s="1"/>
  <c r="BI38"/>
  <c r="BJ38" s="1"/>
  <c r="DG38" s="1"/>
  <c r="BF37"/>
  <c r="BI36"/>
  <c r="BJ36" s="1"/>
  <c r="DG36" s="1"/>
  <c r="BF35"/>
  <c r="BI34"/>
  <c r="BJ34" s="1"/>
  <c r="DG34" s="1"/>
  <c r="BL141"/>
  <c r="BL139"/>
  <c r="BK137"/>
  <c r="BL50"/>
  <c r="BL47"/>
  <c r="BL46"/>
  <c r="BK44"/>
  <c r="BK42"/>
  <c r="BK40"/>
  <c r="BI33"/>
  <c r="BJ33" s="1"/>
  <c r="DG33" s="1"/>
  <c r="BI380"/>
  <c r="BJ380" s="1"/>
  <c r="DG380" s="1"/>
  <c r="BI378"/>
  <c r="BJ378" s="1"/>
  <c r="DG378" s="1"/>
  <c r="BI376"/>
  <c r="BJ376" s="1"/>
  <c r="DG376" s="1"/>
  <c r="BI374"/>
  <c r="BJ374" s="1"/>
  <c r="DG374" s="1"/>
  <c r="BI372"/>
  <c r="BJ372" s="1"/>
  <c r="DG372" s="1"/>
  <c r="BI197"/>
  <c r="BJ197" s="1"/>
  <c r="DG197" s="1"/>
  <c r="BI195"/>
  <c r="BJ195" s="1"/>
  <c r="DG195" s="1"/>
  <c r="BI193"/>
  <c r="BJ193" s="1"/>
  <c r="DG193" s="1"/>
  <c r="BI191"/>
  <c r="BJ191" s="1"/>
  <c r="DG191" s="1"/>
  <c r="BI189"/>
  <c r="BJ189" s="1"/>
  <c r="DG189" s="1"/>
  <c r="BI187"/>
  <c r="BJ187" s="1"/>
  <c r="DG187" s="1"/>
  <c r="BI185"/>
  <c r="BJ185" s="1"/>
  <c r="DG185" s="1"/>
  <c r="BJ6"/>
  <c r="BI6"/>
  <c r="BL42" l="1"/>
  <c r="BK46"/>
  <c r="BK47"/>
  <c r="BK50"/>
  <c r="BL137"/>
  <c r="BK141"/>
  <c r="BL405"/>
  <c r="BK407"/>
  <c r="BK409"/>
  <c r="BL411"/>
  <c r="BL413"/>
  <c r="BK415"/>
  <c r="BK417"/>
  <c r="BL419"/>
  <c r="BL421"/>
  <c r="BK423"/>
  <c r="BK143"/>
  <c r="BK145"/>
  <c r="BK153"/>
  <c r="BL157"/>
  <c r="BL159"/>
  <c r="BL161"/>
  <c r="BH178"/>
  <c r="BJ112"/>
  <c r="BH112"/>
  <c r="AH41"/>
  <c r="BH41"/>
  <c r="AH49"/>
  <c r="BH49"/>
  <c r="AH134"/>
  <c r="BH134"/>
  <c r="AH138"/>
  <c r="BH138"/>
  <c r="AH142"/>
  <c r="BH142"/>
  <c r="AH146"/>
  <c r="BH146"/>
  <c r="AH150"/>
  <c r="BH150"/>
  <c r="AH154"/>
  <c r="BH154"/>
  <c r="AH158"/>
  <c r="BH158"/>
  <c r="AH162"/>
  <c r="BH162"/>
  <c r="BH369"/>
  <c r="AH45"/>
  <c r="BH45"/>
  <c r="AH111"/>
  <c r="BH111"/>
  <c r="AH11"/>
  <c r="BH11"/>
  <c r="AH136"/>
  <c r="BH136"/>
  <c r="AH140"/>
  <c r="BH140"/>
  <c r="AH144"/>
  <c r="BH144"/>
  <c r="AH148"/>
  <c r="BH148"/>
  <c r="AH152"/>
  <c r="BH152"/>
  <c r="AH156"/>
  <c r="BH156"/>
  <c r="AH160"/>
  <c r="BH160"/>
  <c r="AH164"/>
  <c r="BH164"/>
  <c r="BL149"/>
  <c r="BL165"/>
  <c r="BK43"/>
  <c r="BK48"/>
  <c r="BL135"/>
  <c r="BL404"/>
  <c r="BL408"/>
  <c r="BL412"/>
  <c r="BL416"/>
  <c r="BL420"/>
  <c r="BL424"/>
  <c r="BL147"/>
  <c r="BL151"/>
  <c r="BL163"/>
  <c r="BL40"/>
  <c r="BL43"/>
  <c r="BL44"/>
  <c r="BL48"/>
  <c r="BK135"/>
  <c r="BK139"/>
  <c r="BK404"/>
  <c r="BK406"/>
  <c r="BK408"/>
  <c r="BK410"/>
  <c r="BK412"/>
  <c r="BK414"/>
  <c r="BK416"/>
  <c r="BK418"/>
  <c r="BK420"/>
  <c r="BK422"/>
  <c r="BK424"/>
  <c r="BK147"/>
  <c r="BK149"/>
  <c r="BK151"/>
  <c r="BK155"/>
  <c r="BK163"/>
  <c r="BK165"/>
  <c r="DH120"/>
  <c r="DH382"/>
  <c r="BK33"/>
  <c r="BL33" s="1"/>
  <c r="DH33" s="1"/>
  <c r="BK9"/>
  <c r="BL9" s="1"/>
  <c r="DH9" s="1"/>
  <c r="BK10"/>
  <c r="BL10" s="1"/>
  <c r="DH10" s="1"/>
  <c r="BK12"/>
  <c r="BL12" s="1"/>
  <c r="DH12" s="1"/>
  <c r="BK13"/>
  <c r="BL13" s="1"/>
  <c r="DH13" s="1"/>
  <c r="BK14"/>
  <c r="BL14" s="1"/>
  <c r="DH14" s="1"/>
  <c r="BK15"/>
  <c r="BL15" s="1"/>
  <c r="DH15" s="1"/>
  <c r="BK16"/>
  <c r="BL16" s="1"/>
  <c r="DH16" s="1"/>
  <c r="BK17"/>
  <c r="BL17" s="1"/>
  <c r="DH17" s="1"/>
  <c r="BK18"/>
  <c r="BL18" s="1"/>
  <c r="DH18" s="1"/>
  <c r="BK19"/>
  <c r="BL19" s="1"/>
  <c r="DH19" s="1"/>
  <c r="BK20"/>
  <c r="BL20" s="1"/>
  <c r="DH20" s="1"/>
  <c r="BK21"/>
  <c r="BL21" s="1"/>
  <c r="DH21" s="1"/>
  <c r="BK22"/>
  <c r="BL22" s="1"/>
  <c r="DH22" s="1"/>
  <c r="BK23"/>
  <c r="BL23" s="1"/>
  <c r="DH23" s="1"/>
  <c r="BK24"/>
  <c r="BL24" s="1"/>
  <c r="DH24" s="1"/>
  <c r="BK25"/>
  <c r="BL25" s="1"/>
  <c r="DH25" s="1"/>
  <c r="BK26"/>
  <c r="BL26" s="1"/>
  <c r="DH26" s="1"/>
  <c r="BK27"/>
  <c r="BL27" s="1"/>
  <c r="DH27" s="1"/>
  <c r="BK28"/>
  <c r="BL28" s="1"/>
  <c r="DH28" s="1"/>
  <c r="BK29"/>
  <c r="BL29" s="1"/>
  <c r="DH29" s="1"/>
  <c r="BK30"/>
  <c r="BL30" s="1"/>
  <c r="DH30" s="1"/>
  <c r="BK31"/>
  <c r="BL31" s="1"/>
  <c r="DH31" s="1"/>
  <c r="BK32"/>
  <c r="BL32" s="1"/>
  <c r="DH32" s="1"/>
  <c r="BK7"/>
  <c r="BL7" s="1"/>
  <c r="DH7" s="1"/>
  <c r="BK8"/>
  <c r="BL8" s="1"/>
  <c r="DH8" s="1"/>
  <c r="BK34"/>
  <c r="BL34" s="1"/>
  <c r="DH34" s="1"/>
  <c r="BK36"/>
  <c r="BL36" s="1"/>
  <c r="DH36" s="1"/>
  <c r="BK38"/>
  <c r="BL38" s="1"/>
  <c r="DH38" s="1"/>
  <c r="BK52"/>
  <c r="BL52" s="1"/>
  <c r="DH52" s="1"/>
  <c r="BK54"/>
  <c r="BL54" s="1"/>
  <c r="DH54" s="1"/>
  <c r="BK56"/>
  <c r="BL56" s="1"/>
  <c r="DH56" s="1"/>
  <c r="BK58"/>
  <c r="BL58" s="1"/>
  <c r="DH58" s="1"/>
  <c r="BK60"/>
  <c r="BL60" s="1"/>
  <c r="DH60" s="1"/>
  <c r="BK62"/>
  <c r="BL62" s="1"/>
  <c r="DH62" s="1"/>
  <c r="BK64"/>
  <c r="BL64" s="1"/>
  <c r="DH64" s="1"/>
  <c r="BK66"/>
  <c r="BL66" s="1"/>
  <c r="DH66" s="1"/>
  <c r="BK68"/>
  <c r="BL68" s="1"/>
  <c r="DH68" s="1"/>
  <c r="BK70"/>
  <c r="BL70" s="1"/>
  <c r="DH70" s="1"/>
  <c r="BK72"/>
  <c r="BL72" s="1"/>
  <c r="DH72" s="1"/>
  <c r="BK73"/>
  <c r="BL73" s="1"/>
  <c r="DH73" s="1"/>
  <c r="BK74"/>
  <c r="BL74" s="1"/>
  <c r="DH74" s="1"/>
  <c r="BK75"/>
  <c r="BL75" s="1"/>
  <c r="DH75" s="1"/>
  <c r="BK76"/>
  <c r="BL76" s="1"/>
  <c r="DH76" s="1"/>
  <c r="BK77"/>
  <c r="BL77" s="1"/>
  <c r="DH77" s="1"/>
  <c r="BK78"/>
  <c r="BL78" s="1"/>
  <c r="DH78" s="1"/>
  <c r="BK79"/>
  <c r="BL79" s="1"/>
  <c r="DH79" s="1"/>
  <c r="BK80"/>
  <c r="BL80" s="1"/>
  <c r="DH80" s="1"/>
  <c r="BK81"/>
  <c r="BL81" s="1"/>
  <c r="DH81" s="1"/>
  <c r="BK82"/>
  <c r="BL82" s="1"/>
  <c r="DH82" s="1"/>
  <c r="BK83"/>
  <c r="BL83" s="1"/>
  <c r="DH83" s="1"/>
  <c r="BK84"/>
  <c r="BL84" s="1"/>
  <c r="DH84" s="1"/>
  <c r="BK85"/>
  <c r="BL85" s="1"/>
  <c r="DH85" s="1"/>
  <c r="BK86"/>
  <c r="BL86" s="1"/>
  <c r="DH86" s="1"/>
  <c r="BK87"/>
  <c r="BL87" s="1"/>
  <c r="DH87" s="1"/>
  <c r="BK88"/>
  <c r="BL88" s="1"/>
  <c r="DH88" s="1"/>
  <c r="BK89"/>
  <c r="BL89" s="1"/>
  <c r="DH89" s="1"/>
  <c r="BK90"/>
  <c r="BL90" s="1"/>
  <c r="DH90" s="1"/>
  <c r="BK91"/>
  <c r="BL91" s="1"/>
  <c r="DH91" s="1"/>
  <c r="BK92"/>
  <c r="BL92" s="1"/>
  <c r="DH92" s="1"/>
  <c r="BK93"/>
  <c r="BL93" s="1"/>
  <c r="DH93" s="1"/>
  <c r="BK94"/>
  <c r="BL94" s="1"/>
  <c r="DH94" s="1"/>
  <c r="BK95"/>
  <c r="BL95" s="1"/>
  <c r="DH95" s="1"/>
  <c r="BK96"/>
  <c r="BL96" s="1"/>
  <c r="DH96" s="1"/>
  <c r="BK97"/>
  <c r="BL97" s="1"/>
  <c r="DH97" s="1"/>
  <c r="BK98"/>
  <c r="BL98" s="1"/>
  <c r="DH98" s="1"/>
  <c r="BK99"/>
  <c r="BL99" s="1"/>
  <c r="DH99" s="1"/>
  <c r="BK100"/>
  <c r="BL100" s="1"/>
  <c r="DH100" s="1"/>
  <c r="BK101"/>
  <c r="BL101" s="1"/>
  <c r="DH101" s="1"/>
  <c r="BK102"/>
  <c r="BL102" s="1"/>
  <c r="DH102" s="1"/>
  <c r="BK103"/>
  <c r="BL103" s="1"/>
  <c r="DH103" s="1"/>
  <c r="BK104"/>
  <c r="BL104" s="1"/>
  <c r="DH104" s="1"/>
  <c r="BK105"/>
  <c r="BL105" s="1"/>
  <c r="DH105" s="1"/>
  <c r="BK106"/>
  <c r="BL106" s="1"/>
  <c r="DH106" s="1"/>
  <c r="BK107"/>
  <c r="BL107" s="1"/>
  <c r="DH107" s="1"/>
  <c r="BK108"/>
  <c r="BL108" s="1"/>
  <c r="DH108" s="1"/>
  <c r="BK109"/>
  <c r="BL109" s="1"/>
  <c r="DH109" s="1"/>
  <c r="BK110"/>
  <c r="BL110" s="1"/>
  <c r="DH110" s="1"/>
  <c r="BK121"/>
  <c r="BL121" s="1"/>
  <c r="DH121" s="1"/>
  <c r="BK122"/>
  <c r="BL122" s="1"/>
  <c r="DH122" s="1"/>
  <c r="BK123"/>
  <c r="BL123" s="1"/>
  <c r="DH123" s="1"/>
  <c r="BK124"/>
  <c r="BL124" s="1"/>
  <c r="DH124" s="1"/>
  <c r="BK125"/>
  <c r="BL125" s="1"/>
  <c r="DH125" s="1"/>
  <c r="BK126"/>
  <c r="BL126" s="1"/>
  <c r="DH126" s="1"/>
  <c r="BK127"/>
  <c r="BL127" s="1"/>
  <c r="DH127" s="1"/>
  <c r="BK128"/>
  <c r="BL128" s="1"/>
  <c r="DH128" s="1"/>
  <c r="BK129"/>
  <c r="BL129" s="1"/>
  <c r="DH129" s="1"/>
  <c r="BK130"/>
  <c r="BL130" s="1"/>
  <c r="DH130" s="1"/>
  <c r="BK131"/>
  <c r="BL131" s="1"/>
  <c r="DH131" s="1"/>
  <c r="BK132"/>
  <c r="BL132" s="1"/>
  <c r="DH132" s="1"/>
  <c r="BK133"/>
  <c r="BL133" s="1"/>
  <c r="DH133" s="1"/>
  <c r="BK167"/>
  <c r="BL167" s="1"/>
  <c r="DH167" s="1"/>
  <c r="BK169"/>
  <c r="BL169" s="1"/>
  <c r="DH169" s="1"/>
  <c r="BK171"/>
  <c r="BL171" s="1"/>
  <c r="DH171" s="1"/>
  <c r="BK173"/>
  <c r="BL173" s="1"/>
  <c r="DH173" s="1"/>
  <c r="BK175"/>
  <c r="BL175" s="1"/>
  <c r="DH175" s="1"/>
  <c r="BK177"/>
  <c r="BL177" s="1"/>
  <c r="DH177" s="1"/>
  <c r="BK179"/>
  <c r="BL179" s="1"/>
  <c r="DH179" s="1"/>
  <c r="BK181"/>
  <c r="BL181" s="1"/>
  <c r="DH181" s="1"/>
  <c r="BK183"/>
  <c r="BL183" s="1"/>
  <c r="DH183" s="1"/>
  <c r="BK185"/>
  <c r="BL185" s="1"/>
  <c r="DH185" s="1"/>
  <c r="BK186"/>
  <c r="BL186" s="1"/>
  <c r="DH186" s="1"/>
  <c r="BK187"/>
  <c r="BL187" s="1"/>
  <c r="DH187" s="1"/>
  <c r="BK188"/>
  <c r="BL188" s="1"/>
  <c r="DH188" s="1"/>
  <c r="BK189"/>
  <c r="BL189" s="1"/>
  <c r="DH189" s="1"/>
  <c r="BK190"/>
  <c r="BL190" s="1"/>
  <c r="DH190" s="1"/>
  <c r="BK191"/>
  <c r="BL191" s="1"/>
  <c r="DH191" s="1"/>
  <c r="BK192"/>
  <c r="BL192" s="1"/>
  <c r="DH192" s="1"/>
  <c r="BK193"/>
  <c r="BL193" s="1"/>
  <c r="DH193" s="1"/>
  <c r="BK194"/>
  <c r="BL194" s="1"/>
  <c r="DH194" s="1"/>
  <c r="BK195"/>
  <c r="BL195" s="1"/>
  <c r="DH195" s="1"/>
  <c r="BK196"/>
  <c r="BL196" s="1"/>
  <c r="DH196" s="1"/>
  <c r="BK197"/>
  <c r="BL197" s="1"/>
  <c r="DH197" s="1"/>
  <c r="BK198"/>
  <c r="BL198" s="1"/>
  <c r="DH198" s="1"/>
  <c r="BK199"/>
  <c r="BL199" s="1"/>
  <c r="DH199" s="1"/>
  <c r="BK200"/>
  <c r="BL200" s="1"/>
  <c r="DH200" s="1"/>
  <c r="BK201"/>
  <c r="BL201" s="1"/>
  <c r="DH201" s="1"/>
  <c r="BK202"/>
  <c r="BL202" s="1"/>
  <c r="DH202" s="1"/>
  <c r="BK203"/>
  <c r="BL203" s="1"/>
  <c r="DH203" s="1"/>
  <c r="BK204"/>
  <c r="BL204" s="1"/>
  <c r="DH204" s="1"/>
  <c r="BK205"/>
  <c r="BL205" s="1"/>
  <c r="DH205" s="1"/>
  <c r="BK206"/>
  <c r="BL206" s="1"/>
  <c r="DH206" s="1"/>
  <c r="BK207"/>
  <c r="BL207" s="1"/>
  <c r="DH207" s="1"/>
  <c r="BK208"/>
  <c r="BL208" s="1"/>
  <c r="DH208" s="1"/>
  <c r="BK209"/>
  <c r="BL209" s="1"/>
  <c r="DH209" s="1"/>
  <c r="BK210"/>
  <c r="BL210" s="1"/>
  <c r="DH210" s="1"/>
  <c r="BK211"/>
  <c r="BL211" s="1"/>
  <c r="DH211" s="1"/>
  <c r="BK212"/>
  <c r="BL212" s="1"/>
  <c r="DH212" s="1"/>
  <c r="BK213"/>
  <c r="BL213" s="1"/>
  <c r="DH213" s="1"/>
  <c r="BK214"/>
  <c r="BL214" s="1"/>
  <c r="DH214" s="1"/>
  <c r="BK215"/>
  <c r="BL215" s="1"/>
  <c r="DH215" s="1"/>
  <c r="BK216"/>
  <c r="BL216" s="1"/>
  <c r="DH216" s="1"/>
  <c r="BK217"/>
  <c r="BL217" s="1"/>
  <c r="DH217" s="1"/>
  <c r="BK218"/>
  <c r="BL218" s="1"/>
  <c r="DH218" s="1"/>
  <c r="BK219"/>
  <c r="BL219" s="1"/>
  <c r="DH219" s="1"/>
  <c r="BK220"/>
  <c r="BL220" s="1"/>
  <c r="DH220" s="1"/>
  <c r="BK221"/>
  <c r="BL221" s="1"/>
  <c r="DH221" s="1"/>
  <c r="BK222"/>
  <c r="BL222" s="1"/>
  <c r="DH222" s="1"/>
  <c r="BK223"/>
  <c r="BL223" s="1"/>
  <c r="DH223" s="1"/>
  <c r="BK224"/>
  <c r="BL224" s="1"/>
  <c r="DH224" s="1"/>
  <c r="BK225"/>
  <c r="BL225" s="1"/>
  <c r="DH225" s="1"/>
  <c r="BK226"/>
  <c r="BL226" s="1"/>
  <c r="DH226" s="1"/>
  <c r="BK227"/>
  <c r="BL227" s="1"/>
  <c r="DH227" s="1"/>
  <c r="BK228"/>
  <c r="BL228" s="1"/>
  <c r="DH228" s="1"/>
  <c r="BK229"/>
  <c r="BL229" s="1"/>
  <c r="DH229" s="1"/>
  <c r="BK230"/>
  <c r="BL230" s="1"/>
  <c r="DH230" s="1"/>
  <c r="BK231"/>
  <c r="BL231" s="1"/>
  <c r="DH231" s="1"/>
  <c r="BK232"/>
  <c r="BL232" s="1"/>
  <c r="DH232" s="1"/>
  <c r="BK233"/>
  <c r="BL233" s="1"/>
  <c r="DH233" s="1"/>
  <c r="BK234"/>
  <c r="BL234" s="1"/>
  <c r="DH234" s="1"/>
  <c r="BK235"/>
  <c r="BL235" s="1"/>
  <c r="DH235" s="1"/>
  <c r="DH236"/>
  <c r="DH237"/>
  <c r="DH238"/>
  <c r="BK366"/>
  <c r="BL366" s="1"/>
  <c r="DH366" s="1"/>
  <c r="BK367"/>
  <c r="BL367" s="1"/>
  <c r="DH367" s="1"/>
  <c r="BK368"/>
  <c r="BL368" s="1"/>
  <c r="DH368" s="1"/>
  <c r="BK369"/>
  <c r="BL369" s="1"/>
  <c r="DH369" s="1"/>
  <c r="BK370"/>
  <c r="BL370" s="1"/>
  <c r="DH370" s="1"/>
  <c r="BK371"/>
  <c r="BL371" s="1"/>
  <c r="DH371" s="1"/>
  <c r="BK372"/>
  <c r="BL372" s="1"/>
  <c r="DH372" s="1"/>
  <c r="BK373"/>
  <c r="BL373" s="1"/>
  <c r="DH373" s="1"/>
  <c r="BK374"/>
  <c r="BL374" s="1"/>
  <c r="DH374" s="1"/>
  <c r="BK375"/>
  <c r="BL375" s="1"/>
  <c r="DH375" s="1"/>
  <c r="BK376"/>
  <c r="BL376" s="1"/>
  <c r="DH376" s="1"/>
  <c r="BK377"/>
  <c r="BL377" s="1"/>
  <c r="DH377" s="1"/>
  <c r="BK378"/>
  <c r="BL378" s="1"/>
  <c r="DH378" s="1"/>
  <c r="BK379"/>
  <c r="BL379" s="1"/>
  <c r="DH379" s="1"/>
  <c r="BK380"/>
  <c r="BL380" s="1"/>
  <c r="DH380" s="1"/>
  <c r="BK381"/>
  <c r="BL381" s="1"/>
  <c r="DH381" s="1"/>
  <c r="BK383"/>
  <c r="BL383" s="1"/>
  <c r="DH383" s="1"/>
  <c r="BK385"/>
  <c r="BL385" s="1"/>
  <c r="DH385" s="1"/>
  <c r="BK387"/>
  <c r="BL387" s="1"/>
  <c r="DH387" s="1"/>
  <c r="BK389"/>
  <c r="BL389" s="1"/>
  <c r="DH389" s="1"/>
  <c r="BK391"/>
  <c r="BL391" s="1"/>
  <c r="DH391" s="1"/>
  <c r="BK393"/>
  <c r="BL393" s="1"/>
  <c r="DH393" s="1"/>
  <c r="BK395"/>
  <c r="BL395" s="1"/>
  <c r="DH395" s="1"/>
  <c r="BK397"/>
  <c r="BL397" s="1"/>
  <c r="DH397" s="1"/>
  <c r="BK399"/>
  <c r="BL399" s="1"/>
  <c r="DH399" s="1"/>
  <c r="BK401"/>
  <c r="BL401" s="1"/>
  <c r="DH401" s="1"/>
  <c r="BK35"/>
  <c r="BL35" s="1"/>
  <c r="DH35" s="1"/>
  <c r="BK37"/>
  <c r="BL37" s="1"/>
  <c r="DH37" s="1"/>
  <c r="BK51"/>
  <c r="BL51" s="1"/>
  <c r="DH51" s="1"/>
  <c r="BK53"/>
  <c r="BL53" s="1"/>
  <c r="DH53" s="1"/>
  <c r="BK55"/>
  <c r="BL55" s="1"/>
  <c r="DH55" s="1"/>
  <c r="BK57"/>
  <c r="BL57" s="1"/>
  <c r="DH57" s="1"/>
  <c r="BK59"/>
  <c r="BL59" s="1"/>
  <c r="DH59" s="1"/>
  <c r="BK61"/>
  <c r="BL61" s="1"/>
  <c r="DH61" s="1"/>
  <c r="BK63"/>
  <c r="BL63" s="1"/>
  <c r="DH63" s="1"/>
  <c r="BK65"/>
  <c r="BL65" s="1"/>
  <c r="DH65" s="1"/>
  <c r="BK67"/>
  <c r="BL67" s="1"/>
  <c r="DH67" s="1"/>
  <c r="BK69"/>
  <c r="BL69" s="1"/>
  <c r="DH69" s="1"/>
  <c r="BK71"/>
  <c r="BL71" s="1"/>
  <c r="DH71" s="1"/>
  <c r="BK112"/>
  <c r="BK113"/>
  <c r="BL113" s="1"/>
  <c r="DH113" s="1"/>
  <c r="BK114"/>
  <c r="BL114" s="1"/>
  <c r="DH114" s="1"/>
  <c r="BK115"/>
  <c r="BL115" s="1"/>
  <c r="DH115" s="1"/>
  <c r="BK116"/>
  <c r="BL116" s="1"/>
  <c r="DH116" s="1"/>
  <c r="BK117"/>
  <c r="BL117" s="1"/>
  <c r="DH117" s="1"/>
  <c r="BK118"/>
  <c r="BL118" s="1"/>
  <c r="DH118" s="1"/>
  <c r="BK119"/>
  <c r="BL119" s="1"/>
  <c r="DH119" s="1"/>
  <c r="BK166"/>
  <c r="BL166" s="1"/>
  <c r="DH166" s="1"/>
  <c r="BK168"/>
  <c r="BL168" s="1"/>
  <c r="DH168" s="1"/>
  <c r="BK170"/>
  <c r="BL170" s="1"/>
  <c r="DH170" s="1"/>
  <c r="BK172"/>
  <c r="BL172" s="1"/>
  <c r="DH172" s="1"/>
  <c r="BK174"/>
  <c r="BL174" s="1"/>
  <c r="DH174" s="1"/>
  <c r="BK176"/>
  <c r="BL176" s="1"/>
  <c r="DH176" s="1"/>
  <c r="BK178"/>
  <c r="BL178" s="1"/>
  <c r="DH178" s="1"/>
  <c r="BK180"/>
  <c r="BL180" s="1"/>
  <c r="DH180" s="1"/>
  <c r="BK182"/>
  <c r="BL182" s="1"/>
  <c r="DH182" s="1"/>
  <c r="BK184"/>
  <c r="BL184" s="1"/>
  <c r="DH184" s="1"/>
  <c r="BK403"/>
  <c r="BL403" s="1"/>
  <c r="DH403" s="1"/>
  <c r="BK384"/>
  <c r="BL384" s="1"/>
  <c r="DH384" s="1"/>
  <c r="BK386"/>
  <c r="BL386" s="1"/>
  <c r="DH386" s="1"/>
  <c r="BK388"/>
  <c r="BL388" s="1"/>
  <c r="DH388" s="1"/>
  <c r="BK390"/>
  <c r="BL390" s="1"/>
  <c r="DH390" s="1"/>
  <c r="BK392"/>
  <c r="BL392" s="1"/>
  <c r="DH392" s="1"/>
  <c r="BK394"/>
  <c r="BL394" s="1"/>
  <c r="DH394" s="1"/>
  <c r="BK396"/>
  <c r="BL396" s="1"/>
  <c r="DH396" s="1"/>
  <c r="BK398"/>
  <c r="BL398" s="1"/>
  <c r="DH398" s="1"/>
  <c r="BK400"/>
  <c r="BL400" s="1"/>
  <c r="DH400" s="1"/>
  <c r="BK402"/>
  <c r="BL402" s="1"/>
  <c r="DH402" s="1"/>
  <c r="AE192" i="3"/>
  <c r="AD192"/>
  <c r="AC192"/>
  <c r="AB192"/>
  <c r="AA192"/>
  <c r="Z192"/>
  <c r="Y192"/>
  <c r="X192"/>
  <c r="W192"/>
  <c r="V192"/>
  <c r="U192"/>
  <c r="T192"/>
  <c r="AE191"/>
  <c r="AD191"/>
  <c r="AC191"/>
  <c r="AB191"/>
  <c r="AA191"/>
  <c r="Z191"/>
  <c r="Y191"/>
  <c r="X191"/>
  <c r="W191"/>
  <c r="V191"/>
  <c r="U191"/>
  <c r="T191"/>
  <c r="AE190"/>
  <c r="AD190"/>
  <c r="AC190"/>
  <c r="AB190"/>
  <c r="AA190"/>
  <c r="Z190"/>
  <c r="Y190"/>
  <c r="X190"/>
  <c r="W190"/>
  <c r="V190"/>
  <c r="U190"/>
  <c r="T190"/>
  <c r="AE189"/>
  <c r="AD189"/>
  <c r="AC189"/>
  <c r="AB189"/>
  <c r="AA189"/>
  <c r="Z189"/>
  <c r="Y189"/>
  <c r="X189"/>
  <c r="W189"/>
  <c r="V189"/>
  <c r="U189"/>
  <c r="T189"/>
  <c r="AE188"/>
  <c r="AD188"/>
  <c r="AC188"/>
  <c r="AB188"/>
  <c r="AA188"/>
  <c r="Z188"/>
  <c r="Y188"/>
  <c r="X188"/>
  <c r="W188"/>
  <c r="V188"/>
  <c r="U188"/>
  <c r="T188"/>
  <c r="AE187"/>
  <c r="AD187"/>
  <c r="AC187"/>
  <c r="AB187"/>
  <c r="AA187"/>
  <c r="Z187"/>
  <c r="Y187"/>
  <c r="X187"/>
  <c r="W187"/>
  <c r="V187"/>
  <c r="U187"/>
  <c r="T187"/>
  <c r="AE186"/>
  <c r="AD186"/>
  <c r="AC186"/>
  <c r="AB186"/>
  <c r="AA186"/>
  <c r="Z186"/>
  <c r="Y186"/>
  <c r="X186"/>
  <c r="W186"/>
  <c r="V186"/>
  <c r="U186"/>
  <c r="T186"/>
  <c r="AE185"/>
  <c r="AD185"/>
  <c r="AC185"/>
  <c r="AB185"/>
  <c r="AA185"/>
  <c r="Z185"/>
  <c r="Y185"/>
  <c r="X185"/>
  <c r="W185"/>
  <c r="V185"/>
  <c r="U185"/>
  <c r="T185"/>
  <c r="AE184"/>
  <c r="AD184"/>
  <c r="AC184"/>
  <c r="AB184"/>
  <c r="AA184"/>
  <c r="Z184"/>
  <c r="Y184"/>
  <c r="X184"/>
  <c r="W184"/>
  <c r="V184"/>
  <c r="U184"/>
  <c r="T184"/>
  <c r="AE183"/>
  <c r="AD183"/>
  <c r="AC183"/>
  <c r="AB183"/>
  <c r="AA183"/>
  <c r="Z183"/>
  <c r="Y183"/>
  <c r="X183"/>
  <c r="W183"/>
  <c r="V183"/>
  <c r="U183"/>
  <c r="T183"/>
  <c r="AE182"/>
  <c r="AD182"/>
  <c r="AC182"/>
  <c r="AB182"/>
  <c r="AA182"/>
  <c r="Z182"/>
  <c r="Y182"/>
  <c r="X182"/>
  <c r="W182"/>
  <c r="V182"/>
  <c r="U182"/>
  <c r="T182"/>
  <c r="AE181"/>
  <c r="N258" i="4" s="1"/>
  <c r="AD181" i="3"/>
  <c r="N390" i="4" s="1"/>
  <c r="AC181" i="3"/>
  <c r="N357" i="4" s="1"/>
  <c r="AB181" i="3"/>
  <c r="N324" i="4" s="1"/>
  <c r="AA181" i="3"/>
  <c r="N291" i="4" s="1"/>
  <c r="Z181" i="3"/>
  <c r="N29" i="4" s="1"/>
  <c r="Y181" i="3"/>
  <c r="N225" i="4" s="1"/>
  <c r="X181" i="3"/>
  <c r="N192" i="4" s="1"/>
  <c r="W181" i="3"/>
  <c r="N159" i="4" s="1"/>
  <c r="V181" i="3"/>
  <c r="N126" i="4" s="1"/>
  <c r="U181" i="3"/>
  <c r="N93" i="4" s="1"/>
  <c r="T181" i="3"/>
  <c r="N61" i="4" s="1"/>
  <c r="AE180" i="3"/>
  <c r="L258" i="4" s="1"/>
  <c r="AD180" i="3"/>
  <c r="L390" i="4" s="1"/>
  <c r="AC180" i="3"/>
  <c r="L357" i="4" s="1"/>
  <c r="AB180" i="3"/>
  <c r="L324" i="4" s="1"/>
  <c r="AA180" i="3"/>
  <c r="L291" i="4" s="1"/>
  <c r="Z180" i="3"/>
  <c r="L29" i="4" s="1"/>
  <c r="Y180" i="3"/>
  <c r="L225" i="4" s="1"/>
  <c r="X180" i="3"/>
  <c r="L192" i="4" s="1"/>
  <c r="W180" i="3"/>
  <c r="L159" i="4" s="1"/>
  <c r="V180" i="3"/>
  <c r="L126" i="4" s="1"/>
  <c r="U180" i="3"/>
  <c r="L93" i="4" s="1"/>
  <c r="T180" i="3"/>
  <c r="L61" i="4" s="1"/>
  <c r="AE179" i="3"/>
  <c r="K258" i="4" s="1"/>
  <c r="AD179" i="3"/>
  <c r="K390" i="4" s="1"/>
  <c r="AC179" i="3"/>
  <c r="K357" i="4" s="1"/>
  <c r="AB179" i="3"/>
  <c r="K324" i="4" s="1"/>
  <c r="AA179" i="3"/>
  <c r="K291" i="4" s="1"/>
  <c r="Z179" i="3"/>
  <c r="K29" i="4" s="1"/>
  <c r="Y179" i="3"/>
  <c r="K225" i="4" s="1"/>
  <c r="X179" i="3"/>
  <c r="K192" i="4" s="1"/>
  <c r="W179" i="3"/>
  <c r="K159" i="4" s="1"/>
  <c r="V179" i="3"/>
  <c r="K126" i="4" s="1"/>
  <c r="U179" i="3"/>
  <c r="K93" i="4" s="1"/>
  <c r="T179" i="3"/>
  <c r="K61" i="4" s="1"/>
  <c r="AE178" i="3"/>
  <c r="J258" i="4" s="1"/>
  <c r="M258" s="1"/>
  <c r="AD178" i="3"/>
  <c r="J390" i="4" s="1"/>
  <c r="M390" s="1"/>
  <c r="AC178" i="3"/>
  <c r="J357" i="4" s="1"/>
  <c r="M357" s="1"/>
  <c r="AB178" i="3"/>
  <c r="J324" i="4" s="1"/>
  <c r="M324" s="1"/>
  <c r="AA178" i="3"/>
  <c r="J291" i="4" s="1"/>
  <c r="M291" s="1"/>
  <c r="Z178" i="3"/>
  <c r="J29" i="4" s="1"/>
  <c r="Y178" i="3"/>
  <c r="J225" i="4" s="1"/>
  <c r="M225" s="1"/>
  <c r="X178" i="3"/>
  <c r="J192" i="4" s="1"/>
  <c r="M192" s="1"/>
  <c r="W178" i="3"/>
  <c r="J159" i="4" s="1"/>
  <c r="M159" s="1"/>
  <c r="V178" i="3"/>
  <c r="J126" i="4" s="1"/>
  <c r="M126" s="1"/>
  <c r="U178" i="3"/>
  <c r="J93" i="4" s="1"/>
  <c r="M93" s="1"/>
  <c r="T178" i="3"/>
  <c r="J61" i="4" s="1"/>
  <c r="M61" s="1"/>
  <c r="AE177" i="3"/>
  <c r="H258" i="4" s="1"/>
  <c r="AD177" i="3"/>
  <c r="H390" i="4" s="1"/>
  <c r="AC177" i="3"/>
  <c r="H357" i="4" s="1"/>
  <c r="AB177" i="3"/>
  <c r="H324" i="4" s="1"/>
  <c r="AA177" i="3"/>
  <c r="H291" i="4" s="1"/>
  <c r="Z177" i="3"/>
  <c r="H29" i="4" s="1"/>
  <c r="Y177" i="3"/>
  <c r="H225" i="4" s="1"/>
  <c r="X177" i="3"/>
  <c r="H192" i="4" s="1"/>
  <c r="W177" i="3"/>
  <c r="H159" i="4" s="1"/>
  <c r="V177" i="3"/>
  <c r="H126" i="4" s="1"/>
  <c r="U177" i="3"/>
  <c r="H93" i="4" s="1"/>
  <c r="T177" i="3"/>
  <c r="H61" i="4" s="1"/>
  <c r="AE176" i="3"/>
  <c r="G258" i="4" s="1"/>
  <c r="AD176" i="3"/>
  <c r="G390" i="4" s="1"/>
  <c r="AC176" i="3"/>
  <c r="G357" i="4" s="1"/>
  <c r="AB176" i="3"/>
  <c r="G324" i="4" s="1"/>
  <c r="AA176" i="3"/>
  <c r="G291" i="4" s="1"/>
  <c r="Z176" i="3"/>
  <c r="G29" i="4" s="1"/>
  <c r="Y176" i="3"/>
  <c r="G225" i="4" s="1"/>
  <c r="X176" i="3"/>
  <c r="G192" i="4" s="1"/>
  <c r="W176" i="3"/>
  <c r="G159" i="4" s="1"/>
  <c r="V176" i="3"/>
  <c r="G126" i="4" s="1"/>
  <c r="U176" i="3"/>
  <c r="G93" i="4" s="1"/>
  <c r="T176" i="3"/>
  <c r="G61" i="4" s="1"/>
  <c r="AE175" i="3"/>
  <c r="F258" i="4" s="1"/>
  <c r="I258" s="1"/>
  <c r="AD175" i="3"/>
  <c r="F390" i="4" s="1"/>
  <c r="I390" s="1"/>
  <c r="AC175" i="3"/>
  <c r="F357" i="4" s="1"/>
  <c r="I357" s="1"/>
  <c r="AB175" i="3"/>
  <c r="F324" i="4" s="1"/>
  <c r="I324" s="1"/>
  <c r="AA175" i="3"/>
  <c r="F291" i="4" s="1"/>
  <c r="I291" s="1"/>
  <c r="Z175" i="3"/>
  <c r="F29" i="4" s="1"/>
  <c r="I29" s="1"/>
  <c r="Y175" i="3"/>
  <c r="F225" i="4" s="1"/>
  <c r="I225" s="1"/>
  <c r="X175" i="3"/>
  <c r="F192" i="4" s="1"/>
  <c r="I192" s="1"/>
  <c r="W175" i="3"/>
  <c r="F159" i="4" s="1"/>
  <c r="I159" s="1"/>
  <c r="V175" i="3"/>
  <c r="F126" i="4" s="1"/>
  <c r="I126" s="1"/>
  <c r="U175" i="3"/>
  <c r="F93" i="4" s="1"/>
  <c r="I93" s="1"/>
  <c r="T175" i="3"/>
  <c r="F61" i="4" s="1"/>
  <c r="I61" s="1"/>
  <c r="AE174" i="3"/>
  <c r="D258" i="4" s="1"/>
  <c r="Q258" s="1"/>
  <c r="AD174" i="3"/>
  <c r="D390" i="4" s="1"/>
  <c r="Q390" s="1"/>
  <c r="AC174" i="3"/>
  <c r="D357" i="4" s="1"/>
  <c r="Q357" s="1"/>
  <c r="AB174" i="3"/>
  <c r="D324" i="4" s="1"/>
  <c r="Q324" s="1"/>
  <c r="AA174" i="3"/>
  <c r="D291" i="4" s="1"/>
  <c r="Q291" s="1"/>
  <c r="Z174" i="3"/>
  <c r="D29" i="4" s="1"/>
  <c r="Q29" s="1"/>
  <c r="Y174" i="3"/>
  <c r="D225" i="4" s="1"/>
  <c r="Q225" s="1"/>
  <c r="X174" i="3"/>
  <c r="D192" i="4" s="1"/>
  <c r="Q192" s="1"/>
  <c r="W174" i="3"/>
  <c r="D159" i="4" s="1"/>
  <c r="Q159" s="1"/>
  <c r="V174" i="3"/>
  <c r="D126" i="4" s="1"/>
  <c r="Q126" s="1"/>
  <c r="U174" i="3"/>
  <c r="D93" i="4" s="1"/>
  <c r="Q93" s="1"/>
  <c r="T174" i="3"/>
  <c r="D61" i="4" s="1"/>
  <c r="Q61" s="1"/>
  <c r="AE173" i="3"/>
  <c r="C258" i="4" s="1"/>
  <c r="P258" s="1"/>
  <c r="AD173" i="3"/>
  <c r="C390" i="4" s="1"/>
  <c r="P390" s="1"/>
  <c r="AC173" i="3"/>
  <c r="C357" i="4" s="1"/>
  <c r="P357" s="1"/>
  <c r="AB173" i="3"/>
  <c r="C324" i="4" s="1"/>
  <c r="P324" s="1"/>
  <c r="AA173" i="3"/>
  <c r="C291" i="4" s="1"/>
  <c r="P291" s="1"/>
  <c r="Z173" i="3"/>
  <c r="C29" i="4" s="1"/>
  <c r="P29" s="1"/>
  <c r="Y173" i="3"/>
  <c r="C225" i="4" s="1"/>
  <c r="P225" s="1"/>
  <c r="X173" i="3"/>
  <c r="C192" i="4" s="1"/>
  <c r="P192" s="1"/>
  <c r="W173" i="3"/>
  <c r="C159" i="4" s="1"/>
  <c r="P159" s="1"/>
  <c r="V173" i="3"/>
  <c r="C126" i="4" s="1"/>
  <c r="P126" s="1"/>
  <c r="U173" i="3"/>
  <c r="C93" i="4" s="1"/>
  <c r="P93" s="1"/>
  <c r="T173" i="3"/>
  <c r="C61" i="4" s="1"/>
  <c r="P61" s="1"/>
  <c r="AE172" i="3"/>
  <c r="B258" i="4" s="1"/>
  <c r="AD172" i="3"/>
  <c r="B390" i="4" s="1"/>
  <c r="AC172" i="3"/>
  <c r="B357" i="4" s="1"/>
  <c r="AB172" i="3"/>
  <c r="B324" i="4" s="1"/>
  <c r="AA172" i="3"/>
  <c r="B291" i="4" s="1"/>
  <c r="Z172" i="3"/>
  <c r="B29" i="4" s="1"/>
  <c r="O29" s="1"/>
  <c r="Y172" i="3"/>
  <c r="B225" i="4" s="1"/>
  <c r="X172" i="3"/>
  <c r="B192" i="4" s="1"/>
  <c r="W172" i="3"/>
  <c r="B159" i="4" s="1"/>
  <c r="V172" i="3"/>
  <c r="B126" i="4" s="1"/>
  <c r="U172" i="3"/>
  <c r="B93" i="4" s="1"/>
  <c r="T172" i="3"/>
  <c r="B61" i="4" s="1"/>
  <c r="AE171" i="3"/>
  <c r="AD171"/>
  <c r="AC171"/>
  <c r="AB171"/>
  <c r="AA171"/>
  <c r="Z171"/>
  <c r="Y171"/>
  <c r="X171"/>
  <c r="W171"/>
  <c r="V171"/>
  <c r="U171"/>
  <c r="T171"/>
  <c r="N257" i="4"/>
  <c r="N389"/>
  <c r="N356"/>
  <c r="N323"/>
  <c r="N290"/>
  <c r="N28"/>
  <c r="N224"/>
  <c r="N191"/>
  <c r="N158"/>
  <c r="N125"/>
  <c r="N92"/>
  <c r="N60"/>
  <c r="L257"/>
  <c r="L389"/>
  <c r="L356"/>
  <c r="L323"/>
  <c r="L290"/>
  <c r="L28"/>
  <c r="L224"/>
  <c r="L191"/>
  <c r="L158"/>
  <c r="L125"/>
  <c r="L92"/>
  <c r="L60"/>
  <c r="K257"/>
  <c r="K389"/>
  <c r="K356"/>
  <c r="K323"/>
  <c r="K290"/>
  <c r="K28"/>
  <c r="K224"/>
  <c r="K191"/>
  <c r="K158"/>
  <c r="K125"/>
  <c r="K92"/>
  <c r="K60"/>
  <c r="J257"/>
  <c r="M257" s="1"/>
  <c r="J389"/>
  <c r="M389" s="1"/>
  <c r="J356"/>
  <c r="M356" s="1"/>
  <c r="J323"/>
  <c r="M323" s="1"/>
  <c r="J290"/>
  <c r="M290" s="1"/>
  <c r="J28"/>
  <c r="J224"/>
  <c r="M224" s="1"/>
  <c r="J191"/>
  <c r="M191" s="1"/>
  <c r="J158"/>
  <c r="M158" s="1"/>
  <c r="J125"/>
  <c r="M125" s="1"/>
  <c r="J92"/>
  <c r="M92" s="1"/>
  <c r="J60"/>
  <c r="M60" s="1"/>
  <c r="H257"/>
  <c r="Q257" s="1"/>
  <c r="H389"/>
  <c r="Q389" s="1"/>
  <c r="H356"/>
  <c r="Q356" s="1"/>
  <c r="H323"/>
  <c r="Q323" s="1"/>
  <c r="H290"/>
  <c r="Q290" s="1"/>
  <c r="H28"/>
  <c r="Q28" s="1"/>
  <c r="H224"/>
  <c r="Q224" s="1"/>
  <c r="H191"/>
  <c r="Q191" s="1"/>
  <c r="H158"/>
  <c r="Q158" s="1"/>
  <c r="H125"/>
  <c r="Q125" s="1"/>
  <c r="H92"/>
  <c r="Q92" s="1"/>
  <c r="H60"/>
  <c r="Q60" s="1"/>
  <c r="G257"/>
  <c r="G389"/>
  <c r="G356"/>
  <c r="G323"/>
  <c r="G290"/>
  <c r="G28"/>
  <c r="G224"/>
  <c r="G191"/>
  <c r="G158"/>
  <c r="G125"/>
  <c r="G92"/>
  <c r="G60"/>
  <c r="F257"/>
  <c r="I257" s="1"/>
  <c r="F389"/>
  <c r="I389" s="1"/>
  <c r="F356"/>
  <c r="I356" s="1"/>
  <c r="F323"/>
  <c r="I323" s="1"/>
  <c r="F290"/>
  <c r="I290" s="1"/>
  <c r="F28"/>
  <c r="I28" s="1"/>
  <c r="F224"/>
  <c r="I224" s="1"/>
  <c r="F191"/>
  <c r="I191" s="1"/>
  <c r="F158"/>
  <c r="I158" s="1"/>
  <c r="F125"/>
  <c r="I125" s="1"/>
  <c r="F92"/>
  <c r="I92" s="1"/>
  <c r="F60"/>
  <c r="C257"/>
  <c r="P257" s="1"/>
  <c r="C389"/>
  <c r="P389" s="1"/>
  <c r="C356"/>
  <c r="P356" s="1"/>
  <c r="C323"/>
  <c r="P323" s="1"/>
  <c r="C290"/>
  <c r="P290" s="1"/>
  <c r="C28"/>
  <c r="P28" s="1"/>
  <c r="C224"/>
  <c r="P224" s="1"/>
  <c r="C191"/>
  <c r="P191" s="1"/>
  <c r="C158"/>
  <c r="P158" s="1"/>
  <c r="C125"/>
  <c r="P125" s="1"/>
  <c r="C92"/>
  <c r="P92" s="1"/>
  <c r="C60"/>
  <c r="P60" s="1"/>
  <c r="B257"/>
  <c r="B389"/>
  <c r="B356"/>
  <c r="B323"/>
  <c r="B290"/>
  <c r="B28"/>
  <c r="O28" s="1"/>
  <c r="B224"/>
  <c r="B191"/>
  <c r="B158"/>
  <c r="B125"/>
  <c r="B92"/>
  <c r="B60"/>
  <c r="AE159" i="3"/>
  <c r="N256" i="4" s="1"/>
  <c r="AD159" i="3"/>
  <c r="N388" i="4" s="1"/>
  <c r="AC159" i="3"/>
  <c r="N355" i="4" s="1"/>
  <c r="AB159" i="3"/>
  <c r="N322" i="4" s="1"/>
  <c r="AA159" i="3"/>
  <c r="N289" i="4" s="1"/>
  <c r="Z159" i="3"/>
  <c r="N27" i="4" s="1"/>
  <c r="Y159" i="3"/>
  <c r="N223" i="4" s="1"/>
  <c r="X159" i="3"/>
  <c r="N190" i="4" s="1"/>
  <c r="W159" i="3"/>
  <c r="N157" i="4" s="1"/>
  <c r="V159" i="3"/>
  <c r="N124" i="4" s="1"/>
  <c r="U159" i="3"/>
  <c r="N91" i="4" s="1"/>
  <c r="T159" i="3"/>
  <c r="N59" i="4" s="1"/>
  <c r="AE158" i="3"/>
  <c r="L256" i="4" s="1"/>
  <c r="AD158" i="3"/>
  <c r="L388" i="4" s="1"/>
  <c r="AC158" i="3"/>
  <c r="L355" i="4" s="1"/>
  <c r="AB158" i="3"/>
  <c r="L322" i="4" s="1"/>
  <c r="AA158" i="3"/>
  <c r="L289" i="4" s="1"/>
  <c r="Z158" i="3"/>
  <c r="L27" i="4" s="1"/>
  <c r="Y158" i="3"/>
  <c r="L223" i="4" s="1"/>
  <c r="X158" i="3"/>
  <c r="L190" i="4" s="1"/>
  <c r="W158" i="3"/>
  <c r="L157" i="4" s="1"/>
  <c r="V158" i="3"/>
  <c r="L124" i="4" s="1"/>
  <c r="U158" i="3"/>
  <c r="L91" i="4" s="1"/>
  <c r="T158" i="3"/>
  <c r="L59" i="4" s="1"/>
  <c r="AE157" i="3"/>
  <c r="K256" i="4" s="1"/>
  <c r="AD157" i="3"/>
  <c r="K388" i="4" s="1"/>
  <c r="AC157" i="3"/>
  <c r="K355" i="4" s="1"/>
  <c r="AB157" i="3"/>
  <c r="K322" i="4" s="1"/>
  <c r="AA157" i="3"/>
  <c r="K289" i="4" s="1"/>
  <c r="Z157" i="3"/>
  <c r="K27" i="4" s="1"/>
  <c r="Y157" i="3"/>
  <c r="K223" i="4" s="1"/>
  <c r="X157" i="3"/>
  <c r="K190" i="4" s="1"/>
  <c r="W157" i="3"/>
  <c r="K157" i="4" s="1"/>
  <c r="V157" i="3"/>
  <c r="K124" i="4" s="1"/>
  <c r="U157" i="3"/>
  <c r="K91" i="4" s="1"/>
  <c r="T157" i="3"/>
  <c r="K59" i="4" s="1"/>
  <c r="AE156" i="3"/>
  <c r="J256" i="4" s="1"/>
  <c r="M256" s="1"/>
  <c r="AD156" i="3"/>
  <c r="J388" i="4" s="1"/>
  <c r="M388" s="1"/>
  <c r="AC156" i="3"/>
  <c r="J355" i="4" s="1"/>
  <c r="M355" s="1"/>
  <c r="AB156" i="3"/>
  <c r="J322" i="4" s="1"/>
  <c r="M322" s="1"/>
  <c r="AA156" i="3"/>
  <c r="J289" i="4" s="1"/>
  <c r="M289" s="1"/>
  <c r="Z156" i="3"/>
  <c r="J27" i="4" s="1"/>
  <c r="Y156" i="3"/>
  <c r="J223" i="4" s="1"/>
  <c r="M223" s="1"/>
  <c r="X156" i="3"/>
  <c r="J190" i="4" s="1"/>
  <c r="M190" s="1"/>
  <c r="W156" i="3"/>
  <c r="J157" i="4" s="1"/>
  <c r="M157" s="1"/>
  <c r="V156" i="3"/>
  <c r="J124" i="4" s="1"/>
  <c r="M124" s="1"/>
  <c r="U156" i="3"/>
  <c r="J91" i="4" s="1"/>
  <c r="M91" s="1"/>
  <c r="T156" i="3"/>
  <c r="J59" i="4" s="1"/>
  <c r="M59" s="1"/>
  <c r="AE155" i="3"/>
  <c r="H256" i="4" s="1"/>
  <c r="AD155" i="3"/>
  <c r="H388" i="4" s="1"/>
  <c r="AC155" i="3"/>
  <c r="H355" i="4" s="1"/>
  <c r="AB155" i="3"/>
  <c r="H322" i="4" s="1"/>
  <c r="AA155" i="3"/>
  <c r="H289" i="4" s="1"/>
  <c r="Z155" i="3"/>
  <c r="H27" i="4" s="1"/>
  <c r="Y155" i="3"/>
  <c r="H223" i="4" s="1"/>
  <c r="X155" i="3"/>
  <c r="H190" i="4" s="1"/>
  <c r="W155" i="3"/>
  <c r="H157" i="4" s="1"/>
  <c r="V155" i="3"/>
  <c r="H124" i="4" s="1"/>
  <c r="U155" i="3"/>
  <c r="H91" i="4" s="1"/>
  <c r="T155" i="3"/>
  <c r="H59" i="4" s="1"/>
  <c r="AE154" i="3"/>
  <c r="G256" i="4" s="1"/>
  <c r="AD154" i="3"/>
  <c r="G388" i="4" s="1"/>
  <c r="AC154" i="3"/>
  <c r="G355" i="4" s="1"/>
  <c r="AB154" i="3"/>
  <c r="G322" i="4" s="1"/>
  <c r="AA154" i="3"/>
  <c r="G289" i="4" s="1"/>
  <c r="Z154" i="3"/>
  <c r="G27" i="4" s="1"/>
  <c r="Y154" i="3"/>
  <c r="G223" i="4" s="1"/>
  <c r="X154" i="3"/>
  <c r="G190" i="4" s="1"/>
  <c r="W154" i="3"/>
  <c r="G157" i="4" s="1"/>
  <c r="V154" i="3"/>
  <c r="G124" i="4" s="1"/>
  <c r="U154" i="3"/>
  <c r="G91" i="4" s="1"/>
  <c r="T154" i="3"/>
  <c r="G59" i="4" s="1"/>
  <c r="AE153" i="3"/>
  <c r="F256" i="4" s="1"/>
  <c r="I256" s="1"/>
  <c r="AD153" i="3"/>
  <c r="F388" i="4" s="1"/>
  <c r="I388" s="1"/>
  <c r="AC153" i="3"/>
  <c r="F355" i="4" s="1"/>
  <c r="I355" s="1"/>
  <c r="AB153" i="3"/>
  <c r="F322" i="4" s="1"/>
  <c r="I322" s="1"/>
  <c r="AA153" i="3"/>
  <c r="F289" i="4" s="1"/>
  <c r="I289" s="1"/>
  <c r="Z153" i="3"/>
  <c r="F27" i="4" s="1"/>
  <c r="I27" s="1"/>
  <c r="Y153" i="3"/>
  <c r="F223" i="4" s="1"/>
  <c r="I223" s="1"/>
  <c r="X153" i="3"/>
  <c r="F190" i="4" s="1"/>
  <c r="I190" s="1"/>
  <c r="W153" i="3"/>
  <c r="F157" i="4" s="1"/>
  <c r="I157" s="1"/>
  <c r="V153" i="3"/>
  <c r="F124" i="4" s="1"/>
  <c r="I124" s="1"/>
  <c r="U153" i="3"/>
  <c r="F91" i="4" s="1"/>
  <c r="I91" s="1"/>
  <c r="T153" i="3"/>
  <c r="F59" i="4" s="1"/>
  <c r="I59" s="1"/>
  <c r="AE152" i="3"/>
  <c r="D256" i="4" s="1"/>
  <c r="Q256" s="1"/>
  <c r="AD152" i="3"/>
  <c r="D388" i="4" s="1"/>
  <c r="Q388" s="1"/>
  <c r="AC152" i="3"/>
  <c r="D355" i="4" s="1"/>
  <c r="Q355" s="1"/>
  <c r="AB152" i="3"/>
  <c r="D322" i="4" s="1"/>
  <c r="Q322" s="1"/>
  <c r="AA152" i="3"/>
  <c r="D289" i="4" s="1"/>
  <c r="Q289" s="1"/>
  <c r="Z152" i="3"/>
  <c r="D27" i="4" s="1"/>
  <c r="Q27" s="1"/>
  <c r="Y152" i="3"/>
  <c r="D223" i="4" s="1"/>
  <c r="Q223" s="1"/>
  <c r="X152" i="3"/>
  <c r="D190" i="4" s="1"/>
  <c r="Q190" s="1"/>
  <c r="W152" i="3"/>
  <c r="D157" i="4" s="1"/>
  <c r="Q157" s="1"/>
  <c r="V152" i="3"/>
  <c r="D124" i="4" s="1"/>
  <c r="Q124" s="1"/>
  <c r="U152" i="3"/>
  <c r="D91" i="4" s="1"/>
  <c r="Q91" s="1"/>
  <c r="T152" i="3"/>
  <c r="D59" i="4" s="1"/>
  <c r="Q59" s="1"/>
  <c r="AE151" i="3"/>
  <c r="C256" i="4" s="1"/>
  <c r="AD151" i="3"/>
  <c r="C388" i="4" s="1"/>
  <c r="AC151" i="3"/>
  <c r="C355" i="4" s="1"/>
  <c r="AB151" i="3"/>
  <c r="C322" i="4" s="1"/>
  <c r="AA151" i="3"/>
  <c r="C289" i="4" s="1"/>
  <c r="Z151" i="3"/>
  <c r="C27" i="4" s="1"/>
  <c r="Y151" i="3"/>
  <c r="C223" i="4" s="1"/>
  <c r="X151" i="3"/>
  <c r="C190" i="4" s="1"/>
  <c r="W151" i="3"/>
  <c r="C157" i="4" s="1"/>
  <c r="V151" i="3"/>
  <c r="C124" i="4" s="1"/>
  <c r="U151" i="3"/>
  <c r="C91" i="4" s="1"/>
  <c r="T151" i="3"/>
  <c r="C59" i="4" s="1"/>
  <c r="AE150" i="3"/>
  <c r="B256" i="4" s="1"/>
  <c r="AD150" i="3"/>
  <c r="B388" i="4" s="1"/>
  <c r="AC150" i="3"/>
  <c r="B355" i="4" s="1"/>
  <c r="AB150" i="3"/>
  <c r="B322" i="4" s="1"/>
  <c r="AA150" i="3"/>
  <c r="B289" i="4" s="1"/>
  <c r="Z150" i="3"/>
  <c r="B27" i="4" s="1"/>
  <c r="O27" s="1"/>
  <c r="Y150" i="3"/>
  <c r="B223" i="4" s="1"/>
  <c r="X150" i="3"/>
  <c r="B190" i="4" s="1"/>
  <c r="W150" i="3"/>
  <c r="B157" i="4" s="1"/>
  <c r="V150" i="3"/>
  <c r="B124" i="4" s="1"/>
  <c r="U150" i="3"/>
  <c r="B91" i="4" s="1"/>
  <c r="T150" i="3"/>
  <c r="B59" i="4" s="1"/>
  <c r="AE149" i="3"/>
  <c r="AD149"/>
  <c r="AC149"/>
  <c r="AB149"/>
  <c r="AA149"/>
  <c r="Z149"/>
  <c r="Y149"/>
  <c r="X149"/>
  <c r="W149"/>
  <c r="V149"/>
  <c r="U149"/>
  <c r="T149"/>
  <c r="AE148"/>
  <c r="N255" i="4" s="1"/>
  <c r="AD148" i="3"/>
  <c r="N387" i="4" s="1"/>
  <c r="AC148" i="3"/>
  <c r="N354" i="4" s="1"/>
  <c r="AB148" i="3"/>
  <c r="N321" i="4" s="1"/>
  <c r="AA148" i="3"/>
  <c r="N288" i="4" s="1"/>
  <c r="Z148" i="3"/>
  <c r="N26" i="4" s="1"/>
  <c r="Y148" i="3"/>
  <c r="N222" i="4" s="1"/>
  <c r="X148" i="3"/>
  <c r="N189" i="4" s="1"/>
  <c r="W148" i="3"/>
  <c r="N156" i="4" s="1"/>
  <c r="V148" i="3"/>
  <c r="N123" i="4" s="1"/>
  <c r="U148" i="3"/>
  <c r="N90" i="4" s="1"/>
  <c r="T148" i="3"/>
  <c r="N58" i="4" s="1"/>
  <c r="AE147" i="3"/>
  <c r="L255" i="4" s="1"/>
  <c r="AD147" i="3"/>
  <c r="L387" i="4" s="1"/>
  <c r="AC147" i="3"/>
  <c r="L354" i="4" s="1"/>
  <c r="AB147" i="3"/>
  <c r="L321" i="4" s="1"/>
  <c r="AA147" i="3"/>
  <c r="L288" i="4" s="1"/>
  <c r="Z147" i="3"/>
  <c r="L26" i="4" s="1"/>
  <c r="Y147" i="3"/>
  <c r="L222" i="4" s="1"/>
  <c r="X147" i="3"/>
  <c r="L189" i="4" s="1"/>
  <c r="W147" i="3"/>
  <c r="L156" i="4" s="1"/>
  <c r="V147" i="3"/>
  <c r="L123" i="4" s="1"/>
  <c r="U147" i="3"/>
  <c r="L90" i="4" s="1"/>
  <c r="T147" i="3"/>
  <c r="L58" i="4" s="1"/>
  <c r="AE146" i="3"/>
  <c r="K255" i="4" s="1"/>
  <c r="AD146" i="3"/>
  <c r="K387" i="4" s="1"/>
  <c r="AC146" i="3"/>
  <c r="K354" i="4" s="1"/>
  <c r="AB146" i="3"/>
  <c r="K321" i="4" s="1"/>
  <c r="AA146" i="3"/>
  <c r="K288" i="4" s="1"/>
  <c r="Z146" i="3"/>
  <c r="K26" i="4" s="1"/>
  <c r="Y146" i="3"/>
  <c r="K222" i="4" s="1"/>
  <c r="X146" i="3"/>
  <c r="K189" i="4" s="1"/>
  <c r="W146" i="3"/>
  <c r="K156" i="4" s="1"/>
  <c r="V146" i="3"/>
  <c r="K123" i="4" s="1"/>
  <c r="U146" i="3"/>
  <c r="K90" i="4" s="1"/>
  <c r="T146" i="3"/>
  <c r="K58" i="4" s="1"/>
  <c r="AE145" i="3"/>
  <c r="J255" i="4" s="1"/>
  <c r="M255" s="1"/>
  <c r="AD145" i="3"/>
  <c r="J387" i="4" s="1"/>
  <c r="M387" s="1"/>
  <c r="AC145" i="3"/>
  <c r="J354" i="4" s="1"/>
  <c r="M354" s="1"/>
  <c r="AB145" i="3"/>
  <c r="J321" i="4" s="1"/>
  <c r="M321" s="1"/>
  <c r="AA145" i="3"/>
  <c r="J288" i="4" s="1"/>
  <c r="M288" s="1"/>
  <c r="Z145" i="3"/>
  <c r="J26" i="4" s="1"/>
  <c r="Y145" i="3"/>
  <c r="J222" i="4" s="1"/>
  <c r="M222" s="1"/>
  <c r="X145" i="3"/>
  <c r="J189" i="4" s="1"/>
  <c r="M189" s="1"/>
  <c r="W145" i="3"/>
  <c r="J156" i="4" s="1"/>
  <c r="M156" s="1"/>
  <c r="V145" i="3"/>
  <c r="J123" i="4" s="1"/>
  <c r="M123" s="1"/>
  <c r="U145" i="3"/>
  <c r="J90" i="4" s="1"/>
  <c r="M90" s="1"/>
  <c r="T145" i="3"/>
  <c r="J58" i="4" s="1"/>
  <c r="M58" s="1"/>
  <c r="AE144" i="3"/>
  <c r="H255" i="4" s="1"/>
  <c r="AD144" i="3"/>
  <c r="H387" i="4" s="1"/>
  <c r="AC144" i="3"/>
  <c r="H354" i="4" s="1"/>
  <c r="AB144" i="3"/>
  <c r="H321" i="4" s="1"/>
  <c r="AA144" i="3"/>
  <c r="H288" i="4" s="1"/>
  <c r="Z144" i="3"/>
  <c r="H26" i="4" s="1"/>
  <c r="Y144" i="3"/>
  <c r="H222" i="4" s="1"/>
  <c r="X144" i="3"/>
  <c r="H189" i="4" s="1"/>
  <c r="W144" i="3"/>
  <c r="H156" i="4" s="1"/>
  <c r="V144" i="3"/>
  <c r="H123" i="4" s="1"/>
  <c r="U144" i="3"/>
  <c r="H90" i="4" s="1"/>
  <c r="T144" i="3"/>
  <c r="H58" i="4" s="1"/>
  <c r="AE143" i="3"/>
  <c r="G255" i="4" s="1"/>
  <c r="AD143" i="3"/>
  <c r="G387" i="4" s="1"/>
  <c r="AC143" i="3"/>
  <c r="G354" i="4" s="1"/>
  <c r="AB143" i="3"/>
  <c r="G321" i="4" s="1"/>
  <c r="AA143" i="3"/>
  <c r="G288" i="4" s="1"/>
  <c r="Z143" i="3"/>
  <c r="G26" i="4" s="1"/>
  <c r="Y143" i="3"/>
  <c r="G222" i="4" s="1"/>
  <c r="X143" i="3"/>
  <c r="G189" i="4" s="1"/>
  <c r="W143" i="3"/>
  <c r="G156" i="4" s="1"/>
  <c r="V143" i="3"/>
  <c r="G123" i="4" s="1"/>
  <c r="U143" i="3"/>
  <c r="G90" i="4" s="1"/>
  <c r="T143" i="3"/>
  <c r="G58" i="4" s="1"/>
  <c r="AE142" i="3"/>
  <c r="F255" i="4" s="1"/>
  <c r="I255" s="1"/>
  <c r="AD142" i="3"/>
  <c r="F387" i="4" s="1"/>
  <c r="I387" s="1"/>
  <c r="AC142" i="3"/>
  <c r="F354" i="4" s="1"/>
  <c r="I354" s="1"/>
  <c r="AB142" i="3"/>
  <c r="F321" i="4" s="1"/>
  <c r="I321" s="1"/>
  <c r="AA142" i="3"/>
  <c r="F288" i="4" s="1"/>
  <c r="I288" s="1"/>
  <c r="Z142" i="3"/>
  <c r="F26" i="4" s="1"/>
  <c r="I26" s="1"/>
  <c r="Y142" i="3"/>
  <c r="F222" i="4" s="1"/>
  <c r="I222" s="1"/>
  <c r="X142" i="3"/>
  <c r="F189" i="4" s="1"/>
  <c r="I189" s="1"/>
  <c r="W142" i="3"/>
  <c r="F156" i="4" s="1"/>
  <c r="I156" s="1"/>
  <c r="V142" i="3"/>
  <c r="F123" i="4" s="1"/>
  <c r="I123" s="1"/>
  <c r="U142" i="3"/>
  <c r="F90" i="4" s="1"/>
  <c r="I90" s="1"/>
  <c r="T142" i="3"/>
  <c r="F58" i="4" s="1"/>
  <c r="I58" s="1"/>
  <c r="AE141" i="3"/>
  <c r="D255" i="4" s="1"/>
  <c r="Q255" s="1"/>
  <c r="AD141" i="3"/>
  <c r="D387" i="4" s="1"/>
  <c r="Q387" s="1"/>
  <c r="AC141" i="3"/>
  <c r="D354" i="4" s="1"/>
  <c r="Q354" s="1"/>
  <c r="AB141" i="3"/>
  <c r="D321" i="4" s="1"/>
  <c r="Q321" s="1"/>
  <c r="AA141" i="3"/>
  <c r="D288" i="4" s="1"/>
  <c r="Q288" s="1"/>
  <c r="Z141" i="3"/>
  <c r="D26" i="4" s="1"/>
  <c r="Q26" s="1"/>
  <c r="Y141" i="3"/>
  <c r="D222" i="4" s="1"/>
  <c r="Q222" s="1"/>
  <c r="X141" i="3"/>
  <c r="D189" i="4" s="1"/>
  <c r="Q189" s="1"/>
  <c r="W141" i="3"/>
  <c r="D156" i="4" s="1"/>
  <c r="Q156" s="1"/>
  <c r="V141" i="3"/>
  <c r="D123" i="4" s="1"/>
  <c r="Q123" s="1"/>
  <c r="U141" i="3"/>
  <c r="D90" i="4" s="1"/>
  <c r="Q90" s="1"/>
  <c r="T141" i="3"/>
  <c r="D58" i="4" s="1"/>
  <c r="Q58" s="1"/>
  <c r="AE140" i="3"/>
  <c r="C255" i="4" s="1"/>
  <c r="P255" s="1"/>
  <c r="AD140" i="3"/>
  <c r="C387" i="4" s="1"/>
  <c r="P387" s="1"/>
  <c r="AC140" i="3"/>
  <c r="C354" i="4" s="1"/>
  <c r="P354" s="1"/>
  <c r="AB140" i="3"/>
  <c r="C321" i="4" s="1"/>
  <c r="P321" s="1"/>
  <c r="AA140" i="3"/>
  <c r="C288" i="4" s="1"/>
  <c r="P288" s="1"/>
  <c r="Z140" i="3"/>
  <c r="C26" i="4" s="1"/>
  <c r="P26" s="1"/>
  <c r="Y140" i="3"/>
  <c r="C222" i="4" s="1"/>
  <c r="P222" s="1"/>
  <c r="X140" i="3"/>
  <c r="C189" i="4" s="1"/>
  <c r="P189" s="1"/>
  <c r="W140" i="3"/>
  <c r="C156" i="4" s="1"/>
  <c r="P156" s="1"/>
  <c r="V140" i="3"/>
  <c r="C123" i="4" s="1"/>
  <c r="P123" s="1"/>
  <c r="U140" i="3"/>
  <c r="C90" i="4" s="1"/>
  <c r="P90" s="1"/>
  <c r="T140" i="3"/>
  <c r="C58" i="4" s="1"/>
  <c r="P58" s="1"/>
  <c r="AE139" i="3"/>
  <c r="B255" i="4" s="1"/>
  <c r="AD139" i="3"/>
  <c r="B387" i="4" s="1"/>
  <c r="AC139" i="3"/>
  <c r="B354" i="4" s="1"/>
  <c r="AB139" i="3"/>
  <c r="B321" i="4" s="1"/>
  <c r="AA139" i="3"/>
  <c r="B288" i="4" s="1"/>
  <c r="Z139" i="3"/>
  <c r="B26" i="4" s="1"/>
  <c r="O26" s="1"/>
  <c r="Y139" i="3"/>
  <c r="B222" i="4" s="1"/>
  <c r="X139" i="3"/>
  <c r="B189" i="4" s="1"/>
  <c r="W139" i="3"/>
  <c r="B156" i="4" s="1"/>
  <c r="V139" i="3"/>
  <c r="B123" i="4" s="1"/>
  <c r="U139" i="3"/>
  <c r="B90" i="4" s="1"/>
  <c r="T139" i="3"/>
  <c r="B58" i="4" s="1"/>
  <c r="AE138" i="3"/>
  <c r="AD138"/>
  <c r="AC138"/>
  <c r="AB138"/>
  <c r="AA138"/>
  <c r="Z138"/>
  <c r="Y138"/>
  <c r="X138"/>
  <c r="W138"/>
  <c r="V138"/>
  <c r="U138"/>
  <c r="T138"/>
  <c r="AE137"/>
  <c r="N253" i="4" s="1"/>
  <c r="AD137" i="3"/>
  <c r="N385" i="4" s="1"/>
  <c r="AC137" i="3"/>
  <c r="N352" i="4" s="1"/>
  <c r="AB137" i="3"/>
  <c r="N319" i="4" s="1"/>
  <c r="AA137" i="3"/>
  <c r="N286" i="4" s="1"/>
  <c r="Z137" i="3"/>
  <c r="N24" i="4" s="1"/>
  <c r="Y137" i="3"/>
  <c r="N220" i="4" s="1"/>
  <c r="X137" i="3"/>
  <c r="N187" i="4" s="1"/>
  <c r="W137" i="3"/>
  <c r="N154" i="4" s="1"/>
  <c r="V137" i="3"/>
  <c r="N121" i="4" s="1"/>
  <c r="U137" i="3"/>
  <c r="N88" i="4" s="1"/>
  <c r="T137" i="3"/>
  <c r="N56" i="4" s="1"/>
  <c r="AE136" i="3"/>
  <c r="L253" i="4" s="1"/>
  <c r="AD136" i="3"/>
  <c r="L385" i="4" s="1"/>
  <c r="AC136" i="3"/>
  <c r="L352" i="4" s="1"/>
  <c r="AB136" i="3"/>
  <c r="L319" i="4" s="1"/>
  <c r="AA136" i="3"/>
  <c r="L286" i="4" s="1"/>
  <c r="Z136" i="3"/>
  <c r="L24" i="4" s="1"/>
  <c r="Y136" i="3"/>
  <c r="L220" i="4" s="1"/>
  <c r="X136" i="3"/>
  <c r="L187" i="4" s="1"/>
  <c r="W136" i="3"/>
  <c r="L154" i="4" s="1"/>
  <c r="V136" i="3"/>
  <c r="L121" i="4" s="1"/>
  <c r="U136" i="3"/>
  <c r="L88" i="4" s="1"/>
  <c r="T136" i="3"/>
  <c r="L56" i="4" s="1"/>
  <c r="AE135" i="3"/>
  <c r="K253" i="4" s="1"/>
  <c r="AD135" i="3"/>
  <c r="K385" i="4" s="1"/>
  <c r="AC135" i="3"/>
  <c r="K352" i="4" s="1"/>
  <c r="AB135" i="3"/>
  <c r="K319" i="4" s="1"/>
  <c r="AA135" i="3"/>
  <c r="K286" i="4" s="1"/>
  <c r="Z135" i="3"/>
  <c r="K24" i="4" s="1"/>
  <c r="Y135" i="3"/>
  <c r="K220" i="4" s="1"/>
  <c r="X135" i="3"/>
  <c r="K187" i="4" s="1"/>
  <c r="W135" i="3"/>
  <c r="K154" i="4" s="1"/>
  <c r="V135" i="3"/>
  <c r="K121" i="4" s="1"/>
  <c r="U135" i="3"/>
  <c r="K88" i="4" s="1"/>
  <c r="T135" i="3"/>
  <c r="K56" i="4" s="1"/>
  <c r="AE134" i="3"/>
  <c r="J253" i="4" s="1"/>
  <c r="M253" s="1"/>
  <c r="AD134" i="3"/>
  <c r="J385" i="4" s="1"/>
  <c r="M385" s="1"/>
  <c r="AC134" i="3"/>
  <c r="J352" i="4" s="1"/>
  <c r="M352" s="1"/>
  <c r="AB134" i="3"/>
  <c r="J319" i="4" s="1"/>
  <c r="M319" s="1"/>
  <c r="AA134" i="3"/>
  <c r="J286" i="4" s="1"/>
  <c r="M286" s="1"/>
  <c r="Z134" i="3"/>
  <c r="J24" i="4" s="1"/>
  <c r="Y134" i="3"/>
  <c r="J220" i="4" s="1"/>
  <c r="M220" s="1"/>
  <c r="X134" i="3"/>
  <c r="J187" i="4" s="1"/>
  <c r="M187" s="1"/>
  <c r="W134" i="3"/>
  <c r="J154" i="4" s="1"/>
  <c r="M154" s="1"/>
  <c r="V134" i="3"/>
  <c r="J121" i="4" s="1"/>
  <c r="M121" s="1"/>
  <c r="U134" i="3"/>
  <c r="J88" i="4" s="1"/>
  <c r="M88" s="1"/>
  <c r="T134" i="3"/>
  <c r="J56" i="4" s="1"/>
  <c r="M56" s="1"/>
  <c r="AE133" i="3"/>
  <c r="H253" i="4" s="1"/>
  <c r="AD133" i="3"/>
  <c r="H385" i="4" s="1"/>
  <c r="AC133" i="3"/>
  <c r="H352" i="4" s="1"/>
  <c r="AB133" i="3"/>
  <c r="H319" i="4" s="1"/>
  <c r="AA133" i="3"/>
  <c r="H286" i="4" s="1"/>
  <c r="Z133" i="3"/>
  <c r="H24" i="4" s="1"/>
  <c r="Y133" i="3"/>
  <c r="H220" i="4" s="1"/>
  <c r="X133" i="3"/>
  <c r="H187" i="4" s="1"/>
  <c r="W133" i="3"/>
  <c r="H154" i="4" s="1"/>
  <c r="V133" i="3"/>
  <c r="H121" i="4" s="1"/>
  <c r="U133" i="3"/>
  <c r="H88" i="4" s="1"/>
  <c r="T133" i="3"/>
  <c r="H56" i="4" s="1"/>
  <c r="AE132" i="3"/>
  <c r="G253" i="4" s="1"/>
  <c r="AD132" i="3"/>
  <c r="G385" i="4" s="1"/>
  <c r="AC132" i="3"/>
  <c r="G352" i="4" s="1"/>
  <c r="AB132" i="3"/>
  <c r="G319" i="4" s="1"/>
  <c r="AA132" i="3"/>
  <c r="G286" i="4" s="1"/>
  <c r="Z132" i="3"/>
  <c r="G24" i="4" s="1"/>
  <c r="Y132" i="3"/>
  <c r="G220" i="4" s="1"/>
  <c r="X132" i="3"/>
  <c r="G187" i="4" s="1"/>
  <c r="W132" i="3"/>
  <c r="G154" i="4" s="1"/>
  <c r="V132" i="3"/>
  <c r="G121" i="4" s="1"/>
  <c r="U132" i="3"/>
  <c r="G88" i="4" s="1"/>
  <c r="T132" i="3"/>
  <c r="G56" i="4" s="1"/>
  <c r="AE131" i="3"/>
  <c r="F253" i="4" s="1"/>
  <c r="I253" s="1"/>
  <c r="AD131" i="3"/>
  <c r="F385" i="4" s="1"/>
  <c r="I385" s="1"/>
  <c r="AC131" i="3"/>
  <c r="F352" i="4" s="1"/>
  <c r="I352" s="1"/>
  <c r="AB131" i="3"/>
  <c r="F319" i="4" s="1"/>
  <c r="I319" s="1"/>
  <c r="AA131" i="3"/>
  <c r="F286" i="4" s="1"/>
  <c r="I286" s="1"/>
  <c r="Z131" i="3"/>
  <c r="F24" i="4" s="1"/>
  <c r="I24" s="1"/>
  <c r="Y131" i="3"/>
  <c r="F220" i="4" s="1"/>
  <c r="I220" s="1"/>
  <c r="X131" i="3"/>
  <c r="F187" i="4" s="1"/>
  <c r="I187" s="1"/>
  <c r="W131" i="3"/>
  <c r="F154" i="4" s="1"/>
  <c r="I154" s="1"/>
  <c r="V131" i="3"/>
  <c r="F121" i="4" s="1"/>
  <c r="I121" s="1"/>
  <c r="U131" i="3"/>
  <c r="F88" i="4" s="1"/>
  <c r="I88" s="1"/>
  <c r="T131" i="3"/>
  <c r="F56" i="4" s="1"/>
  <c r="I56" s="1"/>
  <c r="AE130" i="3"/>
  <c r="D253" i="4" s="1"/>
  <c r="Q253" s="1"/>
  <c r="AD130" i="3"/>
  <c r="D385" i="4" s="1"/>
  <c r="Q385" s="1"/>
  <c r="AC130" i="3"/>
  <c r="D352" i="4" s="1"/>
  <c r="Q352" s="1"/>
  <c r="AB130" i="3"/>
  <c r="D319" i="4" s="1"/>
  <c r="Q319" s="1"/>
  <c r="AA130" i="3"/>
  <c r="D286" i="4" s="1"/>
  <c r="Q286" s="1"/>
  <c r="Z130" i="3"/>
  <c r="D24" i="4" s="1"/>
  <c r="Q24" s="1"/>
  <c r="Y130" i="3"/>
  <c r="D220" i="4" s="1"/>
  <c r="Q220" s="1"/>
  <c r="X130" i="3"/>
  <c r="D187" i="4" s="1"/>
  <c r="Q187" s="1"/>
  <c r="W130" i="3"/>
  <c r="D154" i="4" s="1"/>
  <c r="Q154" s="1"/>
  <c r="V130" i="3"/>
  <c r="D121" i="4" s="1"/>
  <c r="Q121" s="1"/>
  <c r="U130" i="3"/>
  <c r="D88" i="4" s="1"/>
  <c r="Q88" s="1"/>
  <c r="T130" i="3"/>
  <c r="D56" i="4" s="1"/>
  <c r="Q56" s="1"/>
  <c r="AE129" i="3"/>
  <c r="C253" i="4" s="1"/>
  <c r="P253" s="1"/>
  <c r="AD129" i="3"/>
  <c r="C385" i="4" s="1"/>
  <c r="P385" s="1"/>
  <c r="AC129" i="3"/>
  <c r="C352" i="4" s="1"/>
  <c r="P352" s="1"/>
  <c r="AB129" i="3"/>
  <c r="C319" i="4" s="1"/>
  <c r="P319" s="1"/>
  <c r="AA129" i="3"/>
  <c r="C286" i="4" s="1"/>
  <c r="P286" s="1"/>
  <c r="Z129" i="3"/>
  <c r="C24" i="4" s="1"/>
  <c r="P24" s="1"/>
  <c r="Y129" i="3"/>
  <c r="C220" i="4" s="1"/>
  <c r="P220" s="1"/>
  <c r="X129" i="3"/>
  <c r="C187" i="4" s="1"/>
  <c r="P187" s="1"/>
  <c r="W129" i="3"/>
  <c r="C154" i="4" s="1"/>
  <c r="P154" s="1"/>
  <c r="V129" i="3"/>
  <c r="C121" i="4" s="1"/>
  <c r="P121" s="1"/>
  <c r="U129" i="3"/>
  <c r="C88" i="4" s="1"/>
  <c r="P88" s="1"/>
  <c r="T129" i="3"/>
  <c r="C56" i="4" s="1"/>
  <c r="P56" s="1"/>
  <c r="AE128" i="3"/>
  <c r="B253" i="4" s="1"/>
  <c r="AD128" i="3"/>
  <c r="B385" i="4" s="1"/>
  <c r="AC128" i="3"/>
  <c r="B352" i="4" s="1"/>
  <c r="AB128" i="3"/>
  <c r="B319" i="4" s="1"/>
  <c r="AA128" i="3"/>
  <c r="B286" i="4" s="1"/>
  <c r="Z128" i="3"/>
  <c r="B24" i="4" s="1"/>
  <c r="O24" s="1"/>
  <c r="Y128" i="3"/>
  <c r="B220" i="4" s="1"/>
  <c r="X128" i="3"/>
  <c r="B187" i="4" s="1"/>
  <c r="W128" i="3"/>
  <c r="B154" i="4" s="1"/>
  <c r="V128" i="3"/>
  <c r="B121" i="4" s="1"/>
  <c r="U128" i="3"/>
  <c r="B88" i="4" s="1"/>
  <c r="T128" i="3"/>
  <c r="B56" i="4" s="1"/>
  <c r="AE127" i="3"/>
  <c r="AD127"/>
  <c r="AC127"/>
  <c r="AB127"/>
  <c r="AA127"/>
  <c r="Z127"/>
  <c r="Y127"/>
  <c r="X127"/>
  <c r="W127"/>
  <c r="V127"/>
  <c r="U127"/>
  <c r="T127"/>
  <c r="N252" i="4"/>
  <c r="N384"/>
  <c r="N351"/>
  <c r="N318"/>
  <c r="N285"/>
  <c r="N23"/>
  <c r="N219"/>
  <c r="N186"/>
  <c r="N153"/>
  <c r="N120"/>
  <c r="N87"/>
  <c r="N55"/>
  <c r="L252"/>
  <c r="L384"/>
  <c r="L351"/>
  <c r="L318"/>
  <c r="L285"/>
  <c r="L23"/>
  <c r="L219"/>
  <c r="L186"/>
  <c r="L153"/>
  <c r="L120"/>
  <c r="L87"/>
  <c r="L55"/>
  <c r="K252"/>
  <c r="K384"/>
  <c r="K351"/>
  <c r="K318"/>
  <c r="K285"/>
  <c r="K23"/>
  <c r="K219"/>
  <c r="K186"/>
  <c r="K153"/>
  <c r="K120"/>
  <c r="K87"/>
  <c r="K55"/>
  <c r="J252"/>
  <c r="M252" s="1"/>
  <c r="J384"/>
  <c r="M384" s="1"/>
  <c r="J351"/>
  <c r="M351" s="1"/>
  <c r="J318"/>
  <c r="M318" s="1"/>
  <c r="J285"/>
  <c r="M285" s="1"/>
  <c r="J23"/>
  <c r="J219"/>
  <c r="M219" s="1"/>
  <c r="J186"/>
  <c r="M186" s="1"/>
  <c r="J153"/>
  <c r="M153" s="1"/>
  <c r="J120"/>
  <c r="M120" s="1"/>
  <c r="J87"/>
  <c r="M87" s="1"/>
  <c r="J55"/>
  <c r="M55" s="1"/>
  <c r="H252"/>
  <c r="H384"/>
  <c r="H351"/>
  <c r="H318"/>
  <c r="H285"/>
  <c r="H23"/>
  <c r="H219"/>
  <c r="H186"/>
  <c r="H153"/>
  <c r="H120"/>
  <c r="H87"/>
  <c r="H55"/>
  <c r="G252"/>
  <c r="G384"/>
  <c r="G351"/>
  <c r="G318"/>
  <c r="G285"/>
  <c r="G23"/>
  <c r="G219"/>
  <c r="G186"/>
  <c r="G153"/>
  <c r="G120"/>
  <c r="G87"/>
  <c r="G55"/>
  <c r="F252"/>
  <c r="I252" s="1"/>
  <c r="F384"/>
  <c r="I384" s="1"/>
  <c r="F351"/>
  <c r="I351" s="1"/>
  <c r="F318"/>
  <c r="I318" s="1"/>
  <c r="F285"/>
  <c r="I285" s="1"/>
  <c r="F23"/>
  <c r="I23" s="1"/>
  <c r="F219"/>
  <c r="I219" s="1"/>
  <c r="F186"/>
  <c r="I186" s="1"/>
  <c r="F153"/>
  <c r="I153" s="1"/>
  <c r="F120"/>
  <c r="I120" s="1"/>
  <c r="F87"/>
  <c r="I87" s="1"/>
  <c r="F55"/>
  <c r="I55" s="1"/>
  <c r="D252"/>
  <c r="Q252" s="1"/>
  <c r="D384"/>
  <c r="Q384" s="1"/>
  <c r="D351"/>
  <c r="Q351" s="1"/>
  <c r="D318"/>
  <c r="Q318" s="1"/>
  <c r="D285"/>
  <c r="Q285" s="1"/>
  <c r="D23"/>
  <c r="Q23" s="1"/>
  <c r="D219"/>
  <c r="Q219" s="1"/>
  <c r="D186"/>
  <c r="Q186" s="1"/>
  <c r="D153"/>
  <c r="Q153" s="1"/>
  <c r="D120"/>
  <c r="Q120" s="1"/>
  <c r="D87"/>
  <c r="Q87" s="1"/>
  <c r="D55"/>
  <c r="Q55" s="1"/>
  <c r="C252"/>
  <c r="P252" s="1"/>
  <c r="C384"/>
  <c r="P384" s="1"/>
  <c r="C351"/>
  <c r="P351" s="1"/>
  <c r="C318"/>
  <c r="P318" s="1"/>
  <c r="C285"/>
  <c r="P285" s="1"/>
  <c r="C23"/>
  <c r="P23" s="1"/>
  <c r="C219"/>
  <c r="P219" s="1"/>
  <c r="C186"/>
  <c r="P186" s="1"/>
  <c r="C153"/>
  <c r="P153" s="1"/>
  <c r="C120"/>
  <c r="P120" s="1"/>
  <c r="C87"/>
  <c r="P87" s="1"/>
  <c r="C55"/>
  <c r="P55" s="1"/>
  <c r="B252"/>
  <c r="B384"/>
  <c r="B351"/>
  <c r="B318"/>
  <c r="B285"/>
  <c r="B23"/>
  <c r="O23" s="1"/>
  <c r="B219"/>
  <c r="B186"/>
  <c r="B153"/>
  <c r="B120"/>
  <c r="B87"/>
  <c r="B55"/>
  <c r="AE115" i="3"/>
  <c r="N251" i="4" s="1"/>
  <c r="AD115" i="3"/>
  <c r="N383" i="4" s="1"/>
  <c r="AC115" i="3"/>
  <c r="N350" i="4" s="1"/>
  <c r="AB115" i="3"/>
  <c r="N317" i="4" s="1"/>
  <c r="AA115" i="3"/>
  <c r="N284" i="4" s="1"/>
  <c r="Z115" i="3"/>
  <c r="N22" i="4" s="1"/>
  <c r="Y115" i="3"/>
  <c r="N218" i="4" s="1"/>
  <c r="X115" i="3"/>
  <c r="N185" i="4" s="1"/>
  <c r="W115" i="3"/>
  <c r="N152" i="4" s="1"/>
  <c r="V115" i="3"/>
  <c r="N119" i="4" s="1"/>
  <c r="U115" i="3"/>
  <c r="N86" i="4" s="1"/>
  <c r="N54"/>
  <c r="AE114" i="3"/>
  <c r="L251" i="4" s="1"/>
  <c r="AD114" i="3"/>
  <c r="L383" i="4" s="1"/>
  <c r="AC114" i="3"/>
  <c r="L350" i="4" s="1"/>
  <c r="AB114" i="3"/>
  <c r="L317" i="4" s="1"/>
  <c r="AA114" i="3"/>
  <c r="L284" i="4" s="1"/>
  <c r="Z114" i="3"/>
  <c r="L22" i="4" s="1"/>
  <c r="Y114" i="3"/>
  <c r="L218" i="4" s="1"/>
  <c r="X114" i="3"/>
  <c r="L185" i="4" s="1"/>
  <c r="W114" i="3"/>
  <c r="L152" i="4" s="1"/>
  <c r="V114" i="3"/>
  <c r="L119" i="4" s="1"/>
  <c r="U114" i="3"/>
  <c r="L86" i="4" s="1"/>
  <c r="L54"/>
  <c r="AE113" i="3"/>
  <c r="K251" i="4" s="1"/>
  <c r="AD113" i="3"/>
  <c r="K383" i="4" s="1"/>
  <c r="AC113" i="3"/>
  <c r="K350" i="4" s="1"/>
  <c r="AB113" i="3"/>
  <c r="K317" i="4" s="1"/>
  <c r="AA113" i="3"/>
  <c r="K284" i="4" s="1"/>
  <c r="Z113" i="3"/>
  <c r="K22" i="4" s="1"/>
  <c r="Y113" i="3"/>
  <c r="K218" i="4" s="1"/>
  <c r="X113" i="3"/>
  <c r="K185" i="4" s="1"/>
  <c r="W113" i="3"/>
  <c r="K152" i="4" s="1"/>
  <c r="V113" i="3"/>
  <c r="K119" i="4" s="1"/>
  <c r="U113" i="3"/>
  <c r="K86" i="4" s="1"/>
  <c r="K54"/>
  <c r="AE112" i="3"/>
  <c r="J251" i="4" s="1"/>
  <c r="M251" s="1"/>
  <c r="AD112" i="3"/>
  <c r="J383" i="4" s="1"/>
  <c r="M383" s="1"/>
  <c r="AC112" i="3"/>
  <c r="J350" i="4" s="1"/>
  <c r="M350" s="1"/>
  <c r="AB112" i="3"/>
  <c r="J317" i="4" s="1"/>
  <c r="M317" s="1"/>
  <c r="AA112" i="3"/>
  <c r="J284" i="4" s="1"/>
  <c r="M284" s="1"/>
  <c r="Z112" i="3"/>
  <c r="J22" i="4" s="1"/>
  <c r="Y112" i="3"/>
  <c r="J218" i="4" s="1"/>
  <c r="M218" s="1"/>
  <c r="X112" i="3"/>
  <c r="J185" i="4" s="1"/>
  <c r="M185" s="1"/>
  <c r="W112" i="3"/>
  <c r="J152" i="4" s="1"/>
  <c r="M152" s="1"/>
  <c r="V112" i="3"/>
  <c r="J119" i="4" s="1"/>
  <c r="M119" s="1"/>
  <c r="U112" i="3"/>
  <c r="J86" i="4" s="1"/>
  <c r="M86" s="1"/>
  <c r="J54"/>
  <c r="M54" s="1"/>
  <c r="AE111" i="3"/>
  <c r="H251" i="4" s="1"/>
  <c r="AD111" i="3"/>
  <c r="H383" i="4" s="1"/>
  <c r="AC111" i="3"/>
  <c r="H350" i="4" s="1"/>
  <c r="AB111" i="3"/>
  <c r="H317" i="4" s="1"/>
  <c r="AA111" i="3"/>
  <c r="H284" i="4" s="1"/>
  <c r="Z111" i="3"/>
  <c r="H22" i="4" s="1"/>
  <c r="Y111" i="3"/>
  <c r="H218" i="4" s="1"/>
  <c r="X111" i="3"/>
  <c r="H185" i="4" s="1"/>
  <c r="W111" i="3"/>
  <c r="H152" i="4" s="1"/>
  <c r="V111" i="3"/>
  <c r="H119" i="4" s="1"/>
  <c r="U111" i="3"/>
  <c r="H86" i="4" s="1"/>
  <c r="H54"/>
  <c r="AE110" i="3"/>
  <c r="G251" i="4" s="1"/>
  <c r="AD110" i="3"/>
  <c r="G383" i="4" s="1"/>
  <c r="AC110" i="3"/>
  <c r="G350" i="4" s="1"/>
  <c r="AB110" i="3"/>
  <c r="G317" i="4" s="1"/>
  <c r="AA110" i="3"/>
  <c r="G284" i="4" s="1"/>
  <c r="Z110" i="3"/>
  <c r="G22" i="4" s="1"/>
  <c r="Y110" i="3"/>
  <c r="G218" i="4" s="1"/>
  <c r="X110" i="3"/>
  <c r="G185" i="4" s="1"/>
  <c r="W110" i="3"/>
  <c r="G152" i="4" s="1"/>
  <c r="V110" i="3"/>
  <c r="G119" i="4" s="1"/>
  <c r="U110" i="3"/>
  <c r="G86" i="4" s="1"/>
  <c r="G54"/>
  <c r="AE109" i="3"/>
  <c r="F251" i="4" s="1"/>
  <c r="I251" s="1"/>
  <c r="AD109" i="3"/>
  <c r="F383" i="4" s="1"/>
  <c r="I383" s="1"/>
  <c r="AC109" i="3"/>
  <c r="F350" i="4" s="1"/>
  <c r="I350" s="1"/>
  <c r="AB109" i="3"/>
  <c r="F317" i="4" s="1"/>
  <c r="I317" s="1"/>
  <c r="AA109" i="3"/>
  <c r="F284" i="4" s="1"/>
  <c r="I284" s="1"/>
  <c r="Z109" i="3"/>
  <c r="F22" i="4" s="1"/>
  <c r="I22" s="1"/>
  <c r="Y109" i="3"/>
  <c r="F218" i="4" s="1"/>
  <c r="I218" s="1"/>
  <c r="X109" i="3"/>
  <c r="F185" i="4" s="1"/>
  <c r="I185" s="1"/>
  <c r="W109" i="3"/>
  <c r="F152" i="4" s="1"/>
  <c r="I152" s="1"/>
  <c r="V109" i="3"/>
  <c r="F119" i="4" s="1"/>
  <c r="I119" s="1"/>
  <c r="U109" i="3"/>
  <c r="F86" i="4" s="1"/>
  <c r="I86" s="1"/>
  <c r="F54"/>
  <c r="I54" s="1"/>
  <c r="AE108" i="3"/>
  <c r="D251" i="4" s="1"/>
  <c r="Q251" s="1"/>
  <c r="AD108" i="3"/>
  <c r="D383" i="4" s="1"/>
  <c r="Q383" s="1"/>
  <c r="AC108" i="3"/>
  <c r="D350" i="4" s="1"/>
  <c r="Q350" s="1"/>
  <c r="AB108" i="3"/>
  <c r="D317" i="4" s="1"/>
  <c r="Q317" s="1"/>
  <c r="AA108" i="3"/>
  <c r="D284" i="4" s="1"/>
  <c r="Q284" s="1"/>
  <c r="Z108" i="3"/>
  <c r="D22" i="4" s="1"/>
  <c r="Q22" s="1"/>
  <c r="Y108" i="3"/>
  <c r="D218" i="4" s="1"/>
  <c r="Q218" s="1"/>
  <c r="X108" i="3"/>
  <c r="D185" i="4" s="1"/>
  <c r="Q185" s="1"/>
  <c r="W108" i="3"/>
  <c r="D152" i="4" s="1"/>
  <c r="Q152" s="1"/>
  <c r="V108" i="3"/>
  <c r="D119" i="4" s="1"/>
  <c r="Q119" s="1"/>
  <c r="U108" i="3"/>
  <c r="D86" i="4" s="1"/>
  <c r="Q86" s="1"/>
  <c r="D54"/>
  <c r="Q54" s="1"/>
  <c r="AE107" i="3"/>
  <c r="C251" i="4" s="1"/>
  <c r="P251" s="1"/>
  <c r="AD107" i="3"/>
  <c r="C383" i="4" s="1"/>
  <c r="P383" s="1"/>
  <c r="AC107" i="3"/>
  <c r="C350" i="4" s="1"/>
  <c r="P350" s="1"/>
  <c r="AB107" i="3"/>
  <c r="C317" i="4" s="1"/>
  <c r="P317" s="1"/>
  <c r="AA107" i="3"/>
  <c r="C284" i="4" s="1"/>
  <c r="P284" s="1"/>
  <c r="Z107" i="3"/>
  <c r="C22" i="4" s="1"/>
  <c r="P22" s="1"/>
  <c r="Y107" i="3"/>
  <c r="C218" i="4" s="1"/>
  <c r="P218" s="1"/>
  <c r="X107" i="3"/>
  <c r="C185" i="4" s="1"/>
  <c r="P185" s="1"/>
  <c r="W107" i="3"/>
  <c r="C152" i="4" s="1"/>
  <c r="P152" s="1"/>
  <c r="V107" i="3"/>
  <c r="C119" i="4" s="1"/>
  <c r="P119" s="1"/>
  <c r="U107" i="3"/>
  <c r="C86" i="4" s="1"/>
  <c r="P86" s="1"/>
  <c r="C54"/>
  <c r="P54" s="1"/>
  <c r="AE106" i="3"/>
  <c r="B251" i="4" s="1"/>
  <c r="AD106" i="3"/>
  <c r="B383" i="4" s="1"/>
  <c r="AC106" i="3"/>
  <c r="B350" i="4" s="1"/>
  <c r="AB106" i="3"/>
  <c r="B317" i="4" s="1"/>
  <c r="AA106" i="3"/>
  <c r="B284" i="4" s="1"/>
  <c r="Z106" i="3"/>
  <c r="Y106"/>
  <c r="B218" i="4" s="1"/>
  <c r="X106" i="3"/>
  <c r="B185" i="4" s="1"/>
  <c r="W106" i="3"/>
  <c r="B152" i="4" s="1"/>
  <c r="V106" i="3"/>
  <c r="B119" i="4" s="1"/>
  <c r="U106" i="3"/>
  <c r="B86" i="4" s="1"/>
  <c r="B54"/>
  <c r="AE105" i="3"/>
  <c r="AD105"/>
  <c r="AC105"/>
  <c r="AB105"/>
  <c r="AA105"/>
  <c r="Z105"/>
  <c r="Y105"/>
  <c r="X105"/>
  <c r="W105"/>
  <c r="V105"/>
  <c r="U105"/>
  <c r="T105"/>
  <c r="AE104"/>
  <c r="N250" i="4" s="1"/>
  <c r="AD104" i="3"/>
  <c r="N382" i="4" s="1"/>
  <c r="AC104" i="3"/>
  <c r="N349" i="4" s="1"/>
  <c r="AB104" i="3"/>
  <c r="N316" i="4" s="1"/>
  <c r="AA104" i="3"/>
  <c r="N283" i="4" s="1"/>
  <c r="Z104" i="3"/>
  <c r="N21" i="4" s="1"/>
  <c r="Y104" i="3"/>
  <c r="N217" i="4" s="1"/>
  <c r="X104" i="3"/>
  <c r="N184" i="4" s="1"/>
  <c r="W104" i="3"/>
  <c r="N151" i="4" s="1"/>
  <c r="V104" i="3"/>
  <c r="N118" i="4" s="1"/>
  <c r="U104" i="3"/>
  <c r="N85" i="4" s="1"/>
  <c r="T104" i="3"/>
  <c r="N53" i="4" s="1"/>
  <c r="AE103" i="3"/>
  <c r="L250" i="4" s="1"/>
  <c r="AD103" i="3"/>
  <c r="L382" i="4" s="1"/>
  <c r="AC103" i="3"/>
  <c r="L349" i="4" s="1"/>
  <c r="AB103" i="3"/>
  <c r="L316" i="4" s="1"/>
  <c r="AA103" i="3"/>
  <c r="L283" i="4" s="1"/>
  <c r="Z103" i="3"/>
  <c r="L21" i="4" s="1"/>
  <c r="Y103" i="3"/>
  <c r="L217" i="4" s="1"/>
  <c r="X103" i="3"/>
  <c r="L184" i="4" s="1"/>
  <c r="W103" i="3"/>
  <c r="L151" i="4" s="1"/>
  <c r="V103" i="3"/>
  <c r="L118" i="4" s="1"/>
  <c r="U103" i="3"/>
  <c r="L85" i="4" s="1"/>
  <c r="T103" i="3"/>
  <c r="L53" i="4" s="1"/>
  <c r="AE102" i="3"/>
  <c r="K250" i="4" s="1"/>
  <c r="AD102" i="3"/>
  <c r="K382" i="4" s="1"/>
  <c r="AC102" i="3"/>
  <c r="K349" i="4" s="1"/>
  <c r="AB102" i="3"/>
  <c r="K316" i="4" s="1"/>
  <c r="AA102" i="3"/>
  <c r="K283" i="4" s="1"/>
  <c r="Z102" i="3"/>
  <c r="K21" i="4" s="1"/>
  <c r="Y102" i="3"/>
  <c r="K217" i="4" s="1"/>
  <c r="X102" i="3"/>
  <c r="K184" i="4" s="1"/>
  <c r="W102" i="3"/>
  <c r="K151" i="4" s="1"/>
  <c r="V102" i="3"/>
  <c r="K118" i="4" s="1"/>
  <c r="U102" i="3"/>
  <c r="K85" i="4" s="1"/>
  <c r="T102" i="3"/>
  <c r="K53" i="4" s="1"/>
  <c r="AE101" i="3"/>
  <c r="J250" i="4" s="1"/>
  <c r="M250" s="1"/>
  <c r="AD101" i="3"/>
  <c r="J382" i="4" s="1"/>
  <c r="M382" s="1"/>
  <c r="AC101" i="3"/>
  <c r="J349" i="4" s="1"/>
  <c r="M349" s="1"/>
  <c r="AB101" i="3"/>
  <c r="J316" i="4" s="1"/>
  <c r="M316" s="1"/>
  <c r="AA101" i="3"/>
  <c r="J283" i="4" s="1"/>
  <c r="M283" s="1"/>
  <c r="Z101" i="3"/>
  <c r="J21" i="4" s="1"/>
  <c r="Y101" i="3"/>
  <c r="J217" i="4" s="1"/>
  <c r="M217" s="1"/>
  <c r="X101" i="3"/>
  <c r="J184" i="4" s="1"/>
  <c r="M184" s="1"/>
  <c r="W101" i="3"/>
  <c r="J151" i="4" s="1"/>
  <c r="M151" s="1"/>
  <c r="V101" i="3"/>
  <c r="J118" i="4" s="1"/>
  <c r="M118" s="1"/>
  <c r="U101" i="3"/>
  <c r="J85" i="4" s="1"/>
  <c r="M85" s="1"/>
  <c r="T101" i="3"/>
  <c r="J53" i="4" s="1"/>
  <c r="M53" s="1"/>
  <c r="AE100" i="3"/>
  <c r="H250" i="4" s="1"/>
  <c r="AD100" i="3"/>
  <c r="H382" i="4" s="1"/>
  <c r="AC100" i="3"/>
  <c r="H349" i="4" s="1"/>
  <c r="AB100" i="3"/>
  <c r="H316" i="4" s="1"/>
  <c r="AA100" i="3"/>
  <c r="H283" i="4" s="1"/>
  <c r="Z100" i="3"/>
  <c r="H21" i="4" s="1"/>
  <c r="Y100" i="3"/>
  <c r="H217" i="4" s="1"/>
  <c r="X100" i="3"/>
  <c r="H184" i="4" s="1"/>
  <c r="W100" i="3"/>
  <c r="H151" i="4" s="1"/>
  <c r="V100" i="3"/>
  <c r="H118" i="4" s="1"/>
  <c r="U100" i="3"/>
  <c r="H85" i="4" s="1"/>
  <c r="T100" i="3"/>
  <c r="H53" i="4" s="1"/>
  <c r="AE99" i="3"/>
  <c r="G250" i="4" s="1"/>
  <c r="AD99" i="3"/>
  <c r="G382" i="4" s="1"/>
  <c r="AC99" i="3"/>
  <c r="G349" i="4" s="1"/>
  <c r="AB99" i="3"/>
  <c r="G316" i="4" s="1"/>
  <c r="AA99" i="3"/>
  <c r="G283" i="4" s="1"/>
  <c r="Z99" i="3"/>
  <c r="G21" i="4" s="1"/>
  <c r="Y99" i="3"/>
  <c r="G217" i="4" s="1"/>
  <c r="X99" i="3"/>
  <c r="G184" i="4" s="1"/>
  <c r="W99" i="3"/>
  <c r="G151" i="4" s="1"/>
  <c r="V99" i="3"/>
  <c r="G118" i="4" s="1"/>
  <c r="U99" i="3"/>
  <c r="G85" i="4" s="1"/>
  <c r="T99" i="3"/>
  <c r="G53" i="4" s="1"/>
  <c r="AE98" i="3"/>
  <c r="F250" i="4" s="1"/>
  <c r="I250" s="1"/>
  <c r="AD98" i="3"/>
  <c r="F382" i="4" s="1"/>
  <c r="I382" s="1"/>
  <c r="AC98" i="3"/>
  <c r="F349" i="4" s="1"/>
  <c r="I349" s="1"/>
  <c r="AB98" i="3"/>
  <c r="F316" i="4" s="1"/>
  <c r="I316" s="1"/>
  <c r="AA98" i="3"/>
  <c r="F283" i="4" s="1"/>
  <c r="I283" s="1"/>
  <c r="Z98" i="3"/>
  <c r="F21" i="4" s="1"/>
  <c r="I21" s="1"/>
  <c r="Y98" i="3"/>
  <c r="F217" i="4" s="1"/>
  <c r="I217" s="1"/>
  <c r="X98" i="3"/>
  <c r="F184" i="4" s="1"/>
  <c r="I184" s="1"/>
  <c r="W98" i="3"/>
  <c r="F151" i="4" s="1"/>
  <c r="I151" s="1"/>
  <c r="V98" i="3"/>
  <c r="F118" i="4" s="1"/>
  <c r="I118" s="1"/>
  <c r="U98" i="3"/>
  <c r="F85" i="4" s="1"/>
  <c r="I85" s="1"/>
  <c r="T98" i="3"/>
  <c r="F53" i="4" s="1"/>
  <c r="I53" s="1"/>
  <c r="AE97" i="3"/>
  <c r="D250" i="4" s="1"/>
  <c r="Q250" s="1"/>
  <c r="AD97" i="3"/>
  <c r="D382" i="4" s="1"/>
  <c r="Q382" s="1"/>
  <c r="AC97" i="3"/>
  <c r="D349" i="4" s="1"/>
  <c r="Q349" s="1"/>
  <c r="AB97" i="3"/>
  <c r="D316" i="4" s="1"/>
  <c r="Q316" s="1"/>
  <c r="AA97" i="3"/>
  <c r="D283" i="4" s="1"/>
  <c r="Q283" s="1"/>
  <c r="Z97" i="3"/>
  <c r="D21" i="4" s="1"/>
  <c r="Q21" s="1"/>
  <c r="Y97" i="3"/>
  <c r="D217" i="4" s="1"/>
  <c r="Q217" s="1"/>
  <c r="X97" i="3"/>
  <c r="D184" i="4" s="1"/>
  <c r="Q184" s="1"/>
  <c r="W97" i="3"/>
  <c r="D151" i="4" s="1"/>
  <c r="Q151" s="1"/>
  <c r="V97" i="3"/>
  <c r="D118" i="4" s="1"/>
  <c r="Q118" s="1"/>
  <c r="U97" i="3"/>
  <c r="D85" i="4" s="1"/>
  <c r="Q85" s="1"/>
  <c r="T97" i="3"/>
  <c r="D53" i="4" s="1"/>
  <c r="Q53" s="1"/>
  <c r="AE96" i="3"/>
  <c r="C250" i="4" s="1"/>
  <c r="P250" s="1"/>
  <c r="AD96" i="3"/>
  <c r="C382" i="4" s="1"/>
  <c r="P382" s="1"/>
  <c r="AC96" i="3"/>
  <c r="C349" i="4" s="1"/>
  <c r="P349" s="1"/>
  <c r="AB96" i="3"/>
  <c r="C316" i="4" s="1"/>
  <c r="P316" s="1"/>
  <c r="AA96" i="3"/>
  <c r="C283" i="4" s="1"/>
  <c r="P283" s="1"/>
  <c r="Z96" i="3"/>
  <c r="C21" i="4" s="1"/>
  <c r="P21" s="1"/>
  <c r="Y96" i="3"/>
  <c r="C217" i="4" s="1"/>
  <c r="P217" s="1"/>
  <c r="X96" i="3"/>
  <c r="C184" i="4" s="1"/>
  <c r="P184" s="1"/>
  <c r="W96" i="3"/>
  <c r="C151" i="4" s="1"/>
  <c r="P151" s="1"/>
  <c r="V96" i="3"/>
  <c r="C118" i="4" s="1"/>
  <c r="P118" s="1"/>
  <c r="U96" i="3"/>
  <c r="C85" i="4" s="1"/>
  <c r="P85" s="1"/>
  <c r="T96" i="3"/>
  <c r="C53" i="4" s="1"/>
  <c r="P53" s="1"/>
  <c r="AE95" i="3"/>
  <c r="B250" i="4" s="1"/>
  <c r="AD95" i="3"/>
  <c r="B382" i="4" s="1"/>
  <c r="AC95" i="3"/>
  <c r="B349" i="4" s="1"/>
  <c r="AB95" i="3"/>
  <c r="B316" i="4" s="1"/>
  <c r="AA95" i="3"/>
  <c r="B283" i="4" s="1"/>
  <c r="Z95" i="3"/>
  <c r="B21" i="4" s="1"/>
  <c r="O21" s="1"/>
  <c r="Y95" i="3"/>
  <c r="B217" i="4" s="1"/>
  <c r="X95" i="3"/>
  <c r="B184" i="4" s="1"/>
  <c r="W95" i="3"/>
  <c r="B151" i="4" s="1"/>
  <c r="V95" i="3"/>
  <c r="B118" i="4" s="1"/>
  <c r="U95" i="3"/>
  <c r="B85" i="4" s="1"/>
  <c r="T95" i="3"/>
  <c r="B53" i="4" s="1"/>
  <c r="AE94" i="3"/>
  <c r="AD94"/>
  <c r="AC94"/>
  <c r="AB94"/>
  <c r="AA94"/>
  <c r="Z94"/>
  <c r="Y94"/>
  <c r="X94"/>
  <c r="W94"/>
  <c r="V94"/>
  <c r="U94"/>
  <c r="T94"/>
  <c r="AE93"/>
  <c r="N248" i="4" s="1"/>
  <c r="AD93" i="3"/>
  <c r="N380" i="4" s="1"/>
  <c r="AC93" i="3"/>
  <c r="N347" i="4" s="1"/>
  <c r="AB93" i="3"/>
  <c r="N314" i="4" s="1"/>
  <c r="AA93" i="3"/>
  <c r="N281" i="4" s="1"/>
  <c r="Z93" i="3"/>
  <c r="N19" i="4" s="1"/>
  <c r="Y93" i="3"/>
  <c r="N215" i="4" s="1"/>
  <c r="X93" i="3"/>
  <c r="N182" i="4" s="1"/>
  <c r="W93" i="3"/>
  <c r="N149" i="4" s="1"/>
  <c r="V93" i="3"/>
  <c r="N116" i="4" s="1"/>
  <c r="U93" i="3"/>
  <c r="N83" i="4" s="1"/>
  <c r="T93" i="3"/>
  <c r="N51" i="4" s="1"/>
  <c r="AE92" i="3"/>
  <c r="L248" i="4" s="1"/>
  <c r="AD92" i="3"/>
  <c r="L380" i="4" s="1"/>
  <c r="AC92" i="3"/>
  <c r="L347" i="4" s="1"/>
  <c r="AB92" i="3"/>
  <c r="L314" i="4" s="1"/>
  <c r="AA92" i="3"/>
  <c r="L281" i="4" s="1"/>
  <c r="Z92" i="3"/>
  <c r="L19" i="4" s="1"/>
  <c r="Y92" i="3"/>
  <c r="L215" i="4" s="1"/>
  <c r="X92" i="3"/>
  <c r="L182" i="4" s="1"/>
  <c r="W92" i="3"/>
  <c r="L149" i="4" s="1"/>
  <c r="V92" i="3"/>
  <c r="L116" i="4" s="1"/>
  <c r="U92" i="3"/>
  <c r="L83" i="4" s="1"/>
  <c r="T92" i="3"/>
  <c r="L51" i="4" s="1"/>
  <c r="AE91" i="3"/>
  <c r="K248" i="4" s="1"/>
  <c r="AD91" i="3"/>
  <c r="K380" i="4" s="1"/>
  <c r="AC91" i="3"/>
  <c r="K347" i="4" s="1"/>
  <c r="AB91" i="3"/>
  <c r="K314" i="4" s="1"/>
  <c r="AA91" i="3"/>
  <c r="K281" i="4" s="1"/>
  <c r="Z91" i="3"/>
  <c r="K19" i="4" s="1"/>
  <c r="Y91" i="3"/>
  <c r="K215" i="4" s="1"/>
  <c r="X91" i="3"/>
  <c r="K182" i="4" s="1"/>
  <c r="W91" i="3"/>
  <c r="K149" i="4" s="1"/>
  <c r="V91" i="3"/>
  <c r="K116" i="4" s="1"/>
  <c r="U91" i="3"/>
  <c r="K83" i="4" s="1"/>
  <c r="T91" i="3"/>
  <c r="K51" i="4" s="1"/>
  <c r="AE90" i="3"/>
  <c r="J248" i="4" s="1"/>
  <c r="M248" s="1"/>
  <c r="AD90" i="3"/>
  <c r="J380" i="4" s="1"/>
  <c r="M380" s="1"/>
  <c r="AC90" i="3"/>
  <c r="J347" i="4" s="1"/>
  <c r="M347" s="1"/>
  <c r="AB90" i="3"/>
  <c r="J314" i="4" s="1"/>
  <c r="M314" s="1"/>
  <c r="AA90" i="3"/>
  <c r="J281" i="4" s="1"/>
  <c r="M281" s="1"/>
  <c r="Z90" i="3"/>
  <c r="J19" i="4" s="1"/>
  <c r="Y90" i="3"/>
  <c r="J215" i="4" s="1"/>
  <c r="M215" s="1"/>
  <c r="X90" i="3"/>
  <c r="J182" i="4" s="1"/>
  <c r="M182" s="1"/>
  <c r="W90" i="3"/>
  <c r="J149" i="4" s="1"/>
  <c r="M149" s="1"/>
  <c r="V90" i="3"/>
  <c r="J116" i="4" s="1"/>
  <c r="M116" s="1"/>
  <c r="U90" i="3"/>
  <c r="J83" i="4" s="1"/>
  <c r="M83" s="1"/>
  <c r="T90" i="3"/>
  <c r="J51" i="4" s="1"/>
  <c r="M51" s="1"/>
  <c r="AE89" i="3"/>
  <c r="H248" i="4" s="1"/>
  <c r="AD89" i="3"/>
  <c r="H380" i="4" s="1"/>
  <c r="AC89" i="3"/>
  <c r="H347" i="4" s="1"/>
  <c r="AB89" i="3"/>
  <c r="H314" i="4" s="1"/>
  <c r="AA89" i="3"/>
  <c r="H281" i="4" s="1"/>
  <c r="Z89" i="3"/>
  <c r="H19" i="4" s="1"/>
  <c r="Y89" i="3"/>
  <c r="H215" i="4" s="1"/>
  <c r="X89" i="3"/>
  <c r="H182" i="4" s="1"/>
  <c r="W89" i="3"/>
  <c r="H149" i="4" s="1"/>
  <c r="V89" i="3"/>
  <c r="H116" i="4" s="1"/>
  <c r="U89" i="3"/>
  <c r="H83" i="4" s="1"/>
  <c r="T89" i="3"/>
  <c r="H51" i="4" s="1"/>
  <c r="AE88" i="3"/>
  <c r="G248" i="4" s="1"/>
  <c r="AD88" i="3"/>
  <c r="G380" i="4" s="1"/>
  <c r="AC88" i="3"/>
  <c r="G347" i="4" s="1"/>
  <c r="AB88" i="3"/>
  <c r="G314" i="4" s="1"/>
  <c r="AA88" i="3"/>
  <c r="G281" i="4" s="1"/>
  <c r="Z88" i="3"/>
  <c r="G19" i="4" s="1"/>
  <c r="Y88" i="3"/>
  <c r="G215" i="4" s="1"/>
  <c r="X88" i="3"/>
  <c r="G182" i="4" s="1"/>
  <c r="W88" i="3"/>
  <c r="G149" i="4" s="1"/>
  <c r="V88" i="3"/>
  <c r="G116" i="4" s="1"/>
  <c r="U88" i="3"/>
  <c r="G83" i="4" s="1"/>
  <c r="T88" i="3"/>
  <c r="G51" i="4" s="1"/>
  <c r="AE87" i="3"/>
  <c r="F248" i="4" s="1"/>
  <c r="I248" s="1"/>
  <c r="AD87" i="3"/>
  <c r="F380" i="4" s="1"/>
  <c r="I380" s="1"/>
  <c r="AC87" i="3"/>
  <c r="F347" i="4" s="1"/>
  <c r="I347" s="1"/>
  <c r="AB87" i="3"/>
  <c r="F314" i="4" s="1"/>
  <c r="I314" s="1"/>
  <c r="AA87" i="3"/>
  <c r="F281" i="4" s="1"/>
  <c r="I281" s="1"/>
  <c r="Z87" i="3"/>
  <c r="F19" i="4" s="1"/>
  <c r="I19" s="1"/>
  <c r="Y87" i="3"/>
  <c r="F215" i="4" s="1"/>
  <c r="I215" s="1"/>
  <c r="X87" i="3"/>
  <c r="F182" i="4" s="1"/>
  <c r="I182" s="1"/>
  <c r="W87" i="3"/>
  <c r="F149" i="4" s="1"/>
  <c r="I149" s="1"/>
  <c r="V87" i="3"/>
  <c r="F116" i="4" s="1"/>
  <c r="I116" s="1"/>
  <c r="U87" i="3"/>
  <c r="F83" i="4" s="1"/>
  <c r="I83" s="1"/>
  <c r="T87" i="3"/>
  <c r="F51" i="4" s="1"/>
  <c r="I51" s="1"/>
  <c r="AE86" i="3"/>
  <c r="D248" i="4" s="1"/>
  <c r="Q248" s="1"/>
  <c r="AD86" i="3"/>
  <c r="D380" i="4" s="1"/>
  <c r="Q380" s="1"/>
  <c r="AC86" i="3"/>
  <c r="D347" i="4" s="1"/>
  <c r="Q347" s="1"/>
  <c r="AB86" i="3"/>
  <c r="D314" i="4" s="1"/>
  <c r="Q314" s="1"/>
  <c r="AA86" i="3"/>
  <c r="D281" i="4" s="1"/>
  <c r="Q281" s="1"/>
  <c r="Z86" i="3"/>
  <c r="D19" i="4" s="1"/>
  <c r="Q19" s="1"/>
  <c r="Y86" i="3"/>
  <c r="D215" i="4" s="1"/>
  <c r="Q215" s="1"/>
  <c r="X86" i="3"/>
  <c r="D182" i="4" s="1"/>
  <c r="Q182" s="1"/>
  <c r="W86" i="3"/>
  <c r="D149" i="4" s="1"/>
  <c r="Q149" s="1"/>
  <c r="V86" i="3"/>
  <c r="D116" i="4" s="1"/>
  <c r="Q116" s="1"/>
  <c r="U86" i="3"/>
  <c r="D83" i="4" s="1"/>
  <c r="Q83" s="1"/>
  <c r="T86" i="3"/>
  <c r="D51" i="4" s="1"/>
  <c r="Q51" s="1"/>
  <c r="AE85" i="3"/>
  <c r="C248" i="4" s="1"/>
  <c r="P248" s="1"/>
  <c r="AD85" i="3"/>
  <c r="C380" i="4" s="1"/>
  <c r="P380" s="1"/>
  <c r="AC85" i="3"/>
  <c r="C347" i="4" s="1"/>
  <c r="P347" s="1"/>
  <c r="AB85" i="3"/>
  <c r="C314" i="4" s="1"/>
  <c r="P314" s="1"/>
  <c r="AA85" i="3"/>
  <c r="C281" i="4" s="1"/>
  <c r="P281" s="1"/>
  <c r="Z85" i="3"/>
  <c r="C19" i="4" s="1"/>
  <c r="P19" s="1"/>
  <c r="Y85" i="3"/>
  <c r="C215" i="4" s="1"/>
  <c r="P215" s="1"/>
  <c r="X85" i="3"/>
  <c r="C182" i="4" s="1"/>
  <c r="P182" s="1"/>
  <c r="W85" i="3"/>
  <c r="C149" i="4" s="1"/>
  <c r="P149" s="1"/>
  <c r="V85" i="3"/>
  <c r="C116" i="4" s="1"/>
  <c r="P116" s="1"/>
  <c r="U85" i="3"/>
  <c r="C83" i="4" s="1"/>
  <c r="P83" s="1"/>
  <c r="T85" i="3"/>
  <c r="C51" i="4" s="1"/>
  <c r="P51" s="1"/>
  <c r="AE84" i="3"/>
  <c r="B248" i="4" s="1"/>
  <c r="AD84" i="3"/>
  <c r="B380" i="4" s="1"/>
  <c r="AC84" i="3"/>
  <c r="B347" i="4" s="1"/>
  <c r="AB84" i="3"/>
  <c r="B314" i="4" s="1"/>
  <c r="AA84" i="3"/>
  <c r="B281" i="4" s="1"/>
  <c r="Z84" i="3"/>
  <c r="B19" i="4" s="1"/>
  <c r="O19" s="1"/>
  <c r="Y84" i="3"/>
  <c r="B215" i="4" s="1"/>
  <c r="X84" i="3"/>
  <c r="B182" i="4" s="1"/>
  <c r="W84" i="3"/>
  <c r="B149" i="4" s="1"/>
  <c r="V84" i="3"/>
  <c r="B116" i="4" s="1"/>
  <c r="U84" i="3"/>
  <c r="B83" i="4" s="1"/>
  <c r="T84" i="3"/>
  <c r="B51" i="4" s="1"/>
  <c r="AE83" i="3"/>
  <c r="AD83"/>
  <c r="AC83"/>
  <c r="AB83"/>
  <c r="AA83"/>
  <c r="Z83"/>
  <c r="Y83"/>
  <c r="X83"/>
  <c r="W83"/>
  <c r="V83"/>
  <c r="U83"/>
  <c r="T83"/>
  <c r="AE82"/>
  <c r="N247" i="4" s="1"/>
  <c r="AD82" i="3"/>
  <c r="N379" i="4" s="1"/>
  <c r="AC82" i="3"/>
  <c r="N346" i="4" s="1"/>
  <c r="AB82" i="3"/>
  <c r="N313" i="4" s="1"/>
  <c r="AA82" i="3"/>
  <c r="N280" i="4" s="1"/>
  <c r="Z82" i="3"/>
  <c r="N18" i="4" s="1"/>
  <c r="Y82" i="3"/>
  <c r="N214" i="4" s="1"/>
  <c r="X82" i="3"/>
  <c r="N181" i="4" s="1"/>
  <c r="W82" i="3"/>
  <c r="N148" i="4" s="1"/>
  <c r="V82" i="3"/>
  <c r="N115" i="4" s="1"/>
  <c r="U82" i="3"/>
  <c r="N82" i="4" s="1"/>
  <c r="T82" i="3"/>
  <c r="N50" i="4" s="1"/>
  <c r="AE81" i="3"/>
  <c r="L247" i="4" s="1"/>
  <c r="AD81" i="3"/>
  <c r="L379" i="4" s="1"/>
  <c r="AC81" i="3"/>
  <c r="L346" i="4" s="1"/>
  <c r="AB81" i="3"/>
  <c r="L313" i="4" s="1"/>
  <c r="AA81" i="3"/>
  <c r="L280" i="4" s="1"/>
  <c r="Z81" i="3"/>
  <c r="L18" i="4" s="1"/>
  <c r="Y81" i="3"/>
  <c r="L214" i="4" s="1"/>
  <c r="X81" i="3"/>
  <c r="L181" i="4" s="1"/>
  <c r="W81" i="3"/>
  <c r="L148" i="4" s="1"/>
  <c r="V81" i="3"/>
  <c r="L115" i="4" s="1"/>
  <c r="U81" i="3"/>
  <c r="L82" i="4" s="1"/>
  <c r="T81" i="3"/>
  <c r="L50" i="4" s="1"/>
  <c r="AE80" i="3"/>
  <c r="K247" i="4" s="1"/>
  <c r="AD80" i="3"/>
  <c r="K379" i="4" s="1"/>
  <c r="AC80" i="3"/>
  <c r="K346" i="4" s="1"/>
  <c r="AB80" i="3"/>
  <c r="K313" i="4" s="1"/>
  <c r="AA80" i="3"/>
  <c r="K280" i="4" s="1"/>
  <c r="Z80" i="3"/>
  <c r="K18" i="4" s="1"/>
  <c r="Y80" i="3"/>
  <c r="K214" i="4" s="1"/>
  <c r="X80" i="3"/>
  <c r="K181" i="4" s="1"/>
  <c r="W80" i="3"/>
  <c r="K148" i="4" s="1"/>
  <c r="V80" i="3"/>
  <c r="K115" i="4" s="1"/>
  <c r="U80" i="3"/>
  <c r="K82" i="4" s="1"/>
  <c r="T80" i="3"/>
  <c r="K50" i="4" s="1"/>
  <c r="AE79" i="3"/>
  <c r="J247" i="4" s="1"/>
  <c r="M247" s="1"/>
  <c r="AD79" i="3"/>
  <c r="J379" i="4" s="1"/>
  <c r="M379" s="1"/>
  <c r="AC79" i="3"/>
  <c r="J346" i="4" s="1"/>
  <c r="M346" s="1"/>
  <c r="AB79" i="3"/>
  <c r="J313" i="4" s="1"/>
  <c r="M313" s="1"/>
  <c r="AA79" i="3"/>
  <c r="J280" i="4" s="1"/>
  <c r="M280" s="1"/>
  <c r="Z79" i="3"/>
  <c r="J18" i="4" s="1"/>
  <c r="Y79" i="3"/>
  <c r="J214" i="4" s="1"/>
  <c r="M214" s="1"/>
  <c r="X79" i="3"/>
  <c r="J181" i="4" s="1"/>
  <c r="M181" s="1"/>
  <c r="W79" i="3"/>
  <c r="J148" i="4" s="1"/>
  <c r="M148" s="1"/>
  <c r="V79" i="3"/>
  <c r="J115" i="4" s="1"/>
  <c r="M115" s="1"/>
  <c r="U79" i="3"/>
  <c r="J82" i="4" s="1"/>
  <c r="M82" s="1"/>
  <c r="T79" i="3"/>
  <c r="J50" i="4" s="1"/>
  <c r="M50" s="1"/>
  <c r="AE78" i="3"/>
  <c r="H247" i="4" s="1"/>
  <c r="AD78" i="3"/>
  <c r="H379" i="4" s="1"/>
  <c r="AC78" i="3"/>
  <c r="H346" i="4" s="1"/>
  <c r="AB78" i="3"/>
  <c r="H313" i="4" s="1"/>
  <c r="AA78" i="3"/>
  <c r="H280" i="4" s="1"/>
  <c r="Z78" i="3"/>
  <c r="H18" i="4" s="1"/>
  <c r="Y78" i="3"/>
  <c r="H214" i="4" s="1"/>
  <c r="X78" i="3"/>
  <c r="H181" i="4" s="1"/>
  <c r="W78" i="3"/>
  <c r="H148" i="4" s="1"/>
  <c r="V78" i="3"/>
  <c r="H115" i="4" s="1"/>
  <c r="U78" i="3"/>
  <c r="H82" i="4" s="1"/>
  <c r="T78" i="3"/>
  <c r="H50" i="4" s="1"/>
  <c r="AE77" i="3"/>
  <c r="G247" i="4" s="1"/>
  <c r="AD77" i="3"/>
  <c r="G379" i="4" s="1"/>
  <c r="AC77" i="3"/>
  <c r="G346" i="4" s="1"/>
  <c r="AB77" i="3"/>
  <c r="G313" i="4" s="1"/>
  <c r="AA77" i="3"/>
  <c r="G280" i="4" s="1"/>
  <c r="Z77" i="3"/>
  <c r="G18" i="4" s="1"/>
  <c r="Y77" i="3"/>
  <c r="G214" i="4" s="1"/>
  <c r="X77" i="3"/>
  <c r="G181" i="4" s="1"/>
  <c r="W77" i="3"/>
  <c r="G148" i="4" s="1"/>
  <c r="V77" i="3"/>
  <c r="G115" i="4" s="1"/>
  <c r="U77" i="3"/>
  <c r="G82" i="4" s="1"/>
  <c r="T77" i="3"/>
  <c r="G50" i="4" s="1"/>
  <c r="AE76" i="3"/>
  <c r="F247" i="4" s="1"/>
  <c r="I247" s="1"/>
  <c r="AD76" i="3"/>
  <c r="F379" i="4" s="1"/>
  <c r="I379" s="1"/>
  <c r="AC76" i="3"/>
  <c r="F346" i="4" s="1"/>
  <c r="I346" s="1"/>
  <c r="AB76" i="3"/>
  <c r="F313" i="4" s="1"/>
  <c r="I313" s="1"/>
  <c r="AA76" i="3"/>
  <c r="F280" i="4" s="1"/>
  <c r="I280" s="1"/>
  <c r="Z76" i="3"/>
  <c r="F18" i="4" s="1"/>
  <c r="Y76" i="3"/>
  <c r="F214" i="4" s="1"/>
  <c r="I214" s="1"/>
  <c r="X76" i="3"/>
  <c r="F181" i="4" s="1"/>
  <c r="I181" s="1"/>
  <c r="W76" i="3"/>
  <c r="F148" i="4" s="1"/>
  <c r="I148" s="1"/>
  <c r="V76" i="3"/>
  <c r="F115" i="4" s="1"/>
  <c r="I115" s="1"/>
  <c r="U76" i="3"/>
  <c r="F82" i="4" s="1"/>
  <c r="I82" s="1"/>
  <c r="T76" i="3"/>
  <c r="F50" i="4" s="1"/>
  <c r="I50" s="1"/>
  <c r="AE75" i="3"/>
  <c r="D247" i="4" s="1"/>
  <c r="Q247" s="1"/>
  <c r="AD75" i="3"/>
  <c r="D379" i="4" s="1"/>
  <c r="Q379" s="1"/>
  <c r="AC75" i="3"/>
  <c r="D346" i="4" s="1"/>
  <c r="Q346" s="1"/>
  <c r="AB75" i="3"/>
  <c r="D313" i="4" s="1"/>
  <c r="Q313" s="1"/>
  <c r="AA75" i="3"/>
  <c r="D280" i="4" s="1"/>
  <c r="Q280" s="1"/>
  <c r="Z75" i="3"/>
  <c r="D18" i="4" s="1"/>
  <c r="Q18" s="1"/>
  <c r="Y75" i="3"/>
  <c r="D214" i="4" s="1"/>
  <c r="Q214" s="1"/>
  <c r="X75" i="3"/>
  <c r="D181" i="4" s="1"/>
  <c r="Q181" s="1"/>
  <c r="W75" i="3"/>
  <c r="D148" i="4" s="1"/>
  <c r="Q148" s="1"/>
  <c r="V75" i="3"/>
  <c r="D115" i="4" s="1"/>
  <c r="Q115" s="1"/>
  <c r="U75" i="3"/>
  <c r="D82" i="4" s="1"/>
  <c r="Q82" s="1"/>
  <c r="T75" i="3"/>
  <c r="D50" i="4" s="1"/>
  <c r="Q50" s="1"/>
  <c r="AE74" i="3"/>
  <c r="C247" i="4" s="1"/>
  <c r="P247" s="1"/>
  <c r="AD74" i="3"/>
  <c r="C379" i="4" s="1"/>
  <c r="P379" s="1"/>
  <c r="AC74" i="3"/>
  <c r="C346" i="4" s="1"/>
  <c r="P346" s="1"/>
  <c r="AB74" i="3"/>
  <c r="C313" i="4" s="1"/>
  <c r="P313" s="1"/>
  <c r="AA74" i="3"/>
  <c r="C280" i="4" s="1"/>
  <c r="P280" s="1"/>
  <c r="Z74" i="3"/>
  <c r="C18" i="4" s="1"/>
  <c r="P18" s="1"/>
  <c r="Y74" i="3"/>
  <c r="C214" i="4" s="1"/>
  <c r="P214" s="1"/>
  <c r="X74" i="3"/>
  <c r="C181" i="4" s="1"/>
  <c r="P181" s="1"/>
  <c r="W74" i="3"/>
  <c r="C148" i="4" s="1"/>
  <c r="P148" s="1"/>
  <c r="V74" i="3"/>
  <c r="C115" i="4" s="1"/>
  <c r="P115" s="1"/>
  <c r="U74" i="3"/>
  <c r="C82" i="4" s="1"/>
  <c r="P82" s="1"/>
  <c r="T74" i="3"/>
  <c r="C50" i="4" s="1"/>
  <c r="P50" s="1"/>
  <c r="AE73" i="3"/>
  <c r="B247" i="4" s="1"/>
  <c r="AD73" i="3"/>
  <c r="B379" i="4" s="1"/>
  <c r="AC73" i="3"/>
  <c r="B346" i="4" s="1"/>
  <c r="AB73" i="3"/>
  <c r="B313" i="4" s="1"/>
  <c r="AA73" i="3"/>
  <c r="B280" i="4" s="1"/>
  <c r="Z73" i="3"/>
  <c r="B18" i="4" s="1"/>
  <c r="O18" s="1"/>
  <c r="Y73" i="3"/>
  <c r="B214" i="4" s="1"/>
  <c r="X73" i="3"/>
  <c r="B181" i="4" s="1"/>
  <c r="W73" i="3"/>
  <c r="B148" i="4" s="1"/>
  <c r="V73" i="3"/>
  <c r="B115" i="4" s="1"/>
  <c r="U73" i="3"/>
  <c r="B82" i="4" s="1"/>
  <c r="T73" i="3"/>
  <c r="B50" i="4" s="1"/>
  <c r="AE72" i="3"/>
  <c r="AD72"/>
  <c r="AC72"/>
  <c r="AB72"/>
  <c r="AA72"/>
  <c r="Z72"/>
  <c r="Y72"/>
  <c r="X72"/>
  <c r="W72"/>
  <c r="V72"/>
  <c r="U72"/>
  <c r="T72"/>
  <c r="N246" i="4"/>
  <c r="N378"/>
  <c r="N345"/>
  <c r="N312"/>
  <c r="N279"/>
  <c r="N17"/>
  <c r="N213"/>
  <c r="N180"/>
  <c r="N147"/>
  <c r="N114"/>
  <c r="N81"/>
  <c r="N49"/>
  <c r="L246"/>
  <c r="L378"/>
  <c r="L345"/>
  <c r="L312"/>
  <c r="L279"/>
  <c r="L17"/>
  <c r="L213"/>
  <c r="L180"/>
  <c r="L147"/>
  <c r="L114"/>
  <c r="L81"/>
  <c r="L49"/>
  <c r="K246"/>
  <c r="K378"/>
  <c r="K345"/>
  <c r="K312"/>
  <c r="K279"/>
  <c r="K17"/>
  <c r="K213"/>
  <c r="K180"/>
  <c r="K147"/>
  <c r="K114"/>
  <c r="K81"/>
  <c r="K49"/>
  <c r="J246"/>
  <c r="M246" s="1"/>
  <c r="J378"/>
  <c r="M378" s="1"/>
  <c r="J345"/>
  <c r="M345" s="1"/>
  <c r="J312"/>
  <c r="M312" s="1"/>
  <c r="J279"/>
  <c r="M279" s="1"/>
  <c r="J17"/>
  <c r="J213"/>
  <c r="M213" s="1"/>
  <c r="J180"/>
  <c r="M180" s="1"/>
  <c r="J147"/>
  <c r="M147" s="1"/>
  <c r="J114"/>
  <c r="M114" s="1"/>
  <c r="J81"/>
  <c r="M81" s="1"/>
  <c r="J49"/>
  <c r="M49" s="1"/>
  <c r="H246"/>
  <c r="H378"/>
  <c r="H345"/>
  <c r="H312"/>
  <c r="H279"/>
  <c r="H17"/>
  <c r="H213"/>
  <c r="H180"/>
  <c r="H147"/>
  <c r="H114"/>
  <c r="H81"/>
  <c r="H49"/>
  <c r="F246"/>
  <c r="I246" s="1"/>
  <c r="F378"/>
  <c r="I378" s="1"/>
  <c r="F345"/>
  <c r="I345" s="1"/>
  <c r="F312"/>
  <c r="I312" s="1"/>
  <c r="F279"/>
  <c r="I279" s="1"/>
  <c r="F17"/>
  <c r="I17" s="1"/>
  <c r="F213"/>
  <c r="I213" s="1"/>
  <c r="F180"/>
  <c r="I180" s="1"/>
  <c r="F147"/>
  <c r="I147" s="1"/>
  <c r="F114"/>
  <c r="I114" s="1"/>
  <c r="F81"/>
  <c r="I81" s="1"/>
  <c r="F49"/>
  <c r="I49" s="1"/>
  <c r="D246"/>
  <c r="Q246" s="1"/>
  <c r="D378"/>
  <c r="Q378" s="1"/>
  <c r="D345"/>
  <c r="Q345" s="1"/>
  <c r="D312"/>
  <c r="Q312" s="1"/>
  <c r="D279"/>
  <c r="Q279" s="1"/>
  <c r="D17"/>
  <c r="Q17" s="1"/>
  <c r="D213"/>
  <c r="Q213" s="1"/>
  <c r="D180"/>
  <c r="Q180" s="1"/>
  <c r="D147"/>
  <c r="Q147" s="1"/>
  <c r="D114"/>
  <c r="Q114" s="1"/>
  <c r="D81"/>
  <c r="Q81" s="1"/>
  <c r="D49"/>
  <c r="Q49" s="1"/>
  <c r="C246"/>
  <c r="P246" s="1"/>
  <c r="C378"/>
  <c r="P378" s="1"/>
  <c r="C345"/>
  <c r="P345" s="1"/>
  <c r="C312"/>
  <c r="P312" s="1"/>
  <c r="C279"/>
  <c r="P279" s="1"/>
  <c r="C17"/>
  <c r="P17" s="1"/>
  <c r="C213"/>
  <c r="P213" s="1"/>
  <c r="C180"/>
  <c r="P180" s="1"/>
  <c r="C147"/>
  <c r="P147" s="1"/>
  <c r="C114"/>
  <c r="P114" s="1"/>
  <c r="C81"/>
  <c r="P81" s="1"/>
  <c r="C49"/>
  <c r="P49" s="1"/>
  <c r="B246"/>
  <c r="B378"/>
  <c r="B345"/>
  <c r="B312"/>
  <c r="B279"/>
  <c r="B17"/>
  <c r="O17" s="1"/>
  <c r="B213"/>
  <c r="B180"/>
  <c r="B147"/>
  <c r="B114"/>
  <c r="B81"/>
  <c r="B49"/>
  <c r="AE60" i="3"/>
  <c r="N245" i="4" s="1"/>
  <c r="AD60" i="3"/>
  <c r="N377" i="4" s="1"/>
  <c r="AC60" i="3"/>
  <c r="N344" i="4" s="1"/>
  <c r="AB60" i="3"/>
  <c r="N311" i="4" s="1"/>
  <c r="AA60" i="3"/>
  <c r="N278" i="4" s="1"/>
  <c r="Z60" i="3"/>
  <c r="N16" i="4" s="1"/>
  <c r="Y60" i="3"/>
  <c r="N212" i="4" s="1"/>
  <c r="X60" i="3"/>
  <c r="N179" i="4" s="1"/>
  <c r="W60" i="3"/>
  <c r="N146" i="4" s="1"/>
  <c r="V60" i="3"/>
  <c r="N113" i="4" s="1"/>
  <c r="U60" i="3"/>
  <c r="N80" i="4" s="1"/>
  <c r="T60" i="3"/>
  <c r="N48" i="4" s="1"/>
  <c r="AE59" i="3"/>
  <c r="L245" i="4" s="1"/>
  <c r="AD59" i="3"/>
  <c r="L377" i="4" s="1"/>
  <c r="AC59" i="3"/>
  <c r="L344" i="4" s="1"/>
  <c r="AB59" i="3"/>
  <c r="L311" i="4" s="1"/>
  <c r="AA59" i="3"/>
  <c r="L278" i="4" s="1"/>
  <c r="Z59" i="3"/>
  <c r="L16" i="4" s="1"/>
  <c r="Y59" i="3"/>
  <c r="L212" i="4" s="1"/>
  <c r="X59" i="3"/>
  <c r="L179" i="4" s="1"/>
  <c r="W59" i="3"/>
  <c r="L146" i="4" s="1"/>
  <c r="V59" i="3"/>
  <c r="L113" i="4" s="1"/>
  <c r="U59" i="3"/>
  <c r="L80" i="4" s="1"/>
  <c r="T59" i="3"/>
  <c r="L48" i="4" s="1"/>
  <c r="AE58" i="3"/>
  <c r="K245" i="4" s="1"/>
  <c r="AD58" i="3"/>
  <c r="K377" i="4" s="1"/>
  <c r="AC58" i="3"/>
  <c r="K344" i="4" s="1"/>
  <c r="AB58" i="3"/>
  <c r="K311" i="4" s="1"/>
  <c r="AA58" i="3"/>
  <c r="K278" i="4" s="1"/>
  <c r="Z58" i="3"/>
  <c r="K16" i="4" s="1"/>
  <c r="Y58" i="3"/>
  <c r="K212" i="4" s="1"/>
  <c r="X58" i="3"/>
  <c r="K179" i="4" s="1"/>
  <c r="W58" i="3"/>
  <c r="K146" i="4" s="1"/>
  <c r="V58" i="3"/>
  <c r="K113" i="4" s="1"/>
  <c r="U58" i="3"/>
  <c r="K80" i="4" s="1"/>
  <c r="T58" i="3"/>
  <c r="K48" i="4" s="1"/>
  <c r="AE57" i="3"/>
  <c r="J245" i="4" s="1"/>
  <c r="M245" s="1"/>
  <c r="AD57" i="3"/>
  <c r="J377" i="4" s="1"/>
  <c r="M377" s="1"/>
  <c r="AC57" i="3"/>
  <c r="J344" i="4" s="1"/>
  <c r="M344" s="1"/>
  <c r="AB57" i="3"/>
  <c r="J311" i="4" s="1"/>
  <c r="M311" s="1"/>
  <c r="AA57" i="3"/>
  <c r="J278" i="4" s="1"/>
  <c r="M278" s="1"/>
  <c r="Z57" i="3"/>
  <c r="J16" i="4" s="1"/>
  <c r="Y57" i="3"/>
  <c r="J212" i="4" s="1"/>
  <c r="M212" s="1"/>
  <c r="X57" i="3"/>
  <c r="J179" i="4" s="1"/>
  <c r="M179" s="1"/>
  <c r="W57" i="3"/>
  <c r="J146" i="4" s="1"/>
  <c r="M146" s="1"/>
  <c r="V57" i="3"/>
  <c r="J113" i="4" s="1"/>
  <c r="M113" s="1"/>
  <c r="U57" i="3"/>
  <c r="J80" i="4" s="1"/>
  <c r="M80" s="1"/>
  <c r="T57" i="3"/>
  <c r="J48" i="4" s="1"/>
  <c r="AE56" i="3"/>
  <c r="H245" i="4" s="1"/>
  <c r="AD56" i="3"/>
  <c r="H377" i="4" s="1"/>
  <c r="AC56" i="3"/>
  <c r="H344" i="4" s="1"/>
  <c r="AB56" i="3"/>
  <c r="H311" i="4" s="1"/>
  <c r="AA56" i="3"/>
  <c r="H278" i="4" s="1"/>
  <c r="Z56" i="3"/>
  <c r="H16" i="4" s="1"/>
  <c r="Y56" i="3"/>
  <c r="H212" i="4" s="1"/>
  <c r="X56" i="3"/>
  <c r="H179" i="4" s="1"/>
  <c r="W56" i="3"/>
  <c r="H146" i="4" s="1"/>
  <c r="V56" i="3"/>
  <c r="H113" i="4" s="1"/>
  <c r="U56" i="3"/>
  <c r="H80" i="4" s="1"/>
  <c r="T56" i="3"/>
  <c r="H48" i="4" s="1"/>
  <c r="AE55" i="3"/>
  <c r="G245" i="4" s="1"/>
  <c r="AD55" i="3"/>
  <c r="G377" i="4" s="1"/>
  <c r="AC55" i="3"/>
  <c r="G344" i="4" s="1"/>
  <c r="AB55" i="3"/>
  <c r="G311" i="4" s="1"/>
  <c r="AA55" i="3"/>
  <c r="G278" i="4" s="1"/>
  <c r="Z55" i="3"/>
  <c r="G16" i="4" s="1"/>
  <c r="Y55" i="3"/>
  <c r="G212" i="4" s="1"/>
  <c r="X55" i="3"/>
  <c r="G179" i="4" s="1"/>
  <c r="W55" i="3"/>
  <c r="G146" i="4" s="1"/>
  <c r="V55" i="3"/>
  <c r="G113" i="4" s="1"/>
  <c r="U55" i="3"/>
  <c r="G80" i="4" s="1"/>
  <c r="T55" i="3"/>
  <c r="G48" i="4" s="1"/>
  <c r="AE54" i="3"/>
  <c r="F245" i="4" s="1"/>
  <c r="I245" s="1"/>
  <c r="AD54" i="3"/>
  <c r="F377" i="4" s="1"/>
  <c r="I377" s="1"/>
  <c r="AC54" i="3"/>
  <c r="F344" i="4" s="1"/>
  <c r="I344" s="1"/>
  <c r="AB54" i="3"/>
  <c r="F311" i="4" s="1"/>
  <c r="I311" s="1"/>
  <c r="AA54" i="3"/>
  <c r="F278" i="4" s="1"/>
  <c r="I278" s="1"/>
  <c r="Z54" i="3"/>
  <c r="F16" i="4" s="1"/>
  <c r="I16" s="1"/>
  <c r="Y54" i="3"/>
  <c r="F212" i="4" s="1"/>
  <c r="I212" s="1"/>
  <c r="X54" i="3"/>
  <c r="F179" i="4" s="1"/>
  <c r="I179" s="1"/>
  <c r="W54" i="3"/>
  <c r="F146" i="4" s="1"/>
  <c r="I146" s="1"/>
  <c r="V54" i="3"/>
  <c r="F113" i="4" s="1"/>
  <c r="I113" s="1"/>
  <c r="U54" i="3"/>
  <c r="F80" i="4" s="1"/>
  <c r="I80" s="1"/>
  <c r="T54" i="3"/>
  <c r="F48" i="4" s="1"/>
  <c r="I48" s="1"/>
  <c r="AE53" i="3"/>
  <c r="D245" i="4" s="1"/>
  <c r="Q245" s="1"/>
  <c r="AD53" i="3"/>
  <c r="D377" i="4" s="1"/>
  <c r="Q377" s="1"/>
  <c r="AC53" i="3"/>
  <c r="D344" i="4" s="1"/>
  <c r="Q344" s="1"/>
  <c r="AB53" i="3"/>
  <c r="D311" i="4" s="1"/>
  <c r="Q311" s="1"/>
  <c r="AA53" i="3"/>
  <c r="D278" i="4" s="1"/>
  <c r="Q278" s="1"/>
  <c r="Z53" i="3"/>
  <c r="D16" i="4" s="1"/>
  <c r="Q16" s="1"/>
  <c r="Y53" i="3"/>
  <c r="D212" i="4" s="1"/>
  <c r="Q212" s="1"/>
  <c r="X53" i="3"/>
  <c r="D179" i="4" s="1"/>
  <c r="Q179" s="1"/>
  <c r="W53" i="3"/>
  <c r="D146" i="4" s="1"/>
  <c r="Q146" s="1"/>
  <c r="V53" i="3"/>
  <c r="D113" i="4" s="1"/>
  <c r="Q113" s="1"/>
  <c r="U53" i="3"/>
  <c r="D80" i="4" s="1"/>
  <c r="Q80" s="1"/>
  <c r="T53" i="3"/>
  <c r="D48" i="4" s="1"/>
  <c r="Q48" s="1"/>
  <c r="AE52" i="3"/>
  <c r="C245" i="4" s="1"/>
  <c r="P245" s="1"/>
  <c r="AD52" i="3"/>
  <c r="C377" i="4" s="1"/>
  <c r="P377" s="1"/>
  <c r="AC52" i="3"/>
  <c r="C344" i="4" s="1"/>
  <c r="P344" s="1"/>
  <c r="AB52" i="3"/>
  <c r="C311" i="4" s="1"/>
  <c r="P311" s="1"/>
  <c r="AA52" i="3"/>
  <c r="C278" i="4" s="1"/>
  <c r="P278" s="1"/>
  <c r="Z52" i="3"/>
  <c r="C16" i="4" s="1"/>
  <c r="P16" s="1"/>
  <c r="Y52" i="3"/>
  <c r="C212" i="4" s="1"/>
  <c r="P212" s="1"/>
  <c r="X52" i="3"/>
  <c r="C179" i="4" s="1"/>
  <c r="P179" s="1"/>
  <c r="W52" i="3"/>
  <c r="C146" i="4" s="1"/>
  <c r="P146" s="1"/>
  <c r="V52" i="3"/>
  <c r="C113" i="4" s="1"/>
  <c r="P113" s="1"/>
  <c r="U52" i="3"/>
  <c r="C80" i="4" s="1"/>
  <c r="P80" s="1"/>
  <c r="T52" i="3"/>
  <c r="C48" i="4" s="1"/>
  <c r="P48" s="1"/>
  <c r="AE51" i="3"/>
  <c r="B245" i="4" s="1"/>
  <c r="AD51" i="3"/>
  <c r="B377" i="4" s="1"/>
  <c r="AC51" i="3"/>
  <c r="B344" i="4" s="1"/>
  <c r="AB51" i="3"/>
  <c r="B311" i="4" s="1"/>
  <c r="AA51" i="3"/>
  <c r="B278" i="4" s="1"/>
  <c r="Z51" i="3"/>
  <c r="B16" i="4" s="1"/>
  <c r="O16" s="1"/>
  <c r="Y51" i="3"/>
  <c r="B212" i="4" s="1"/>
  <c r="X51" i="3"/>
  <c r="B179" i="4" s="1"/>
  <c r="W51" i="3"/>
  <c r="B146" i="4" s="1"/>
  <c r="V51" i="3"/>
  <c r="B113" i="4" s="1"/>
  <c r="U51" i="3"/>
  <c r="B80" i="4" s="1"/>
  <c r="T51" i="3"/>
  <c r="B48" i="4" s="1"/>
  <c r="AE50" i="3"/>
  <c r="AD50"/>
  <c r="AC50"/>
  <c r="AB50"/>
  <c r="AA50"/>
  <c r="Z50"/>
  <c r="Y50"/>
  <c r="X50"/>
  <c r="W50"/>
  <c r="V50"/>
  <c r="U50"/>
  <c r="T50"/>
  <c r="AE49"/>
  <c r="N243" i="4" s="1"/>
  <c r="AD49" i="3"/>
  <c r="N375" i="4" s="1"/>
  <c r="AC49" i="3"/>
  <c r="N342" i="4" s="1"/>
  <c r="AB49" i="3"/>
  <c r="N309" i="4" s="1"/>
  <c r="AA49" i="3"/>
  <c r="N276" i="4" s="1"/>
  <c r="Z49" i="3"/>
  <c r="N14" i="4" s="1"/>
  <c r="Y49" i="3"/>
  <c r="N210" i="4" s="1"/>
  <c r="X49" i="3"/>
  <c r="N177" i="4" s="1"/>
  <c r="W49" i="3"/>
  <c r="N144" i="4" s="1"/>
  <c r="V49" i="3"/>
  <c r="N111" i="4" s="1"/>
  <c r="U49" i="3"/>
  <c r="N78" i="4" s="1"/>
  <c r="T49" i="3"/>
  <c r="N46" i="4" s="1"/>
  <c r="AE48" i="3"/>
  <c r="L243" i="4" s="1"/>
  <c r="AD48" i="3"/>
  <c r="L375" i="4" s="1"/>
  <c r="AC48" i="3"/>
  <c r="L342" i="4" s="1"/>
  <c r="AB48" i="3"/>
  <c r="L309" i="4" s="1"/>
  <c r="AA48" i="3"/>
  <c r="L276" i="4" s="1"/>
  <c r="Z48" i="3"/>
  <c r="L14" i="4" s="1"/>
  <c r="Y48" i="3"/>
  <c r="L210" i="4" s="1"/>
  <c r="X48" i="3"/>
  <c r="L177" i="4" s="1"/>
  <c r="W48" i="3"/>
  <c r="L144" i="4" s="1"/>
  <c r="V48" i="3"/>
  <c r="L111" i="4" s="1"/>
  <c r="U48" i="3"/>
  <c r="L78" i="4" s="1"/>
  <c r="T48" i="3"/>
  <c r="L46" i="4" s="1"/>
  <c r="AE47" i="3"/>
  <c r="K243" i="4" s="1"/>
  <c r="AD47" i="3"/>
  <c r="K375" i="4" s="1"/>
  <c r="AC47" i="3"/>
  <c r="K342" i="4" s="1"/>
  <c r="AB47" i="3"/>
  <c r="K309" i="4" s="1"/>
  <c r="AA47" i="3"/>
  <c r="K276" i="4" s="1"/>
  <c r="Z47" i="3"/>
  <c r="K14" i="4" s="1"/>
  <c r="Y47" i="3"/>
  <c r="K210" i="4" s="1"/>
  <c r="X47" i="3"/>
  <c r="K177" i="4" s="1"/>
  <c r="W47" i="3"/>
  <c r="K144" i="4" s="1"/>
  <c r="V47" i="3"/>
  <c r="K111" i="4" s="1"/>
  <c r="U47" i="3"/>
  <c r="K78" i="4" s="1"/>
  <c r="T47" i="3"/>
  <c r="K46" i="4" s="1"/>
  <c r="AE46" i="3"/>
  <c r="J243" i="4" s="1"/>
  <c r="M243" s="1"/>
  <c r="AD46" i="3"/>
  <c r="J375" i="4" s="1"/>
  <c r="M375" s="1"/>
  <c r="AC46" i="3"/>
  <c r="J342" i="4" s="1"/>
  <c r="M342" s="1"/>
  <c r="AB46" i="3"/>
  <c r="J309" i="4" s="1"/>
  <c r="M309" s="1"/>
  <c r="AA46" i="3"/>
  <c r="J276" i="4" s="1"/>
  <c r="M276" s="1"/>
  <c r="Z46" i="3"/>
  <c r="J14" i="4" s="1"/>
  <c r="Y46" i="3"/>
  <c r="J210" i="4" s="1"/>
  <c r="M210" s="1"/>
  <c r="X46" i="3"/>
  <c r="J177" i="4" s="1"/>
  <c r="M177" s="1"/>
  <c r="W46" i="3"/>
  <c r="J144" i="4" s="1"/>
  <c r="M144" s="1"/>
  <c r="V46" i="3"/>
  <c r="J111" i="4" s="1"/>
  <c r="M111" s="1"/>
  <c r="U46" i="3"/>
  <c r="J78" i="4" s="1"/>
  <c r="M78" s="1"/>
  <c r="T46" i="3"/>
  <c r="J46" i="4" s="1"/>
  <c r="M46" s="1"/>
  <c r="AE45" i="3"/>
  <c r="H243" i="4" s="1"/>
  <c r="AD45" i="3"/>
  <c r="H375" i="4" s="1"/>
  <c r="AC45" i="3"/>
  <c r="H342" i="4" s="1"/>
  <c r="AB45" i="3"/>
  <c r="H309" i="4" s="1"/>
  <c r="AA45" i="3"/>
  <c r="H276" i="4" s="1"/>
  <c r="Z45" i="3"/>
  <c r="H14" i="4" s="1"/>
  <c r="Y45" i="3"/>
  <c r="H210" i="4" s="1"/>
  <c r="X45" i="3"/>
  <c r="H177" i="4" s="1"/>
  <c r="W45" i="3"/>
  <c r="H144" i="4" s="1"/>
  <c r="V45" i="3"/>
  <c r="H111" i="4" s="1"/>
  <c r="U45" i="3"/>
  <c r="H78" i="4" s="1"/>
  <c r="T45" i="3"/>
  <c r="H46" i="4" s="1"/>
  <c r="AE44" i="3"/>
  <c r="G243" i="4" s="1"/>
  <c r="AD44" i="3"/>
  <c r="G375" i="4" s="1"/>
  <c r="AC44" i="3"/>
  <c r="G342" i="4" s="1"/>
  <c r="AB44" i="3"/>
  <c r="G309" i="4" s="1"/>
  <c r="AA44" i="3"/>
  <c r="G276" i="4" s="1"/>
  <c r="Z44" i="3"/>
  <c r="G14" i="4" s="1"/>
  <c r="Y44" i="3"/>
  <c r="G210" i="4" s="1"/>
  <c r="X44" i="3"/>
  <c r="G177" i="4" s="1"/>
  <c r="W44" i="3"/>
  <c r="G144" i="4" s="1"/>
  <c r="V44" i="3"/>
  <c r="G111" i="4" s="1"/>
  <c r="U44" i="3"/>
  <c r="G78" i="4" s="1"/>
  <c r="T44" i="3"/>
  <c r="G46" i="4" s="1"/>
  <c r="AE43" i="3"/>
  <c r="F243" i="4" s="1"/>
  <c r="I243" s="1"/>
  <c r="AD43" i="3"/>
  <c r="F375" i="4" s="1"/>
  <c r="I375" s="1"/>
  <c r="AC43" i="3"/>
  <c r="F342" i="4" s="1"/>
  <c r="I342" s="1"/>
  <c r="AB43" i="3"/>
  <c r="F309" i="4" s="1"/>
  <c r="I309" s="1"/>
  <c r="AA43" i="3"/>
  <c r="F276" i="4" s="1"/>
  <c r="I276" s="1"/>
  <c r="Z43" i="3"/>
  <c r="F14" i="4" s="1"/>
  <c r="I14" s="1"/>
  <c r="Y43" i="3"/>
  <c r="F210" i="4" s="1"/>
  <c r="I210" s="1"/>
  <c r="X43" i="3"/>
  <c r="F177" i="4" s="1"/>
  <c r="I177" s="1"/>
  <c r="W43" i="3"/>
  <c r="F144" i="4" s="1"/>
  <c r="I144" s="1"/>
  <c r="V43" i="3"/>
  <c r="F111" i="4" s="1"/>
  <c r="I111" s="1"/>
  <c r="U43" i="3"/>
  <c r="F78" i="4" s="1"/>
  <c r="I78" s="1"/>
  <c r="T43" i="3"/>
  <c r="F46" i="4" s="1"/>
  <c r="I46" s="1"/>
  <c r="AE42" i="3"/>
  <c r="D243" i="4" s="1"/>
  <c r="Q243" s="1"/>
  <c r="AD42" i="3"/>
  <c r="D375" i="4" s="1"/>
  <c r="Q375" s="1"/>
  <c r="AC42" i="3"/>
  <c r="D342" i="4" s="1"/>
  <c r="Q342" s="1"/>
  <c r="AB42" i="3"/>
  <c r="D309" i="4" s="1"/>
  <c r="Q309" s="1"/>
  <c r="AA42" i="3"/>
  <c r="D276" i="4" s="1"/>
  <c r="Q276" s="1"/>
  <c r="Z42" i="3"/>
  <c r="D14" i="4" s="1"/>
  <c r="Q14" s="1"/>
  <c r="Y42" i="3"/>
  <c r="D210" i="4" s="1"/>
  <c r="Q210" s="1"/>
  <c r="X42" i="3"/>
  <c r="D177" i="4" s="1"/>
  <c r="Q177" s="1"/>
  <c r="W42" i="3"/>
  <c r="D144" i="4" s="1"/>
  <c r="Q144" s="1"/>
  <c r="V42" i="3"/>
  <c r="D111" i="4" s="1"/>
  <c r="Q111" s="1"/>
  <c r="U42" i="3"/>
  <c r="D78" i="4" s="1"/>
  <c r="Q78" s="1"/>
  <c r="T42" i="3"/>
  <c r="D46" i="4" s="1"/>
  <c r="Q46" s="1"/>
  <c r="AE41" i="3"/>
  <c r="C243" i="4" s="1"/>
  <c r="P243" s="1"/>
  <c r="AD41" i="3"/>
  <c r="C375" i="4" s="1"/>
  <c r="P375" s="1"/>
  <c r="AC41" i="3"/>
  <c r="C342" i="4" s="1"/>
  <c r="P342" s="1"/>
  <c r="AB41" i="3"/>
  <c r="C309" i="4" s="1"/>
  <c r="P309" s="1"/>
  <c r="AA41" i="3"/>
  <c r="C276" i="4" s="1"/>
  <c r="P276" s="1"/>
  <c r="Z41" i="3"/>
  <c r="C14" i="4" s="1"/>
  <c r="P14" s="1"/>
  <c r="Y41" i="3"/>
  <c r="C210" i="4" s="1"/>
  <c r="P210" s="1"/>
  <c r="X41" i="3"/>
  <c r="C177" i="4" s="1"/>
  <c r="P177" s="1"/>
  <c r="W41" i="3"/>
  <c r="C144" i="4" s="1"/>
  <c r="P144" s="1"/>
  <c r="V41" i="3"/>
  <c r="C111" i="4" s="1"/>
  <c r="P111" s="1"/>
  <c r="U41" i="3"/>
  <c r="C78" i="4" s="1"/>
  <c r="P78" s="1"/>
  <c r="T41" i="3"/>
  <c r="C46" i="4" s="1"/>
  <c r="P46" s="1"/>
  <c r="AE40" i="3"/>
  <c r="B243" i="4" s="1"/>
  <c r="AD40" i="3"/>
  <c r="B375" i="4" s="1"/>
  <c r="AC40" i="3"/>
  <c r="B342" i="4" s="1"/>
  <c r="AB40" i="3"/>
  <c r="B309" i="4" s="1"/>
  <c r="AA40" i="3"/>
  <c r="B276" i="4" s="1"/>
  <c r="Z40" i="3"/>
  <c r="B14" i="4" s="1"/>
  <c r="O14" s="1"/>
  <c r="Y40" i="3"/>
  <c r="B210" i="4" s="1"/>
  <c r="X40" i="3"/>
  <c r="B177" i="4" s="1"/>
  <c r="W40" i="3"/>
  <c r="B144" i="4" s="1"/>
  <c r="V40" i="3"/>
  <c r="B111" i="4" s="1"/>
  <c r="U40" i="3"/>
  <c r="B78" i="4" s="1"/>
  <c r="T40" i="3"/>
  <c r="B46" i="4" s="1"/>
  <c r="AE39" i="3"/>
  <c r="AD39"/>
  <c r="AC39"/>
  <c r="AB39"/>
  <c r="AA39"/>
  <c r="Z39"/>
  <c r="Y39"/>
  <c r="X39"/>
  <c r="W39"/>
  <c r="V39"/>
  <c r="U39"/>
  <c r="T39"/>
  <c r="AE38"/>
  <c r="N242" i="4" s="1"/>
  <c r="AD38" i="3"/>
  <c r="N374" i="4" s="1"/>
  <c r="AC38" i="3"/>
  <c r="N341" i="4" s="1"/>
  <c r="AB38" i="3"/>
  <c r="N308" i="4" s="1"/>
  <c r="AA38" i="3"/>
  <c r="N275" i="4" s="1"/>
  <c r="Z38" i="3"/>
  <c r="N13" i="4" s="1"/>
  <c r="Y38" i="3"/>
  <c r="N209" i="4" s="1"/>
  <c r="X38" i="3"/>
  <c r="N176" i="4" s="1"/>
  <c r="W38" i="3"/>
  <c r="N143" i="4" s="1"/>
  <c r="V38" i="3"/>
  <c r="N110" i="4" s="1"/>
  <c r="U38" i="3"/>
  <c r="N77" i="4" s="1"/>
  <c r="T38" i="3"/>
  <c r="N45" i="4" s="1"/>
  <c r="AE37" i="3"/>
  <c r="L242" i="4" s="1"/>
  <c r="AD37" i="3"/>
  <c r="L374" i="4" s="1"/>
  <c r="AC37" i="3"/>
  <c r="L341" i="4" s="1"/>
  <c r="AB37" i="3"/>
  <c r="L308" i="4" s="1"/>
  <c r="AA37" i="3"/>
  <c r="L275" i="4" s="1"/>
  <c r="Z37" i="3"/>
  <c r="L13" i="4" s="1"/>
  <c r="Y37" i="3"/>
  <c r="L209" i="4" s="1"/>
  <c r="X37" i="3"/>
  <c r="L176" i="4" s="1"/>
  <c r="W37" i="3"/>
  <c r="L143" i="4" s="1"/>
  <c r="V37" i="3"/>
  <c r="L110" i="4" s="1"/>
  <c r="U37" i="3"/>
  <c r="L77" i="4" s="1"/>
  <c r="T37" i="3"/>
  <c r="L45" i="4" s="1"/>
  <c r="AE36" i="3"/>
  <c r="K242" i="4" s="1"/>
  <c r="AD36" i="3"/>
  <c r="K374" i="4" s="1"/>
  <c r="AC36" i="3"/>
  <c r="K341" i="4" s="1"/>
  <c r="AB36" i="3"/>
  <c r="K308" i="4" s="1"/>
  <c r="AA36" i="3"/>
  <c r="K275" i="4" s="1"/>
  <c r="Z36" i="3"/>
  <c r="K13" i="4" s="1"/>
  <c r="Y36" i="3"/>
  <c r="K209" i="4" s="1"/>
  <c r="X36" i="3"/>
  <c r="K176" i="4" s="1"/>
  <c r="W36" i="3"/>
  <c r="K143" i="4" s="1"/>
  <c r="V36" i="3"/>
  <c r="K110" i="4" s="1"/>
  <c r="U36" i="3"/>
  <c r="K77" i="4" s="1"/>
  <c r="T36" i="3"/>
  <c r="K45" i="4" s="1"/>
  <c r="AE35" i="3"/>
  <c r="J242" i="4" s="1"/>
  <c r="M242" s="1"/>
  <c r="AD35" i="3"/>
  <c r="J374" i="4" s="1"/>
  <c r="M374" s="1"/>
  <c r="AC35" i="3"/>
  <c r="J341" i="4" s="1"/>
  <c r="M341" s="1"/>
  <c r="AB35" i="3"/>
  <c r="J308" i="4" s="1"/>
  <c r="M308" s="1"/>
  <c r="AA35" i="3"/>
  <c r="J275" i="4" s="1"/>
  <c r="M275" s="1"/>
  <c r="Z35" i="3"/>
  <c r="J13" i="4" s="1"/>
  <c r="Y35" i="3"/>
  <c r="J209" i="4" s="1"/>
  <c r="M209" s="1"/>
  <c r="X35" i="3"/>
  <c r="J176" i="4" s="1"/>
  <c r="M176" s="1"/>
  <c r="W35" i="3"/>
  <c r="J143" i="4" s="1"/>
  <c r="M143" s="1"/>
  <c r="V35" i="3"/>
  <c r="J110" i="4" s="1"/>
  <c r="M110" s="1"/>
  <c r="U35" i="3"/>
  <c r="J77" i="4" s="1"/>
  <c r="M77" s="1"/>
  <c r="T35" i="3"/>
  <c r="J45" i="4" s="1"/>
  <c r="M45" s="1"/>
  <c r="AE34" i="3"/>
  <c r="H242" i="4" s="1"/>
  <c r="AD34" i="3"/>
  <c r="H374" i="4" s="1"/>
  <c r="AC34" i="3"/>
  <c r="H341" i="4" s="1"/>
  <c r="AB34" i="3"/>
  <c r="H308" i="4" s="1"/>
  <c r="AA34" i="3"/>
  <c r="H275" i="4" s="1"/>
  <c r="Z34" i="3"/>
  <c r="H13" i="4" s="1"/>
  <c r="Y34" i="3"/>
  <c r="H209" i="4" s="1"/>
  <c r="X34" i="3"/>
  <c r="H176" i="4" s="1"/>
  <c r="W34" i="3"/>
  <c r="H143" i="4" s="1"/>
  <c r="V34" i="3"/>
  <c r="H110" i="4" s="1"/>
  <c r="U34" i="3"/>
  <c r="H77" i="4" s="1"/>
  <c r="T34" i="3"/>
  <c r="H45" i="4" s="1"/>
  <c r="AE33" i="3"/>
  <c r="G242" i="4" s="1"/>
  <c r="AD33" i="3"/>
  <c r="G374" i="4" s="1"/>
  <c r="AC33" i="3"/>
  <c r="G341" i="4" s="1"/>
  <c r="AB33" i="3"/>
  <c r="G308" i="4" s="1"/>
  <c r="AA33" i="3"/>
  <c r="G275" i="4" s="1"/>
  <c r="Z33" i="3"/>
  <c r="G13" i="4" s="1"/>
  <c r="Y33" i="3"/>
  <c r="G209" i="4" s="1"/>
  <c r="X33" i="3"/>
  <c r="G176" i="4" s="1"/>
  <c r="W33" i="3"/>
  <c r="G143" i="4" s="1"/>
  <c r="V33" i="3"/>
  <c r="G110" i="4" s="1"/>
  <c r="U33" i="3"/>
  <c r="G77" i="4" s="1"/>
  <c r="T33" i="3"/>
  <c r="G45" i="4" s="1"/>
  <c r="AE32" i="3"/>
  <c r="F242" i="4" s="1"/>
  <c r="I242" s="1"/>
  <c r="AD32" i="3"/>
  <c r="F374" i="4" s="1"/>
  <c r="I374" s="1"/>
  <c r="AC32" i="3"/>
  <c r="F341" i="4" s="1"/>
  <c r="I341" s="1"/>
  <c r="AB32" i="3"/>
  <c r="F308" i="4" s="1"/>
  <c r="I308" s="1"/>
  <c r="AA32" i="3"/>
  <c r="F275" i="4" s="1"/>
  <c r="I275" s="1"/>
  <c r="Z32" i="3"/>
  <c r="F13" i="4" s="1"/>
  <c r="I13" s="1"/>
  <c r="Y32" i="3"/>
  <c r="F209" i="4" s="1"/>
  <c r="I209" s="1"/>
  <c r="X32" i="3"/>
  <c r="F176" i="4" s="1"/>
  <c r="I176" s="1"/>
  <c r="W32" i="3"/>
  <c r="F143" i="4" s="1"/>
  <c r="I143" s="1"/>
  <c r="V32" i="3"/>
  <c r="F110" i="4" s="1"/>
  <c r="I110" s="1"/>
  <c r="U32" i="3"/>
  <c r="F77" i="4" s="1"/>
  <c r="I77" s="1"/>
  <c r="T32" i="3"/>
  <c r="F45" i="4" s="1"/>
  <c r="I45" s="1"/>
  <c r="AE31" i="3"/>
  <c r="D242" i="4" s="1"/>
  <c r="Q242" s="1"/>
  <c r="AD31" i="3"/>
  <c r="D374" i="4" s="1"/>
  <c r="Q374" s="1"/>
  <c r="AC31" i="3"/>
  <c r="D341" i="4" s="1"/>
  <c r="Q341" s="1"/>
  <c r="AB31" i="3"/>
  <c r="D308" i="4" s="1"/>
  <c r="Q308" s="1"/>
  <c r="AA31" i="3"/>
  <c r="D275" i="4" s="1"/>
  <c r="Q275" s="1"/>
  <c r="Z31" i="3"/>
  <c r="D13" i="4" s="1"/>
  <c r="Q13" s="1"/>
  <c r="Y31" i="3"/>
  <c r="D209" i="4" s="1"/>
  <c r="Q209" s="1"/>
  <c r="X31" i="3"/>
  <c r="D176" i="4" s="1"/>
  <c r="Q176" s="1"/>
  <c r="W31" i="3"/>
  <c r="D143" i="4" s="1"/>
  <c r="Q143" s="1"/>
  <c r="V31" i="3"/>
  <c r="D110" i="4" s="1"/>
  <c r="Q110" s="1"/>
  <c r="U31" i="3"/>
  <c r="D77" i="4" s="1"/>
  <c r="Q77" s="1"/>
  <c r="T31" i="3"/>
  <c r="D45" i="4" s="1"/>
  <c r="Q45" s="1"/>
  <c r="AE30" i="3"/>
  <c r="C242" i="4" s="1"/>
  <c r="P242" s="1"/>
  <c r="AD30" i="3"/>
  <c r="C374" i="4" s="1"/>
  <c r="P374" s="1"/>
  <c r="AC30" i="3"/>
  <c r="C341" i="4" s="1"/>
  <c r="P341" s="1"/>
  <c r="AB30" i="3"/>
  <c r="C308" i="4" s="1"/>
  <c r="P308" s="1"/>
  <c r="AA30" i="3"/>
  <c r="C275" i="4" s="1"/>
  <c r="P275" s="1"/>
  <c r="Z30" i="3"/>
  <c r="C13" i="4" s="1"/>
  <c r="P13" s="1"/>
  <c r="Y30" i="3"/>
  <c r="C209" i="4" s="1"/>
  <c r="P209" s="1"/>
  <c r="X30" i="3"/>
  <c r="C176" i="4" s="1"/>
  <c r="P176" s="1"/>
  <c r="W30" i="3"/>
  <c r="C143" i="4" s="1"/>
  <c r="P143" s="1"/>
  <c r="V30" i="3"/>
  <c r="C110" i="4" s="1"/>
  <c r="P110" s="1"/>
  <c r="U30" i="3"/>
  <c r="C77" i="4" s="1"/>
  <c r="P77" s="1"/>
  <c r="T30" i="3"/>
  <c r="C45" i="4" s="1"/>
  <c r="P45" s="1"/>
  <c r="AE29" i="3"/>
  <c r="B242" i="4" s="1"/>
  <c r="AD29" i="3"/>
  <c r="B374" i="4" s="1"/>
  <c r="AC29" i="3"/>
  <c r="B341" i="4" s="1"/>
  <c r="AB29" i="3"/>
  <c r="B308" i="4" s="1"/>
  <c r="AA29" i="3"/>
  <c r="B275" i="4" s="1"/>
  <c r="Z29" i="3"/>
  <c r="B13" i="4" s="1"/>
  <c r="O13" s="1"/>
  <c r="Y29" i="3"/>
  <c r="B209" i="4" s="1"/>
  <c r="X29" i="3"/>
  <c r="B176" i="4" s="1"/>
  <c r="W29" i="3"/>
  <c r="B143" i="4" s="1"/>
  <c r="V29" i="3"/>
  <c r="B110" i="4" s="1"/>
  <c r="U29" i="3"/>
  <c r="B77" i="4" s="1"/>
  <c r="T29" i="3"/>
  <c r="B45" i="4" s="1"/>
  <c r="AE28" i="3"/>
  <c r="AD28"/>
  <c r="AC28"/>
  <c r="AB28"/>
  <c r="AA28"/>
  <c r="Z28"/>
  <c r="Y28"/>
  <c r="X28"/>
  <c r="W28"/>
  <c r="V28"/>
  <c r="U28"/>
  <c r="T28"/>
  <c r="AT182"/>
  <c r="AS182"/>
  <c r="AR182"/>
  <c r="AQ182"/>
  <c r="AP182"/>
  <c r="AO182"/>
  <c r="AN182"/>
  <c r="AM182"/>
  <c r="AL182"/>
  <c r="AK182"/>
  <c r="AJ182"/>
  <c r="AI182"/>
  <c r="AT171"/>
  <c r="AS171"/>
  <c r="AR171"/>
  <c r="AQ171"/>
  <c r="AP171"/>
  <c r="AO171"/>
  <c r="AN171"/>
  <c r="AM171"/>
  <c r="AL171"/>
  <c r="AK171"/>
  <c r="AJ171"/>
  <c r="AI171"/>
  <c r="AT160"/>
  <c r="AS160"/>
  <c r="AR160"/>
  <c r="AQ160"/>
  <c r="AP160"/>
  <c r="AO160"/>
  <c r="AN160"/>
  <c r="AM160"/>
  <c r="AL160"/>
  <c r="AK160"/>
  <c r="AJ160"/>
  <c r="AI160"/>
  <c r="AT149"/>
  <c r="AS149"/>
  <c r="AR149"/>
  <c r="AQ149"/>
  <c r="AP149"/>
  <c r="AO149"/>
  <c r="AN149"/>
  <c r="AM149"/>
  <c r="AL149"/>
  <c r="AK149"/>
  <c r="AJ149"/>
  <c r="AI149"/>
  <c r="AT138"/>
  <c r="AS138"/>
  <c r="AR138"/>
  <c r="AQ138"/>
  <c r="AP138"/>
  <c r="AO138"/>
  <c r="AN138"/>
  <c r="AM138"/>
  <c r="AL138"/>
  <c r="AK138"/>
  <c r="AJ138"/>
  <c r="AI138"/>
  <c r="AT127"/>
  <c r="AS127"/>
  <c r="AR127"/>
  <c r="AQ127"/>
  <c r="AP127"/>
  <c r="AO127"/>
  <c r="AN127"/>
  <c r="AM127"/>
  <c r="AL127"/>
  <c r="AK127"/>
  <c r="AJ127"/>
  <c r="AI127"/>
  <c r="AT116"/>
  <c r="AS116"/>
  <c r="AR116"/>
  <c r="AQ116"/>
  <c r="AP116"/>
  <c r="AO116"/>
  <c r="AN116"/>
  <c r="AM116"/>
  <c r="AL116"/>
  <c r="AK116"/>
  <c r="AJ116"/>
  <c r="AI116"/>
  <c r="AT105"/>
  <c r="AS105"/>
  <c r="AR105"/>
  <c r="AQ105"/>
  <c r="AP105"/>
  <c r="AN105"/>
  <c r="AM105"/>
  <c r="AL105"/>
  <c r="AK105"/>
  <c r="AJ105"/>
  <c r="AI105"/>
  <c r="AT94"/>
  <c r="AS94"/>
  <c r="AR94"/>
  <c r="AQ94"/>
  <c r="AP94"/>
  <c r="AO94"/>
  <c r="AN94"/>
  <c r="AM94"/>
  <c r="AL94"/>
  <c r="AK94"/>
  <c r="AJ94"/>
  <c r="AI94"/>
  <c r="AT83"/>
  <c r="AS83"/>
  <c r="AR83"/>
  <c r="AQ83"/>
  <c r="AP83"/>
  <c r="AO83"/>
  <c r="AN83"/>
  <c r="AM83"/>
  <c r="AL83"/>
  <c r="AK83"/>
  <c r="AJ83"/>
  <c r="AI83"/>
  <c r="AT72"/>
  <c r="AS72"/>
  <c r="AR72"/>
  <c r="AQ72"/>
  <c r="AP72"/>
  <c r="AO72"/>
  <c r="AN72"/>
  <c r="AM72"/>
  <c r="AL72"/>
  <c r="AK72"/>
  <c r="AJ72"/>
  <c r="AI72"/>
  <c r="AT61"/>
  <c r="AS61"/>
  <c r="AR61"/>
  <c r="AQ61"/>
  <c r="AP61"/>
  <c r="AO61"/>
  <c r="AN61"/>
  <c r="AM61"/>
  <c r="AL61"/>
  <c r="AK61"/>
  <c r="AJ61"/>
  <c r="AI61"/>
  <c r="AT50"/>
  <c r="AS50"/>
  <c r="AR50"/>
  <c r="AQ50"/>
  <c r="AP50"/>
  <c r="AO50"/>
  <c r="AN50"/>
  <c r="AM50"/>
  <c r="AL50"/>
  <c r="AK50"/>
  <c r="AJ50"/>
  <c r="AI50"/>
  <c r="AT39"/>
  <c r="AS39"/>
  <c r="AR39"/>
  <c r="AQ39"/>
  <c r="AP39"/>
  <c r="AO39"/>
  <c r="AN39"/>
  <c r="AM39"/>
  <c r="AL39"/>
  <c r="AK39"/>
  <c r="AJ39"/>
  <c r="AI39"/>
  <c r="AR28"/>
  <c r="AN28"/>
  <c r="AJ28"/>
  <c r="N241" i="4"/>
  <c r="N373"/>
  <c r="N340"/>
  <c r="N307"/>
  <c r="N274"/>
  <c r="N12"/>
  <c r="N208"/>
  <c r="N175"/>
  <c r="N142"/>
  <c r="N109"/>
  <c r="N76"/>
  <c r="N44"/>
  <c r="L241"/>
  <c r="L373"/>
  <c r="L340"/>
  <c r="L307"/>
  <c r="L274"/>
  <c r="L12"/>
  <c r="L208"/>
  <c r="L175"/>
  <c r="L142"/>
  <c r="L109"/>
  <c r="L76"/>
  <c r="L44"/>
  <c r="K241"/>
  <c r="K373"/>
  <c r="K340"/>
  <c r="K307"/>
  <c r="K274"/>
  <c r="K12"/>
  <c r="K208"/>
  <c r="K175"/>
  <c r="K142"/>
  <c r="K109"/>
  <c r="K76"/>
  <c r="K44"/>
  <c r="J241"/>
  <c r="M241" s="1"/>
  <c r="J373"/>
  <c r="M373" s="1"/>
  <c r="J340"/>
  <c r="M340" s="1"/>
  <c r="J307"/>
  <c r="M307" s="1"/>
  <c r="J274"/>
  <c r="M274" s="1"/>
  <c r="J12"/>
  <c r="J208"/>
  <c r="M208" s="1"/>
  <c r="J175"/>
  <c r="M175" s="1"/>
  <c r="J142"/>
  <c r="M142" s="1"/>
  <c r="J109"/>
  <c r="M109" s="1"/>
  <c r="J76"/>
  <c r="M76" s="1"/>
  <c r="J44"/>
  <c r="M44" s="1"/>
  <c r="H241"/>
  <c r="H373"/>
  <c r="H340"/>
  <c r="H307"/>
  <c r="H274"/>
  <c r="H12"/>
  <c r="H208"/>
  <c r="H175"/>
  <c r="H142"/>
  <c r="H109"/>
  <c r="H76"/>
  <c r="H44"/>
  <c r="G241"/>
  <c r="G373"/>
  <c r="G340"/>
  <c r="G307"/>
  <c r="G274"/>
  <c r="G12"/>
  <c r="G208"/>
  <c r="G175"/>
  <c r="G142"/>
  <c r="G109"/>
  <c r="G76"/>
  <c r="G44"/>
  <c r="F241"/>
  <c r="I241" s="1"/>
  <c r="F373"/>
  <c r="I373" s="1"/>
  <c r="F340"/>
  <c r="I340" s="1"/>
  <c r="F307"/>
  <c r="I307" s="1"/>
  <c r="F274"/>
  <c r="I274" s="1"/>
  <c r="F12"/>
  <c r="I12" s="1"/>
  <c r="F208"/>
  <c r="I208" s="1"/>
  <c r="F175"/>
  <c r="I175" s="1"/>
  <c r="F142"/>
  <c r="I142" s="1"/>
  <c r="F109"/>
  <c r="I109" s="1"/>
  <c r="F76"/>
  <c r="I76" s="1"/>
  <c r="F44"/>
  <c r="I44" s="1"/>
  <c r="D241"/>
  <c r="Q241" s="1"/>
  <c r="D373"/>
  <c r="Q373" s="1"/>
  <c r="D340"/>
  <c r="Q340" s="1"/>
  <c r="D307"/>
  <c r="Q307" s="1"/>
  <c r="D274"/>
  <c r="Q274" s="1"/>
  <c r="D12"/>
  <c r="Q12" s="1"/>
  <c r="D208"/>
  <c r="Q208" s="1"/>
  <c r="D175"/>
  <c r="D142"/>
  <c r="Q142" s="1"/>
  <c r="D109"/>
  <c r="Q109" s="1"/>
  <c r="D76"/>
  <c r="Q76" s="1"/>
  <c r="D44"/>
  <c r="Q44" s="1"/>
  <c r="C241"/>
  <c r="P241" s="1"/>
  <c r="C373"/>
  <c r="P373" s="1"/>
  <c r="C340"/>
  <c r="P340" s="1"/>
  <c r="C307"/>
  <c r="P307" s="1"/>
  <c r="C274"/>
  <c r="P274" s="1"/>
  <c r="C12"/>
  <c r="P12" s="1"/>
  <c r="C208"/>
  <c r="P208" s="1"/>
  <c r="C175"/>
  <c r="P175" s="1"/>
  <c r="C142"/>
  <c r="P142" s="1"/>
  <c r="C109"/>
  <c r="P109" s="1"/>
  <c r="C76"/>
  <c r="P76" s="1"/>
  <c r="C44"/>
  <c r="P44" s="1"/>
  <c r="B241"/>
  <c r="B373"/>
  <c r="B340"/>
  <c r="B307"/>
  <c r="B274"/>
  <c r="B12"/>
  <c r="O12" s="1"/>
  <c r="B208"/>
  <c r="B175"/>
  <c r="B142"/>
  <c r="B109"/>
  <c r="B76"/>
  <c r="B44"/>
  <c r="T14" i="3"/>
  <c r="K43" i="4" s="1"/>
  <c r="U14" i="3"/>
  <c r="K75" i="4" s="1"/>
  <c r="V14" i="3"/>
  <c r="K108" i="4" s="1"/>
  <c r="W14" i="3"/>
  <c r="K141" i="4" s="1"/>
  <c r="X14" i="3"/>
  <c r="K174" i="4" s="1"/>
  <c r="Y14" i="3"/>
  <c r="K207" i="4" s="1"/>
  <c r="Z14" i="3"/>
  <c r="K11" i="4" s="1"/>
  <c r="AA14" i="3"/>
  <c r="K273" i="4" s="1"/>
  <c r="AB14" i="3"/>
  <c r="K306" i="4" s="1"/>
  <c r="AC14" i="3"/>
  <c r="K339" i="4" s="1"/>
  <c r="AD14" i="3"/>
  <c r="K372" i="4" s="1"/>
  <c r="AE14" i="3"/>
  <c r="K240" i="4" s="1"/>
  <c r="T15" i="3"/>
  <c r="L43" i="4" s="1"/>
  <c r="U15" i="3"/>
  <c r="L75" i="4" s="1"/>
  <c r="V15" i="3"/>
  <c r="L108" i="4" s="1"/>
  <c r="W15" i="3"/>
  <c r="L141" i="4" s="1"/>
  <c r="X15" i="3"/>
  <c r="L174" i="4" s="1"/>
  <c r="Y15" i="3"/>
  <c r="L207" i="4" s="1"/>
  <c r="Z15" i="3"/>
  <c r="L11" i="4" s="1"/>
  <c r="AA15" i="3"/>
  <c r="L273" i="4" s="1"/>
  <c r="AB15" i="3"/>
  <c r="L306" i="4" s="1"/>
  <c r="AC15" i="3"/>
  <c r="L339" i="4" s="1"/>
  <c r="AD15" i="3"/>
  <c r="L372" i="4" s="1"/>
  <c r="AE15" i="3"/>
  <c r="L240" i="4" s="1"/>
  <c r="T16" i="3"/>
  <c r="N43" i="4" s="1"/>
  <c r="U16" i="3"/>
  <c r="N75" i="4" s="1"/>
  <c r="V16" i="3"/>
  <c r="N108" i="4" s="1"/>
  <c r="W16" i="3"/>
  <c r="N141" i="4" s="1"/>
  <c r="X16" i="3"/>
  <c r="N174" i="4" s="1"/>
  <c r="Y16" i="3"/>
  <c r="N207" i="4" s="1"/>
  <c r="Z16" i="3"/>
  <c r="N11" i="4" s="1"/>
  <c r="AA16" i="3"/>
  <c r="N273" i="4" s="1"/>
  <c r="AB16" i="3"/>
  <c r="N306" i="4" s="1"/>
  <c r="AC16" i="3"/>
  <c r="N339" i="4" s="1"/>
  <c r="AD16" i="3"/>
  <c r="N372" i="4" s="1"/>
  <c r="AE16" i="3"/>
  <c r="N240" i="4" s="1"/>
  <c r="M48" l="1"/>
  <c r="I60"/>
  <c r="Q175"/>
  <c r="AL28" i="3"/>
  <c r="AP28"/>
  <c r="AT28"/>
  <c r="P91" i="4"/>
  <c r="P157"/>
  <c r="P223"/>
  <c r="P289"/>
  <c r="P355"/>
  <c r="P256"/>
  <c r="R355"/>
  <c r="P59"/>
  <c r="P124"/>
  <c r="P190"/>
  <c r="P322"/>
  <c r="P388"/>
  <c r="DG112" i="1"/>
  <c r="BL112"/>
  <c r="R28" i="4"/>
  <c r="BL164" i="1"/>
  <c r="DH164"/>
  <c r="BK164"/>
  <c r="BL160"/>
  <c r="DH160"/>
  <c r="BK160"/>
  <c r="BL156"/>
  <c r="DH156"/>
  <c r="BK156"/>
  <c r="BK152"/>
  <c r="DH152"/>
  <c r="BL152"/>
  <c r="BK148"/>
  <c r="DH148"/>
  <c r="BL148"/>
  <c r="BK144"/>
  <c r="DH144"/>
  <c r="BL144"/>
  <c r="BK140"/>
  <c r="DH140"/>
  <c r="BL140"/>
  <c r="BL136"/>
  <c r="DH136"/>
  <c r="BK136"/>
  <c r="BL11"/>
  <c r="DH11" s="1"/>
  <c r="BK11"/>
  <c r="BK111"/>
  <c r="BL111"/>
  <c r="DH111" s="1"/>
  <c r="DH45"/>
  <c r="BK45"/>
  <c r="BL45"/>
  <c r="DH162"/>
  <c r="BL162"/>
  <c r="BK162"/>
  <c r="DH158"/>
  <c r="BL158"/>
  <c r="BK158"/>
  <c r="DH154"/>
  <c r="BK154"/>
  <c r="BL154"/>
  <c r="DH150"/>
  <c r="BK150"/>
  <c r="BL150"/>
  <c r="DH146"/>
  <c r="BK146"/>
  <c r="BL146"/>
  <c r="DH142"/>
  <c r="BK142"/>
  <c r="BL142"/>
  <c r="DH138"/>
  <c r="BL138"/>
  <c r="BK138"/>
  <c r="DH134"/>
  <c r="BL134"/>
  <c r="BK134"/>
  <c r="DH49"/>
  <c r="BK49"/>
  <c r="BL49"/>
  <c r="DH41"/>
  <c r="BL41"/>
  <c r="BK41"/>
  <c r="P27" i="4"/>
  <c r="AI28" i="3"/>
  <c r="AK28"/>
  <c r="AM28"/>
  <c r="AO28"/>
  <c r="AQ28"/>
  <c r="AS28"/>
  <c r="S238" i="4"/>
  <c r="R238"/>
  <c r="AM17" i="3"/>
  <c r="AI17"/>
  <c r="AQ17"/>
  <c r="O142" i="4"/>
  <c r="S142" s="1"/>
  <c r="R142"/>
  <c r="E142"/>
  <c r="O274"/>
  <c r="S274" s="1"/>
  <c r="R274"/>
  <c r="E274"/>
  <c r="O44"/>
  <c r="S44" s="1"/>
  <c r="R44"/>
  <c r="E44"/>
  <c r="O109"/>
  <c r="S109" s="1"/>
  <c r="R109"/>
  <c r="E109"/>
  <c r="O175"/>
  <c r="S175" s="1"/>
  <c r="R175"/>
  <c r="E175"/>
  <c r="O307"/>
  <c r="S307" s="1"/>
  <c r="R307"/>
  <c r="E307"/>
  <c r="O373"/>
  <c r="S373" s="1"/>
  <c r="R373"/>
  <c r="E373"/>
  <c r="O77"/>
  <c r="S77" s="1"/>
  <c r="R77"/>
  <c r="E77"/>
  <c r="O143"/>
  <c r="S143" s="1"/>
  <c r="R143"/>
  <c r="E143"/>
  <c r="O209"/>
  <c r="S209" s="1"/>
  <c r="R209"/>
  <c r="E209"/>
  <c r="O275"/>
  <c r="S275" s="1"/>
  <c r="R275"/>
  <c r="E275"/>
  <c r="O341"/>
  <c r="S341" s="1"/>
  <c r="R341"/>
  <c r="E341"/>
  <c r="O242"/>
  <c r="S242" s="1"/>
  <c r="R242"/>
  <c r="E242"/>
  <c r="O78"/>
  <c r="S78" s="1"/>
  <c r="R78"/>
  <c r="E78"/>
  <c r="O144"/>
  <c r="S144" s="1"/>
  <c r="R144"/>
  <c r="E144"/>
  <c r="O210"/>
  <c r="S210" s="1"/>
  <c r="R210"/>
  <c r="E210"/>
  <c r="O276"/>
  <c r="S276" s="1"/>
  <c r="R276"/>
  <c r="E276"/>
  <c r="O342"/>
  <c r="S342" s="1"/>
  <c r="R342"/>
  <c r="E342"/>
  <c r="O243"/>
  <c r="S243" s="1"/>
  <c r="R243"/>
  <c r="E243"/>
  <c r="O80"/>
  <c r="S80" s="1"/>
  <c r="R80"/>
  <c r="E80"/>
  <c r="O146"/>
  <c r="S146" s="1"/>
  <c r="R146"/>
  <c r="E146"/>
  <c r="O212"/>
  <c r="S212" s="1"/>
  <c r="R212"/>
  <c r="E212"/>
  <c r="O278"/>
  <c r="S278" s="1"/>
  <c r="R278"/>
  <c r="E278"/>
  <c r="O344"/>
  <c r="S344" s="1"/>
  <c r="R344"/>
  <c r="E344"/>
  <c r="O245"/>
  <c r="S245" s="1"/>
  <c r="R245"/>
  <c r="E245"/>
  <c r="O81"/>
  <c r="S81" s="1"/>
  <c r="R81"/>
  <c r="E81"/>
  <c r="O147"/>
  <c r="S147" s="1"/>
  <c r="R147"/>
  <c r="E147"/>
  <c r="O213"/>
  <c r="S213" s="1"/>
  <c r="R213"/>
  <c r="E213"/>
  <c r="O279"/>
  <c r="S279" s="1"/>
  <c r="R279"/>
  <c r="E279"/>
  <c r="O345"/>
  <c r="S345" s="1"/>
  <c r="R345"/>
  <c r="E345"/>
  <c r="O246"/>
  <c r="S246" s="1"/>
  <c r="R246"/>
  <c r="E246"/>
  <c r="O82"/>
  <c r="S82" s="1"/>
  <c r="R82"/>
  <c r="E82"/>
  <c r="O148"/>
  <c r="S148" s="1"/>
  <c r="R148"/>
  <c r="E148"/>
  <c r="O214"/>
  <c r="S214" s="1"/>
  <c r="R214"/>
  <c r="E214"/>
  <c r="O280"/>
  <c r="S280" s="1"/>
  <c r="R280"/>
  <c r="E280"/>
  <c r="O346"/>
  <c r="S346" s="1"/>
  <c r="R346"/>
  <c r="E346"/>
  <c r="O247"/>
  <c r="S247" s="1"/>
  <c r="R247"/>
  <c r="E247"/>
  <c r="O83"/>
  <c r="S83" s="1"/>
  <c r="R83"/>
  <c r="E83"/>
  <c r="O149"/>
  <c r="S149" s="1"/>
  <c r="R149"/>
  <c r="E149"/>
  <c r="O215"/>
  <c r="S215" s="1"/>
  <c r="R215"/>
  <c r="E215"/>
  <c r="O281"/>
  <c r="S281" s="1"/>
  <c r="R281"/>
  <c r="E281"/>
  <c r="O347"/>
  <c r="S347" s="1"/>
  <c r="R347"/>
  <c r="E347"/>
  <c r="O248"/>
  <c r="S248" s="1"/>
  <c r="R248"/>
  <c r="E248"/>
  <c r="O85"/>
  <c r="S85" s="1"/>
  <c r="R85"/>
  <c r="E85"/>
  <c r="O151"/>
  <c r="S151" s="1"/>
  <c r="R151"/>
  <c r="E151"/>
  <c r="O217"/>
  <c r="S217" s="1"/>
  <c r="R217"/>
  <c r="E217"/>
  <c r="O283"/>
  <c r="S283" s="1"/>
  <c r="R283"/>
  <c r="E283"/>
  <c r="O349"/>
  <c r="S349" s="1"/>
  <c r="R349"/>
  <c r="E349"/>
  <c r="O250"/>
  <c r="S250" s="1"/>
  <c r="R250"/>
  <c r="E250"/>
  <c r="O86"/>
  <c r="S86" s="1"/>
  <c r="R86"/>
  <c r="E86"/>
  <c r="O152"/>
  <c r="S152" s="1"/>
  <c r="R152"/>
  <c r="E152"/>
  <c r="O218"/>
  <c r="S218" s="1"/>
  <c r="R218"/>
  <c r="E218"/>
  <c r="O284"/>
  <c r="S284" s="1"/>
  <c r="R284"/>
  <c r="E284"/>
  <c r="O350"/>
  <c r="S350" s="1"/>
  <c r="R350"/>
  <c r="E350"/>
  <c r="O251"/>
  <c r="S251" s="1"/>
  <c r="R251"/>
  <c r="E251"/>
  <c r="O87"/>
  <c r="S87" s="1"/>
  <c r="R87"/>
  <c r="E87"/>
  <c r="O153"/>
  <c r="S153" s="1"/>
  <c r="R153"/>
  <c r="E153"/>
  <c r="O219"/>
  <c r="S219" s="1"/>
  <c r="R219"/>
  <c r="E219"/>
  <c r="O285"/>
  <c r="S285" s="1"/>
  <c r="R285"/>
  <c r="E285"/>
  <c r="O351"/>
  <c r="S351" s="1"/>
  <c r="R351"/>
  <c r="E351"/>
  <c r="O252"/>
  <c r="S252" s="1"/>
  <c r="R252"/>
  <c r="E252"/>
  <c r="O88"/>
  <c r="S88" s="1"/>
  <c r="R88"/>
  <c r="E88"/>
  <c r="O154"/>
  <c r="S154" s="1"/>
  <c r="R154"/>
  <c r="E154"/>
  <c r="O220"/>
  <c r="S220" s="1"/>
  <c r="R220"/>
  <c r="E220"/>
  <c r="O286"/>
  <c r="S286" s="1"/>
  <c r="R286"/>
  <c r="E286"/>
  <c r="O352"/>
  <c r="S352" s="1"/>
  <c r="R352"/>
  <c r="E352"/>
  <c r="O253"/>
  <c r="S253" s="1"/>
  <c r="R253"/>
  <c r="E253"/>
  <c r="O90"/>
  <c r="S90" s="1"/>
  <c r="R90"/>
  <c r="E90"/>
  <c r="O156"/>
  <c r="S156" s="1"/>
  <c r="R156"/>
  <c r="E156"/>
  <c r="O222"/>
  <c r="S222" s="1"/>
  <c r="R222"/>
  <c r="E222"/>
  <c r="O288"/>
  <c r="S288" s="1"/>
  <c r="R288"/>
  <c r="E288"/>
  <c r="O354"/>
  <c r="S354" s="1"/>
  <c r="R354"/>
  <c r="E354"/>
  <c r="O255"/>
  <c r="S255" s="1"/>
  <c r="R255"/>
  <c r="E255"/>
  <c r="O91"/>
  <c r="S91" s="1"/>
  <c r="R91"/>
  <c r="E91"/>
  <c r="O157"/>
  <c r="S157" s="1"/>
  <c r="R157"/>
  <c r="E157"/>
  <c r="O223"/>
  <c r="S223" s="1"/>
  <c r="R223"/>
  <c r="E223"/>
  <c r="O289"/>
  <c r="S289" s="1"/>
  <c r="R289"/>
  <c r="E289"/>
  <c r="O355"/>
  <c r="S355" s="1"/>
  <c r="E355"/>
  <c r="O256"/>
  <c r="S256" s="1"/>
  <c r="R256"/>
  <c r="E256"/>
  <c r="O92"/>
  <c r="S92" s="1"/>
  <c r="R92"/>
  <c r="E92"/>
  <c r="O158"/>
  <c r="S158" s="1"/>
  <c r="R158"/>
  <c r="E158"/>
  <c r="O224"/>
  <c r="S224" s="1"/>
  <c r="R224"/>
  <c r="E224"/>
  <c r="O290"/>
  <c r="S290" s="1"/>
  <c r="R290"/>
  <c r="E290"/>
  <c r="O356"/>
  <c r="S356" s="1"/>
  <c r="R356"/>
  <c r="E356"/>
  <c r="O257"/>
  <c r="S257" s="1"/>
  <c r="R257"/>
  <c r="E257"/>
  <c r="O93"/>
  <c r="S93" s="1"/>
  <c r="R93"/>
  <c r="E93"/>
  <c r="O159"/>
  <c r="S159" s="1"/>
  <c r="R159"/>
  <c r="E159"/>
  <c r="O225"/>
  <c r="S225" s="1"/>
  <c r="R225"/>
  <c r="E225"/>
  <c r="O291"/>
  <c r="S291" s="1"/>
  <c r="R291"/>
  <c r="E291"/>
  <c r="O357"/>
  <c r="S357" s="1"/>
  <c r="R357"/>
  <c r="E357"/>
  <c r="O258"/>
  <c r="S258" s="1"/>
  <c r="R258"/>
  <c r="E258"/>
  <c r="O76"/>
  <c r="S76" s="1"/>
  <c r="R76"/>
  <c r="E76"/>
  <c r="O208"/>
  <c r="S208" s="1"/>
  <c r="R208"/>
  <c r="E208"/>
  <c r="O340"/>
  <c r="S340" s="1"/>
  <c r="R340"/>
  <c r="E340"/>
  <c r="O241"/>
  <c r="S241" s="1"/>
  <c r="R241"/>
  <c r="E241"/>
  <c r="O45"/>
  <c r="S45" s="1"/>
  <c r="R45"/>
  <c r="E45"/>
  <c r="O110"/>
  <c r="S110" s="1"/>
  <c r="R110"/>
  <c r="E110"/>
  <c r="O176"/>
  <c r="S176" s="1"/>
  <c r="R176"/>
  <c r="E176"/>
  <c r="O308"/>
  <c r="S308" s="1"/>
  <c r="R308"/>
  <c r="E308"/>
  <c r="O374"/>
  <c r="S374" s="1"/>
  <c r="R374"/>
  <c r="E374"/>
  <c r="O46"/>
  <c r="S46" s="1"/>
  <c r="R46"/>
  <c r="E46"/>
  <c r="O111"/>
  <c r="S111" s="1"/>
  <c r="R111"/>
  <c r="E111"/>
  <c r="O177"/>
  <c r="S177" s="1"/>
  <c r="R177"/>
  <c r="E177"/>
  <c r="O309"/>
  <c r="S309" s="1"/>
  <c r="R309"/>
  <c r="E309"/>
  <c r="O375"/>
  <c r="S375" s="1"/>
  <c r="R375"/>
  <c r="E375"/>
  <c r="O48"/>
  <c r="S48" s="1"/>
  <c r="R48"/>
  <c r="E48"/>
  <c r="O113"/>
  <c r="S113" s="1"/>
  <c r="R113"/>
  <c r="E113"/>
  <c r="O179"/>
  <c r="S179" s="1"/>
  <c r="R179"/>
  <c r="E179"/>
  <c r="O311"/>
  <c r="S311" s="1"/>
  <c r="R311"/>
  <c r="E311"/>
  <c r="O377"/>
  <c r="S377" s="1"/>
  <c r="R377"/>
  <c r="E377"/>
  <c r="O49"/>
  <c r="S49" s="1"/>
  <c r="R49"/>
  <c r="E49"/>
  <c r="O114"/>
  <c r="S114" s="1"/>
  <c r="R114"/>
  <c r="E114"/>
  <c r="O180"/>
  <c r="S180" s="1"/>
  <c r="R180"/>
  <c r="E180"/>
  <c r="O312"/>
  <c r="S312" s="1"/>
  <c r="R312"/>
  <c r="E312"/>
  <c r="O378"/>
  <c r="S378" s="1"/>
  <c r="R378"/>
  <c r="E378"/>
  <c r="O50"/>
  <c r="S50" s="1"/>
  <c r="R50"/>
  <c r="E50"/>
  <c r="O115"/>
  <c r="S115" s="1"/>
  <c r="R115"/>
  <c r="E115"/>
  <c r="O181"/>
  <c r="S181" s="1"/>
  <c r="R181"/>
  <c r="E181"/>
  <c r="O313"/>
  <c r="S313" s="1"/>
  <c r="R313"/>
  <c r="E313"/>
  <c r="O379"/>
  <c r="S379" s="1"/>
  <c r="R379"/>
  <c r="E379"/>
  <c r="O51"/>
  <c r="S51" s="1"/>
  <c r="R51"/>
  <c r="E51"/>
  <c r="O116"/>
  <c r="S116" s="1"/>
  <c r="R116"/>
  <c r="E116"/>
  <c r="O182"/>
  <c r="S182" s="1"/>
  <c r="R182"/>
  <c r="E182"/>
  <c r="O314"/>
  <c r="S314" s="1"/>
  <c r="R314"/>
  <c r="E314"/>
  <c r="O380"/>
  <c r="S380" s="1"/>
  <c r="R380"/>
  <c r="E380"/>
  <c r="O53"/>
  <c r="S53" s="1"/>
  <c r="R53"/>
  <c r="E53"/>
  <c r="O118"/>
  <c r="S118" s="1"/>
  <c r="R118"/>
  <c r="E118"/>
  <c r="O184"/>
  <c r="S184" s="1"/>
  <c r="R184"/>
  <c r="E184"/>
  <c r="O316"/>
  <c r="S316" s="1"/>
  <c r="R316"/>
  <c r="E316"/>
  <c r="O382"/>
  <c r="S382" s="1"/>
  <c r="R382"/>
  <c r="E382"/>
  <c r="O54"/>
  <c r="S54" s="1"/>
  <c r="R54"/>
  <c r="E54"/>
  <c r="O119"/>
  <c r="S119" s="1"/>
  <c r="R119"/>
  <c r="E119"/>
  <c r="O185"/>
  <c r="S185" s="1"/>
  <c r="R185"/>
  <c r="E185"/>
  <c r="B22"/>
  <c r="O22" s="1"/>
  <c r="AO105" i="3"/>
  <c r="O317" i="4"/>
  <c r="S317" s="1"/>
  <c r="R317"/>
  <c r="E317"/>
  <c r="O383"/>
  <c r="S383" s="1"/>
  <c r="R383"/>
  <c r="E383"/>
  <c r="O55"/>
  <c r="S55" s="1"/>
  <c r="R55"/>
  <c r="E55"/>
  <c r="O120"/>
  <c r="S120" s="1"/>
  <c r="R120"/>
  <c r="E120"/>
  <c r="O186"/>
  <c r="S186" s="1"/>
  <c r="R186"/>
  <c r="E186"/>
  <c r="O318"/>
  <c r="S318" s="1"/>
  <c r="R318"/>
  <c r="E318"/>
  <c r="O384"/>
  <c r="S384" s="1"/>
  <c r="R384"/>
  <c r="E384"/>
  <c r="O56"/>
  <c r="S56" s="1"/>
  <c r="R56"/>
  <c r="E56"/>
  <c r="O121"/>
  <c r="S121" s="1"/>
  <c r="R121"/>
  <c r="E121"/>
  <c r="O187"/>
  <c r="S187" s="1"/>
  <c r="R187"/>
  <c r="E187"/>
  <c r="O319"/>
  <c r="S319" s="1"/>
  <c r="R319"/>
  <c r="E319"/>
  <c r="O385"/>
  <c r="S385" s="1"/>
  <c r="R385"/>
  <c r="E385"/>
  <c r="O58"/>
  <c r="S58" s="1"/>
  <c r="R58"/>
  <c r="E58"/>
  <c r="O123"/>
  <c r="S123" s="1"/>
  <c r="R123"/>
  <c r="E123"/>
  <c r="O189"/>
  <c r="S189" s="1"/>
  <c r="R189"/>
  <c r="E189"/>
  <c r="O321"/>
  <c r="S321" s="1"/>
  <c r="R321"/>
  <c r="E321"/>
  <c r="O387"/>
  <c r="S387" s="1"/>
  <c r="R387"/>
  <c r="E387"/>
  <c r="O59"/>
  <c r="S59" s="1"/>
  <c r="R59"/>
  <c r="E59"/>
  <c r="O124"/>
  <c r="S124" s="1"/>
  <c r="R124"/>
  <c r="E124"/>
  <c r="O190"/>
  <c r="S190" s="1"/>
  <c r="R190"/>
  <c r="E190"/>
  <c r="O322"/>
  <c r="S322" s="1"/>
  <c r="R322"/>
  <c r="E322"/>
  <c r="O388"/>
  <c r="S388" s="1"/>
  <c r="R388"/>
  <c r="E388"/>
  <c r="O60"/>
  <c r="S60" s="1"/>
  <c r="R60"/>
  <c r="E60"/>
  <c r="O125"/>
  <c r="S125" s="1"/>
  <c r="R125"/>
  <c r="E125"/>
  <c r="O191"/>
  <c r="S191" s="1"/>
  <c r="R191"/>
  <c r="E191"/>
  <c r="O323"/>
  <c r="S323" s="1"/>
  <c r="R323"/>
  <c r="E323"/>
  <c r="O389"/>
  <c r="S389" s="1"/>
  <c r="R389"/>
  <c r="E389"/>
  <c r="O61"/>
  <c r="S61" s="1"/>
  <c r="R61"/>
  <c r="E61"/>
  <c r="O126"/>
  <c r="S126" s="1"/>
  <c r="R126"/>
  <c r="E126"/>
  <c r="O192"/>
  <c r="S192" s="1"/>
  <c r="R192"/>
  <c r="E192"/>
  <c r="O324"/>
  <c r="S324" s="1"/>
  <c r="R324"/>
  <c r="E324"/>
  <c r="O390"/>
  <c r="S390" s="1"/>
  <c r="R390"/>
  <c r="E390"/>
  <c r="I18"/>
  <c r="R13"/>
  <c r="R14"/>
  <c r="R17"/>
  <c r="R18"/>
  <c r="R19"/>
  <c r="R21"/>
  <c r="R23"/>
  <c r="R24"/>
  <c r="R26"/>
  <c r="R27"/>
  <c r="R29"/>
  <c r="R16"/>
  <c r="R12"/>
  <c r="AK17" i="3"/>
  <c r="AO17"/>
  <c r="AS17"/>
  <c r="AJ17"/>
  <c r="AL17"/>
  <c r="AN17"/>
  <c r="AP17"/>
  <c r="AR17"/>
  <c r="AT17"/>
  <c r="O351" i="7"/>
  <c r="N351"/>
  <c r="M351"/>
  <c r="L351"/>
  <c r="K351"/>
  <c r="J351"/>
  <c r="E351"/>
  <c r="D351"/>
  <c r="C351"/>
  <c r="B351"/>
  <c r="O320"/>
  <c r="N320"/>
  <c r="M320"/>
  <c r="L320"/>
  <c r="K320"/>
  <c r="J320"/>
  <c r="E320"/>
  <c r="D320"/>
  <c r="C320"/>
  <c r="B320"/>
  <c r="O289"/>
  <c r="N289"/>
  <c r="M289"/>
  <c r="L289"/>
  <c r="K289"/>
  <c r="J289"/>
  <c r="E289"/>
  <c r="D289"/>
  <c r="C289"/>
  <c r="B289"/>
  <c r="O258"/>
  <c r="N258"/>
  <c r="M258"/>
  <c r="L258"/>
  <c r="K258"/>
  <c r="J258"/>
  <c r="E258"/>
  <c r="D258"/>
  <c r="C258"/>
  <c r="B258"/>
  <c r="O196"/>
  <c r="N196"/>
  <c r="M196"/>
  <c r="L196"/>
  <c r="K196"/>
  <c r="J196"/>
  <c r="E196"/>
  <c r="D196"/>
  <c r="C196"/>
  <c r="B196"/>
  <c r="O165"/>
  <c r="N165"/>
  <c r="M165"/>
  <c r="L165"/>
  <c r="K165"/>
  <c r="J165"/>
  <c r="E165"/>
  <c r="D165"/>
  <c r="C165"/>
  <c r="B165"/>
  <c r="O134"/>
  <c r="N134"/>
  <c r="M134"/>
  <c r="L134"/>
  <c r="K134"/>
  <c r="J134"/>
  <c r="E134"/>
  <c r="D134"/>
  <c r="C134"/>
  <c r="B134"/>
  <c r="O103"/>
  <c r="N103"/>
  <c r="M103"/>
  <c r="L103"/>
  <c r="K103"/>
  <c r="J103"/>
  <c r="E103"/>
  <c r="D103"/>
  <c r="C103"/>
  <c r="B103"/>
  <c r="O72"/>
  <c r="N72"/>
  <c r="M72"/>
  <c r="L72"/>
  <c r="K72"/>
  <c r="J72"/>
  <c r="E72"/>
  <c r="D72"/>
  <c r="C72"/>
  <c r="B72"/>
  <c r="O40"/>
  <c r="N40"/>
  <c r="M40"/>
  <c r="L40"/>
  <c r="K40"/>
  <c r="J40"/>
  <c r="E40"/>
  <c r="D40"/>
  <c r="C40"/>
  <c r="B40"/>
  <c r="Q362" i="5"/>
  <c r="Q330"/>
  <c r="Q298"/>
  <c r="Q266"/>
  <c r="Q234"/>
  <c r="Q202"/>
  <c r="Q170"/>
  <c r="Q138"/>
  <c r="Q106"/>
  <c r="Q74"/>
  <c r="Q42"/>
  <c r="M361"/>
  <c r="M329"/>
  <c r="M297"/>
  <c r="M265"/>
  <c r="M201"/>
  <c r="M169"/>
  <c r="M137"/>
  <c r="M105"/>
  <c r="M73"/>
  <c r="M41"/>
  <c r="T6" i="3"/>
  <c r="AE13"/>
  <c r="J240" i="4" s="1"/>
  <c r="M240" s="1"/>
  <c r="AD13" i="3"/>
  <c r="J372" i="4" s="1"/>
  <c r="M372" s="1"/>
  <c r="AC13" i="3"/>
  <c r="J339" i="4" s="1"/>
  <c r="M339" s="1"/>
  <c r="AB13" i="3"/>
  <c r="J306" i="4" s="1"/>
  <c r="M306" s="1"/>
  <c r="AA13" i="3"/>
  <c r="J273" i="4" s="1"/>
  <c r="M273" s="1"/>
  <c r="Z13" i="3"/>
  <c r="J11" i="4" s="1"/>
  <c r="Y13" i="3"/>
  <c r="J207" i="4" s="1"/>
  <c r="M207" s="1"/>
  <c r="X13" i="3"/>
  <c r="J174" i="4" s="1"/>
  <c r="M174" s="1"/>
  <c r="W13" i="3"/>
  <c r="J141" i="4" s="1"/>
  <c r="M141" s="1"/>
  <c r="V13" i="3"/>
  <c r="J108" i="4" s="1"/>
  <c r="M108" s="1"/>
  <c r="U13" i="3"/>
  <c r="J75" i="4" s="1"/>
  <c r="M75" s="1"/>
  <c r="AE12" i="3"/>
  <c r="H240" i="4" s="1"/>
  <c r="AD12" i="3"/>
  <c r="H372" i="4" s="1"/>
  <c r="AC12" i="3"/>
  <c r="H339" i="4" s="1"/>
  <c r="AB12" i="3"/>
  <c r="H306" i="4" s="1"/>
  <c r="AA12" i="3"/>
  <c r="H273" i="4" s="1"/>
  <c r="Z12" i="3"/>
  <c r="H11" i="4" s="1"/>
  <c r="Y12" i="3"/>
  <c r="H207" i="4" s="1"/>
  <c r="X12" i="3"/>
  <c r="H174" i="4" s="1"/>
  <c r="W12" i="3"/>
  <c r="H141" i="4" s="1"/>
  <c r="V12" i="3"/>
  <c r="H108" i="4" s="1"/>
  <c r="U12" i="3"/>
  <c r="H75" i="4" s="1"/>
  <c r="AE11" i="3"/>
  <c r="G240" i="4" s="1"/>
  <c r="AD11" i="3"/>
  <c r="G372" i="4" s="1"/>
  <c r="AC11" i="3"/>
  <c r="G339" i="4" s="1"/>
  <c r="AB11" i="3"/>
  <c r="G306" i="4" s="1"/>
  <c r="AA11" i="3"/>
  <c r="G273" i="4" s="1"/>
  <c r="Z11" i="3"/>
  <c r="G11" i="4" s="1"/>
  <c r="Y11" i="3"/>
  <c r="G207" i="4" s="1"/>
  <c r="X11" i="3"/>
  <c r="G174" i="4" s="1"/>
  <c r="W11" i="3"/>
  <c r="G141" i="4" s="1"/>
  <c r="V11" i="3"/>
  <c r="G108" i="4" s="1"/>
  <c r="U11" i="3"/>
  <c r="G75" i="4" s="1"/>
  <c r="AE10" i="3"/>
  <c r="F240" i="4" s="1"/>
  <c r="AD10" i="3"/>
  <c r="F372" i="4" s="1"/>
  <c r="AC10" i="3"/>
  <c r="F339" i="4" s="1"/>
  <c r="AB10" i="3"/>
  <c r="F306" i="4" s="1"/>
  <c r="AA10" i="3"/>
  <c r="F273" i="4" s="1"/>
  <c r="Z10" i="3"/>
  <c r="F11" i="4" s="1"/>
  <c r="Y10" i="3"/>
  <c r="F207" i="4" s="1"/>
  <c r="X10" i="3"/>
  <c r="F174" i="4" s="1"/>
  <c r="W10" i="3"/>
  <c r="F141" i="4" s="1"/>
  <c r="V10" i="3"/>
  <c r="F108" i="4" s="1"/>
  <c r="U10" i="3"/>
  <c r="F75" i="4" s="1"/>
  <c r="AE9" i="3"/>
  <c r="D240" i="4" s="1"/>
  <c r="AD9" i="3"/>
  <c r="D372" i="4" s="1"/>
  <c r="AC9" i="3"/>
  <c r="D339" i="4" s="1"/>
  <c r="AB9" i="3"/>
  <c r="D306" i="4" s="1"/>
  <c r="AA9" i="3"/>
  <c r="D273" i="4" s="1"/>
  <c r="Z9" i="3"/>
  <c r="D11" i="4" s="1"/>
  <c r="Y9" i="3"/>
  <c r="D207" i="4" s="1"/>
  <c r="X9" i="3"/>
  <c r="D174" i="4" s="1"/>
  <c r="W9" i="3"/>
  <c r="D141" i="4" s="1"/>
  <c r="V9" i="3"/>
  <c r="D108" i="4" s="1"/>
  <c r="U9" i="3"/>
  <c r="D75" i="4" s="1"/>
  <c r="AE8" i="3"/>
  <c r="C240" i="4" s="1"/>
  <c r="AD8" i="3"/>
  <c r="C372" i="4" s="1"/>
  <c r="AC8" i="3"/>
  <c r="C339" i="4" s="1"/>
  <c r="AB8" i="3"/>
  <c r="C306" i="4" s="1"/>
  <c r="AA8" i="3"/>
  <c r="C273" i="4" s="1"/>
  <c r="Z8" i="3"/>
  <c r="C11" i="4" s="1"/>
  <c r="Y8" i="3"/>
  <c r="C207" i="4" s="1"/>
  <c r="X8" i="3"/>
  <c r="C174" i="4" s="1"/>
  <c r="W8" i="3"/>
  <c r="C141" i="4" s="1"/>
  <c r="V8" i="3"/>
  <c r="C108" i="4" s="1"/>
  <c r="U8" i="3"/>
  <c r="C75" i="4" s="1"/>
  <c r="AE7" i="3"/>
  <c r="B240" i="4" s="1"/>
  <c r="AD7" i="3"/>
  <c r="B372" i="4" s="1"/>
  <c r="AC7" i="3"/>
  <c r="B339" i="4" s="1"/>
  <c r="AB7" i="3"/>
  <c r="B306" i="4" s="1"/>
  <c r="AA7" i="3"/>
  <c r="B273" i="4" s="1"/>
  <c r="Z7" i="3"/>
  <c r="Y7"/>
  <c r="B207" i="4" s="1"/>
  <c r="X7" i="3"/>
  <c r="B174" i="4" s="1"/>
  <c r="W7" i="3"/>
  <c r="B141" i="4" s="1"/>
  <c r="V7" i="3"/>
  <c r="B108" i="4" s="1"/>
  <c r="U7" i="3"/>
  <c r="B75" i="4" s="1"/>
  <c r="AE6" i="3"/>
  <c r="AD6"/>
  <c r="AC6"/>
  <c r="AB6"/>
  <c r="AA6"/>
  <c r="Z6"/>
  <c r="Y6"/>
  <c r="X6"/>
  <c r="W6"/>
  <c r="V6"/>
  <c r="U6"/>
  <c r="T13"/>
  <c r="J43" i="4" s="1"/>
  <c r="M43" s="1"/>
  <c r="T12" i="3"/>
  <c r="H43" i="4" s="1"/>
  <c r="T11" i="3"/>
  <c r="G43" i="4" s="1"/>
  <c r="T10" i="3"/>
  <c r="F43" i="4" s="1"/>
  <c r="T9" i="3"/>
  <c r="D43" i="4" s="1"/>
  <c r="T8" i="3"/>
  <c r="C43" i="4" s="1"/>
  <c r="T7" i="3"/>
  <c r="B43" i="4" s="1"/>
  <c r="O361" i="5"/>
  <c r="N361"/>
  <c r="L361"/>
  <c r="K361"/>
  <c r="J361"/>
  <c r="I361"/>
  <c r="H361"/>
  <c r="G361"/>
  <c r="F361"/>
  <c r="O329"/>
  <c r="N329"/>
  <c r="L329"/>
  <c r="K329"/>
  <c r="J329"/>
  <c r="I329"/>
  <c r="H329"/>
  <c r="G329"/>
  <c r="F329"/>
  <c r="O297"/>
  <c r="N297"/>
  <c r="L297"/>
  <c r="K297"/>
  <c r="J297"/>
  <c r="I297"/>
  <c r="H297"/>
  <c r="G297"/>
  <c r="F297"/>
  <c r="O265"/>
  <c r="N265"/>
  <c r="L265"/>
  <c r="K265"/>
  <c r="J265"/>
  <c r="I265"/>
  <c r="H265"/>
  <c r="G265"/>
  <c r="F265"/>
  <c r="O201"/>
  <c r="N201"/>
  <c r="L201"/>
  <c r="K201"/>
  <c r="J201"/>
  <c r="I201"/>
  <c r="H201"/>
  <c r="G201"/>
  <c r="F201"/>
  <c r="O169"/>
  <c r="N169"/>
  <c r="L169"/>
  <c r="K169"/>
  <c r="J169"/>
  <c r="I169"/>
  <c r="H169"/>
  <c r="G169"/>
  <c r="F169"/>
  <c r="O137"/>
  <c r="N137"/>
  <c r="L137"/>
  <c r="K137"/>
  <c r="J137"/>
  <c r="I137"/>
  <c r="H137"/>
  <c r="G137"/>
  <c r="F137"/>
  <c r="O105"/>
  <c r="N105"/>
  <c r="L105"/>
  <c r="K105"/>
  <c r="J105"/>
  <c r="I105"/>
  <c r="H105"/>
  <c r="G105"/>
  <c r="F105"/>
  <c r="O73"/>
  <c r="N73"/>
  <c r="L73"/>
  <c r="K73"/>
  <c r="J73"/>
  <c r="I73"/>
  <c r="H73"/>
  <c r="G73"/>
  <c r="F73"/>
  <c r="O41"/>
  <c r="N41"/>
  <c r="L41"/>
  <c r="K41"/>
  <c r="J41"/>
  <c r="I41"/>
  <c r="H41"/>
  <c r="G41"/>
  <c r="F41"/>
  <c r="E11"/>
  <c r="D11"/>
  <c r="C11"/>
  <c r="B11"/>
  <c r="B11" i="7"/>
  <c r="DH112" i="1" l="1"/>
  <c r="P11" i="4"/>
  <c r="P43"/>
  <c r="I43"/>
  <c r="P75"/>
  <c r="P141"/>
  <c r="P207"/>
  <c r="P273"/>
  <c r="P339"/>
  <c r="P240"/>
  <c r="Q108"/>
  <c r="Q174"/>
  <c r="Q11"/>
  <c r="Q306"/>
  <c r="Q372"/>
  <c r="I75"/>
  <c r="I141"/>
  <c r="I207"/>
  <c r="I273"/>
  <c r="I339"/>
  <c r="I240"/>
  <c r="R22"/>
  <c r="O108"/>
  <c r="R108"/>
  <c r="E108"/>
  <c r="O372"/>
  <c r="R372"/>
  <c r="E372"/>
  <c r="O43"/>
  <c r="E43"/>
  <c r="R43"/>
  <c r="O75"/>
  <c r="R75"/>
  <c r="E75"/>
  <c r="O141"/>
  <c r="R141"/>
  <c r="E141"/>
  <c r="O207"/>
  <c r="R207"/>
  <c r="E207"/>
  <c r="O273"/>
  <c r="R273"/>
  <c r="E273"/>
  <c r="O339"/>
  <c r="R339"/>
  <c r="E339"/>
  <c r="O240"/>
  <c r="R240"/>
  <c r="E240"/>
  <c r="Q43"/>
  <c r="P108"/>
  <c r="S108" s="1"/>
  <c r="P174"/>
  <c r="P306"/>
  <c r="P372"/>
  <c r="S372" s="1"/>
  <c r="Q75"/>
  <c r="Q141"/>
  <c r="S141" s="1"/>
  <c r="Q207"/>
  <c r="Q273"/>
  <c r="S273" s="1"/>
  <c r="Q339"/>
  <c r="Q240"/>
  <c r="I108"/>
  <c r="I174"/>
  <c r="I11"/>
  <c r="I306"/>
  <c r="I372"/>
  <c r="O174"/>
  <c r="R174"/>
  <c r="E174"/>
  <c r="O306"/>
  <c r="R306"/>
  <c r="E306"/>
  <c r="S174"/>
  <c r="S12"/>
  <c r="S28"/>
  <c r="S26"/>
  <c r="S23"/>
  <c r="S21"/>
  <c r="S14"/>
  <c r="S16"/>
  <c r="S29"/>
  <c r="S27"/>
  <c r="S24"/>
  <c r="S22"/>
  <c r="S19"/>
  <c r="S18"/>
  <c r="S17"/>
  <c r="S13"/>
  <c r="AI6" i="3"/>
  <c r="AJ6"/>
  <c r="AL6"/>
  <c r="AN6"/>
  <c r="AK6"/>
  <c r="AM6"/>
  <c r="B11" i="4"/>
  <c r="AO6" i="3"/>
  <c r="AQ6"/>
  <c r="AS6"/>
  <c r="AP6"/>
  <c r="AR6"/>
  <c r="AT6"/>
  <c r="Q11" i="5"/>
  <c r="Q13"/>
  <c r="Q14"/>
  <c r="Q16"/>
  <c r="Q17"/>
  <c r="Q18"/>
  <c r="Q19"/>
  <c r="Q21"/>
  <c r="Q22"/>
  <c r="Q23"/>
  <c r="Q24"/>
  <c r="Q26"/>
  <c r="Q27"/>
  <c r="Q28"/>
  <c r="Q29"/>
  <c r="Q75"/>
  <c r="Q77"/>
  <c r="Q81"/>
  <c r="Q83"/>
  <c r="Q85"/>
  <c r="Q87"/>
  <c r="Q91"/>
  <c r="Q93"/>
  <c r="Q139"/>
  <c r="Q141"/>
  <c r="Q9"/>
  <c r="Q73"/>
  <c r="Q137"/>
  <c r="Q43"/>
  <c r="Q44"/>
  <c r="Q45"/>
  <c r="Q46"/>
  <c r="Q48"/>
  <c r="Q49"/>
  <c r="Q50"/>
  <c r="Q51"/>
  <c r="Q53"/>
  <c r="Q54"/>
  <c r="Q55"/>
  <c r="Q56"/>
  <c r="Q58"/>
  <c r="Q60"/>
  <c r="Q108"/>
  <c r="Q110"/>
  <c r="Q112"/>
  <c r="Q114"/>
  <c r="Q118"/>
  <c r="Q120"/>
  <c r="Q122"/>
  <c r="Q124"/>
  <c r="Q41"/>
  <c r="Q59"/>
  <c r="Q61"/>
  <c r="Q107"/>
  <c r="Q109"/>
  <c r="Q113"/>
  <c r="Q115"/>
  <c r="Q117"/>
  <c r="Q119"/>
  <c r="Q123"/>
  <c r="Q125"/>
  <c r="Q171"/>
  <c r="Q172"/>
  <c r="Q173"/>
  <c r="Q174"/>
  <c r="Q176"/>
  <c r="Q177"/>
  <c r="Q178"/>
  <c r="Q179"/>
  <c r="Q181"/>
  <c r="Q182"/>
  <c r="Q183"/>
  <c r="Q184"/>
  <c r="Q186"/>
  <c r="Q187"/>
  <c r="Q188"/>
  <c r="Q189"/>
  <c r="Q235"/>
  <c r="Q236"/>
  <c r="Q237"/>
  <c r="Q238"/>
  <c r="Q240"/>
  <c r="Q241"/>
  <c r="Q242"/>
  <c r="Q243"/>
  <c r="Q245"/>
  <c r="Q246"/>
  <c r="Q247"/>
  <c r="Q248"/>
  <c r="Q250"/>
  <c r="Q251"/>
  <c r="Q252"/>
  <c r="Q253"/>
  <c r="Q299"/>
  <c r="Q300"/>
  <c r="Q301"/>
  <c r="Q302"/>
  <c r="Q304"/>
  <c r="Q305"/>
  <c r="Q306"/>
  <c r="Q307"/>
  <c r="Q309"/>
  <c r="Q310"/>
  <c r="Q311"/>
  <c r="Q312"/>
  <c r="Q314"/>
  <c r="Q315"/>
  <c r="Q316"/>
  <c r="Q317"/>
  <c r="Q363"/>
  <c r="Q364"/>
  <c r="Q365"/>
  <c r="Q366"/>
  <c r="Q368"/>
  <c r="Q369"/>
  <c r="Q370"/>
  <c r="Q371"/>
  <c r="Q373"/>
  <c r="Q374"/>
  <c r="Q375"/>
  <c r="Q376"/>
  <c r="Q378"/>
  <c r="Q379"/>
  <c r="Q380"/>
  <c r="Q381"/>
  <c r="Q105"/>
  <c r="Q169"/>
  <c r="Q233"/>
  <c r="Q297"/>
  <c r="Q361"/>
  <c r="Q76"/>
  <c r="Q78"/>
  <c r="Q80"/>
  <c r="Q82"/>
  <c r="Q86"/>
  <c r="Q88"/>
  <c r="Q90"/>
  <c r="Q92"/>
  <c r="Q140"/>
  <c r="Q142"/>
  <c r="Q144"/>
  <c r="Q145"/>
  <c r="Q146"/>
  <c r="Q147"/>
  <c r="Q149"/>
  <c r="Q150"/>
  <c r="Q151"/>
  <c r="Q152"/>
  <c r="Q154"/>
  <c r="Q155"/>
  <c r="Q156"/>
  <c r="Q157"/>
  <c r="Q203"/>
  <c r="Q204"/>
  <c r="Q205"/>
  <c r="Q206"/>
  <c r="Q208"/>
  <c r="Q209"/>
  <c r="Q210"/>
  <c r="Q211"/>
  <c r="Q213"/>
  <c r="Q214"/>
  <c r="Q215"/>
  <c r="Q216"/>
  <c r="Q218"/>
  <c r="Q219"/>
  <c r="Q220"/>
  <c r="Q221"/>
  <c r="Q267"/>
  <c r="Q268"/>
  <c r="Q269"/>
  <c r="Q270"/>
  <c r="Q272"/>
  <c r="Q273"/>
  <c r="Q274"/>
  <c r="Q275"/>
  <c r="Q277"/>
  <c r="Q278"/>
  <c r="Q279"/>
  <c r="Q280"/>
  <c r="Q282"/>
  <c r="Q283"/>
  <c r="Q284"/>
  <c r="Q285"/>
  <c r="Q331"/>
  <c r="Q332"/>
  <c r="Q333"/>
  <c r="Q334"/>
  <c r="Q336"/>
  <c r="Q337"/>
  <c r="Q338"/>
  <c r="Q339"/>
  <c r="Q341"/>
  <c r="Q342"/>
  <c r="Q343"/>
  <c r="Q344"/>
  <c r="Q346"/>
  <c r="Q347"/>
  <c r="Q348"/>
  <c r="Q349"/>
  <c r="Q201"/>
  <c r="Q265"/>
  <c r="Q329"/>
  <c r="E19" i="4"/>
  <c r="E18"/>
  <c r="R41"/>
  <c r="M11"/>
  <c r="E17"/>
  <c r="M17"/>
  <c r="M21"/>
  <c r="E24"/>
  <c r="E28"/>
  <c r="M28"/>
  <c r="M19"/>
  <c r="M27"/>
  <c r="M24"/>
  <c r="M22"/>
  <c r="M14"/>
  <c r="E12"/>
  <c r="M12"/>
  <c r="E16"/>
  <c r="M16"/>
  <c r="M18"/>
  <c r="E22"/>
  <c r="E14"/>
  <c r="E13"/>
  <c r="E21"/>
  <c r="M13"/>
  <c r="M23"/>
  <c r="M26"/>
  <c r="E29"/>
  <c r="E26"/>
  <c r="E27"/>
  <c r="E23"/>
  <c r="M29"/>
  <c r="S43" l="1"/>
  <c r="S240"/>
  <c r="S75"/>
  <c r="O11"/>
  <c r="S11" s="1"/>
  <c r="R11"/>
  <c r="S339"/>
  <c r="S207"/>
  <c r="S306"/>
  <c r="S41"/>
  <c r="AD6" i="1" l="1"/>
  <c r="BH6" s="1"/>
  <c r="AH6" l="1"/>
  <c r="BK6"/>
  <c r="DH6"/>
  <c r="BL6"/>
</calcChain>
</file>

<file path=xl/comments1.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5" authorId="0">
      <text>
        <r>
          <rPr>
            <b/>
            <sz val="10"/>
            <color indexed="81"/>
            <rFont val="Tahoma"/>
            <family val="2"/>
          </rPr>
          <t>jmarks:</t>
        </r>
        <r>
          <rPr>
            <sz val="10"/>
            <color indexed="81"/>
            <rFont val="Tahoma"/>
            <family val="2"/>
          </rPr>
          <t xml:space="preserve">
SREB average suppressed since not all states have joined report yet.</t>
        </r>
      </text>
    </comment>
    <comment ref="A138" authorId="0">
      <text>
        <r>
          <rPr>
            <b/>
            <sz val="10"/>
            <color indexed="81"/>
            <rFont val="Tahoma"/>
            <family val="2"/>
          </rPr>
          <t>jmarks:</t>
        </r>
        <r>
          <rPr>
            <sz val="10"/>
            <color indexed="81"/>
            <rFont val="Tahoma"/>
            <family val="2"/>
          </rPr>
          <t xml:space="preserve">
SREB average suppressed since not all states have joined report yet.</t>
        </r>
      </text>
    </comment>
    <comment ref="A171" authorId="0">
      <text>
        <r>
          <rPr>
            <b/>
            <sz val="10"/>
            <color indexed="81"/>
            <rFont val="Tahoma"/>
            <family val="2"/>
          </rPr>
          <t>jmarks:</t>
        </r>
        <r>
          <rPr>
            <sz val="10"/>
            <color indexed="81"/>
            <rFont val="Tahoma"/>
            <family val="2"/>
          </rPr>
          <t xml:space="preserve">
SREB average suppressed since not all states have joined report yet.</t>
        </r>
      </text>
    </comment>
    <comment ref="A204"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18" authorId="0">
      <text>
        <r>
          <rPr>
            <b/>
            <sz val="10"/>
            <color indexed="81"/>
            <rFont val="Tahoma"/>
            <family val="2"/>
          </rPr>
          <t>jmarks:</t>
        </r>
        <r>
          <rPr>
            <sz val="10"/>
            <color indexed="81"/>
            <rFont val="Tahoma"/>
            <family val="2"/>
          </rPr>
          <t xml:space="preserve">
Suppressed until can match reporting criteira.
</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50" authorId="0">
      <text>
        <r>
          <rPr>
            <b/>
            <sz val="10"/>
            <color indexed="81"/>
            <rFont val="Tahoma"/>
            <family val="2"/>
          </rPr>
          <t>jmarks:</t>
        </r>
        <r>
          <rPr>
            <sz val="10"/>
            <color indexed="81"/>
            <rFont val="Tahoma"/>
            <family val="2"/>
          </rPr>
          <t xml:space="preserve">
Suppressed until can match reporting criteira.
</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82" authorId="0">
      <text>
        <r>
          <rPr>
            <b/>
            <sz val="10"/>
            <color indexed="81"/>
            <rFont val="Tahoma"/>
            <family val="2"/>
          </rPr>
          <t>jmarks:</t>
        </r>
        <r>
          <rPr>
            <sz val="10"/>
            <color indexed="81"/>
            <rFont val="Tahoma"/>
            <family val="2"/>
          </rPr>
          <t xml:space="preserve">
Suppressed until can match reporting criteira.
</t>
        </r>
      </text>
    </comment>
    <comment ref="A104" authorId="0">
      <text>
        <r>
          <rPr>
            <b/>
            <sz val="10"/>
            <color indexed="81"/>
            <rFont val="Tahoma"/>
            <family val="2"/>
          </rPr>
          <t>jmarks:</t>
        </r>
        <r>
          <rPr>
            <sz val="10"/>
            <color indexed="81"/>
            <rFont val="Tahoma"/>
            <family val="2"/>
          </rPr>
          <t xml:space="preserve">
SREB average suppressed since not all states have joined report yet.</t>
        </r>
      </text>
    </comment>
    <comment ref="A114" authorId="0">
      <text>
        <r>
          <rPr>
            <b/>
            <sz val="10"/>
            <color indexed="81"/>
            <rFont val="Tahoma"/>
            <family val="2"/>
          </rPr>
          <t>jmarks:</t>
        </r>
        <r>
          <rPr>
            <sz val="10"/>
            <color indexed="81"/>
            <rFont val="Tahoma"/>
            <family val="2"/>
          </rPr>
          <t xml:space="preserve">
Suppressed until can match reporting criteira.
</t>
        </r>
      </text>
    </comment>
    <comment ref="A136" authorId="0">
      <text>
        <r>
          <rPr>
            <b/>
            <sz val="10"/>
            <color indexed="81"/>
            <rFont val="Tahoma"/>
            <family val="2"/>
          </rPr>
          <t>jmarks:</t>
        </r>
        <r>
          <rPr>
            <sz val="10"/>
            <color indexed="81"/>
            <rFont val="Tahoma"/>
            <family val="2"/>
          </rPr>
          <t xml:space="preserve">
SREB average suppressed since not all states have joined report yet.</t>
        </r>
      </text>
    </comment>
    <comment ref="A146" authorId="0">
      <text>
        <r>
          <rPr>
            <b/>
            <sz val="10"/>
            <color indexed="81"/>
            <rFont val="Tahoma"/>
            <family val="2"/>
          </rPr>
          <t>jmarks:</t>
        </r>
        <r>
          <rPr>
            <sz val="10"/>
            <color indexed="81"/>
            <rFont val="Tahoma"/>
            <family val="2"/>
          </rPr>
          <t xml:space="preserve">
Suppressed until can match reporting criteira.
</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178" authorId="0">
      <text>
        <r>
          <rPr>
            <b/>
            <sz val="10"/>
            <color indexed="81"/>
            <rFont val="Tahoma"/>
            <family val="2"/>
          </rPr>
          <t>jmarks:</t>
        </r>
        <r>
          <rPr>
            <sz val="10"/>
            <color indexed="81"/>
            <rFont val="Tahoma"/>
            <family val="2"/>
          </rPr>
          <t xml:space="preserve">
Suppressed until can match reporting criteira.
</t>
        </r>
      </text>
    </comment>
    <comment ref="A200" authorId="0">
      <text>
        <r>
          <rPr>
            <b/>
            <sz val="10"/>
            <color indexed="81"/>
            <rFont val="Tahoma"/>
            <family val="2"/>
          </rPr>
          <t>jmarks:</t>
        </r>
        <r>
          <rPr>
            <sz val="10"/>
            <color indexed="81"/>
            <rFont val="Tahoma"/>
            <family val="2"/>
          </rPr>
          <t xml:space="preserve">
SREB average suppressed since not all states have joined report yet.</t>
        </r>
      </text>
    </comment>
    <comment ref="A210" authorId="0">
      <text>
        <r>
          <rPr>
            <b/>
            <sz val="10"/>
            <color indexed="81"/>
            <rFont val="Tahoma"/>
            <family val="2"/>
          </rPr>
          <t>jmarks:</t>
        </r>
        <r>
          <rPr>
            <sz val="10"/>
            <color indexed="81"/>
            <rFont val="Tahoma"/>
            <family val="2"/>
          </rPr>
          <t xml:space="preserve">
Suppressed until can match reporting criteira.
</t>
        </r>
      </text>
    </comment>
    <comment ref="A232" authorId="0">
      <text>
        <r>
          <rPr>
            <b/>
            <sz val="10"/>
            <color indexed="81"/>
            <rFont val="Tahoma"/>
            <family val="2"/>
          </rPr>
          <t>jmarks:</t>
        </r>
        <r>
          <rPr>
            <sz val="10"/>
            <color indexed="81"/>
            <rFont val="Tahoma"/>
            <family val="2"/>
          </rPr>
          <t xml:space="preserve">
SREB average suppressed since not all states have joined report yet.</t>
        </r>
      </text>
    </comment>
    <comment ref="A242" authorId="0">
      <text>
        <r>
          <rPr>
            <b/>
            <sz val="10"/>
            <color indexed="81"/>
            <rFont val="Tahoma"/>
            <family val="2"/>
          </rPr>
          <t>jmarks:</t>
        </r>
        <r>
          <rPr>
            <sz val="10"/>
            <color indexed="81"/>
            <rFont val="Tahoma"/>
            <family val="2"/>
          </rPr>
          <t xml:space="preserve">
Suppressed until can match reporting criteira.
</t>
        </r>
      </text>
    </comment>
    <comment ref="A264" authorId="0">
      <text>
        <r>
          <rPr>
            <b/>
            <sz val="10"/>
            <color indexed="81"/>
            <rFont val="Tahoma"/>
            <family val="2"/>
          </rPr>
          <t>jmarks:</t>
        </r>
        <r>
          <rPr>
            <sz val="10"/>
            <color indexed="81"/>
            <rFont val="Tahoma"/>
            <family val="2"/>
          </rPr>
          <t xml:space="preserve">
SREB average suppressed since not all states have joined report yet.</t>
        </r>
      </text>
    </comment>
    <comment ref="A274" authorId="0">
      <text>
        <r>
          <rPr>
            <b/>
            <sz val="10"/>
            <color indexed="81"/>
            <rFont val="Tahoma"/>
            <family val="2"/>
          </rPr>
          <t>jmarks:</t>
        </r>
        <r>
          <rPr>
            <sz val="10"/>
            <color indexed="81"/>
            <rFont val="Tahoma"/>
            <family val="2"/>
          </rPr>
          <t xml:space="preserve">
Suppressed until can match reporting criteira.
</t>
        </r>
      </text>
    </comment>
    <comment ref="A296" authorId="0">
      <text>
        <r>
          <rPr>
            <b/>
            <sz val="10"/>
            <color indexed="81"/>
            <rFont val="Tahoma"/>
            <family val="2"/>
          </rPr>
          <t>jmarks:</t>
        </r>
        <r>
          <rPr>
            <sz val="10"/>
            <color indexed="81"/>
            <rFont val="Tahoma"/>
            <family val="2"/>
          </rPr>
          <t xml:space="preserve">
SREB average suppressed since not all states have joined report yet.</t>
        </r>
      </text>
    </comment>
    <comment ref="A306" authorId="0">
      <text>
        <r>
          <rPr>
            <b/>
            <sz val="10"/>
            <color indexed="81"/>
            <rFont val="Tahoma"/>
            <family val="2"/>
          </rPr>
          <t>jmarks:</t>
        </r>
        <r>
          <rPr>
            <sz val="10"/>
            <color indexed="81"/>
            <rFont val="Tahoma"/>
            <family val="2"/>
          </rPr>
          <t xml:space="preserve">
Suppressed until can match reporting criteira.
</t>
        </r>
      </text>
    </comment>
    <comment ref="A328" authorId="0">
      <text>
        <r>
          <rPr>
            <b/>
            <sz val="10"/>
            <color indexed="81"/>
            <rFont val="Tahoma"/>
            <family val="2"/>
          </rPr>
          <t>jmarks:</t>
        </r>
        <r>
          <rPr>
            <sz val="10"/>
            <color indexed="81"/>
            <rFont val="Tahoma"/>
            <family val="2"/>
          </rPr>
          <t xml:space="preserve">
SREB average suppressed since not all states have joined report yet.</t>
        </r>
      </text>
    </comment>
    <comment ref="A338" authorId="0">
      <text>
        <r>
          <rPr>
            <b/>
            <sz val="10"/>
            <color indexed="81"/>
            <rFont val="Tahoma"/>
            <family val="2"/>
          </rPr>
          <t>jmarks:</t>
        </r>
        <r>
          <rPr>
            <sz val="10"/>
            <color indexed="81"/>
            <rFont val="Tahoma"/>
            <family val="2"/>
          </rPr>
          <t xml:space="preserve">
Suppressed until can match reporting criteira.
</t>
        </r>
      </text>
    </comment>
    <comment ref="A360" authorId="0">
      <text>
        <r>
          <rPr>
            <b/>
            <sz val="10"/>
            <color indexed="81"/>
            <rFont val="Tahoma"/>
            <family val="2"/>
          </rPr>
          <t>jmarks:</t>
        </r>
        <r>
          <rPr>
            <sz val="10"/>
            <color indexed="81"/>
            <rFont val="Tahoma"/>
            <family val="2"/>
          </rPr>
          <t xml:space="preserve">
SREB average suppressed since not all states have joined report yet.</t>
        </r>
      </text>
    </comment>
    <comment ref="A370" authorId="0">
      <text>
        <r>
          <rPr>
            <b/>
            <sz val="10"/>
            <color indexed="81"/>
            <rFont val="Tahoma"/>
            <family val="2"/>
          </rPr>
          <t>jmarks:</t>
        </r>
        <r>
          <rPr>
            <sz val="10"/>
            <color indexed="81"/>
            <rFont val="Tahoma"/>
            <family val="2"/>
          </rPr>
          <t xml:space="preserve">
Suppressed until can match reporting criteira.
</t>
        </r>
      </text>
    </comment>
  </commentList>
</comments>
</file>

<file path=xl/comments3.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9" authorId="0">
      <text>
        <r>
          <rPr>
            <b/>
            <sz val="10"/>
            <color indexed="81"/>
            <rFont val="Tahoma"/>
            <family val="2"/>
          </rPr>
          <t>jmarks:</t>
        </r>
        <r>
          <rPr>
            <sz val="10"/>
            <color indexed="81"/>
            <rFont val="Tahoma"/>
            <family val="2"/>
          </rPr>
          <t xml:space="preserve">
SREB average suppressed since not all states have joined report yet.</t>
        </r>
      </text>
    </comment>
    <comment ref="A71"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3" authorId="0">
      <text>
        <r>
          <rPr>
            <b/>
            <sz val="10"/>
            <color indexed="81"/>
            <rFont val="Tahoma"/>
            <family val="2"/>
          </rPr>
          <t>jmarks:</t>
        </r>
        <r>
          <rPr>
            <sz val="10"/>
            <color indexed="81"/>
            <rFont val="Tahoma"/>
            <family val="2"/>
          </rPr>
          <t xml:space="preserve">
SREB average suppressed since not all states have joined report yet.</t>
        </r>
      </text>
    </comment>
    <comment ref="A164" authorId="0">
      <text>
        <r>
          <rPr>
            <b/>
            <sz val="10"/>
            <color indexed="81"/>
            <rFont val="Tahoma"/>
            <family val="2"/>
          </rPr>
          <t>jmarks:</t>
        </r>
        <r>
          <rPr>
            <sz val="10"/>
            <color indexed="81"/>
            <rFont val="Tahoma"/>
            <family val="2"/>
          </rPr>
          <t xml:space="preserve">
SREB average suppressed since not all states have joined report yet.</t>
        </r>
      </text>
    </comment>
    <comment ref="A195" authorId="0">
      <text>
        <r>
          <rPr>
            <b/>
            <sz val="10"/>
            <color indexed="81"/>
            <rFont val="Tahoma"/>
            <family val="2"/>
          </rPr>
          <t>jmarks:</t>
        </r>
        <r>
          <rPr>
            <sz val="10"/>
            <color indexed="81"/>
            <rFont val="Tahoma"/>
            <family val="2"/>
          </rPr>
          <t xml:space="preserve">
SREB average suppressed since not all states have joined report yet.</t>
        </r>
      </text>
    </comment>
    <comment ref="A226" authorId="0">
      <text>
        <r>
          <rPr>
            <b/>
            <sz val="10"/>
            <color indexed="81"/>
            <rFont val="Tahoma"/>
            <family val="2"/>
          </rPr>
          <t>jmarks:</t>
        </r>
        <r>
          <rPr>
            <sz val="10"/>
            <color indexed="81"/>
            <rFont val="Tahoma"/>
            <family val="2"/>
          </rPr>
          <t xml:space="preserve">
SREB average suppressed since not all states have joined report yet.</t>
        </r>
      </text>
    </comment>
    <comment ref="A257" authorId="0">
      <text>
        <r>
          <rPr>
            <b/>
            <sz val="10"/>
            <color indexed="81"/>
            <rFont val="Tahoma"/>
            <family val="2"/>
          </rPr>
          <t>jmarks:</t>
        </r>
        <r>
          <rPr>
            <sz val="10"/>
            <color indexed="81"/>
            <rFont val="Tahoma"/>
            <family val="2"/>
          </rPr>
          <t xml:space="preserve">
SREB average suppressed since not all states have joined report yet.</t>
        </r>
      </text>
    </comment>
    <comment ref="A288" authorId="0">
      <text>
        <r>
          <rPr>
            <b/>
            <sz val="10"/>
            <color indexed="81"/>
            <rFont val="Tahoma"/>
            <family val="2"/>
          </rPr>
          <t>jmarks:</t>
        </r>
        <r>
          <rPr>
            <sz val="10"/>
            <color indexed="81"/>
            <rFont val="Tahoma"/>
            <family val="2"/>
          </rPr>
          <t xml:space="preserve">
SREB average suppressed since not all states have joined report yet.</t>
        </r>
      </text>
    </comment>
    <comment ref="A319" authorId="0">
      <text>
        <r>
          <rPr>
            <b/>
            <sz val="10"/>
            <color indexed="81"/>
            <rFont val="Tahoma"/>
            <family val="2"/>
          </rPr>
          <t>jmarks:</t>
        </r>
        <r>
          <rPr>
            <sz val="10"/>
            <color indexed="81"/>
            <rFont val="Tahoma"/>
            <family val="2"/>
          </rPr>
          <t xml:space="preserve">
SREB average suppressed since not all states have joined report yet.</t>
        </r>
      </text>
    </comment>
    <comment ref="A35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authors>
    <author>mloverde</author>
    <author>jmarks</author>
    <author>Alicia A. Diaz</author>
    <author>Alicia A Diaz</author>
    <author>Jeannie Reed</author>
  </authors>
  <commentList>
    <comment ref="B13" authorId="0">
      <text>
        <r>
          <rPr>
            <sz val="10"/>
            <color indexed="81"/>
            <rFont val="Tahoma"/>
            <family val="2"/>
          </rPr>
          <t>Met the criteria for Four-Year 4 in 2009-10</t>
        </r>
      </text>
    </comment>
    <comment ref="B19" authorId="1">
      <text>
        <r>
          <rPr>
            <b/>
            <sz val="10"/>
            <color indexed="81"/>
            <rFont val="Tahoma"/>
            <family val="2"/>
          </rPr>
          <t>jmarks:</t>
        </r>
        <r>
          <rPr>
            <sz val="10"/>
            <color indexed="81"/>
            <rFont val="Tahoma"/>
            <family val="2"/>
          </rPr>
          <t xml:space="preserve">
Met the criteria for Two-Year 1 in 2009-10.</t>
        </r>
      </text>
    </comment>
    <comment ref="B27" authorId="0">
      <text>
        <r>
          <rPr>
            <sz val="10"/>
            <color indexed="81"/>
            <rFont val="Tahoma"/>
            <family val="2"/>
          </rPr>
          <t>Met the criteria for Two-Year 2 in 2008-09 and 2009-10.</t>
        </r>
      </text>
    </comment>
    <comment ref="B40" authorId="0">
      <text>
        <r>
          <rPr>
            <sz val="10"/>
            <color indexed="81"/>
            <rFont val="Tahoma"/>
            <family val="2"/>
          </rPr>
          <t>Reclassified: Met the criteria for Four-Year 1 in 2007-08, 2008-09 and 2009-10.</t>
        </r>
      </text>
    </comment>
    <comment ref="A51" authorId="1">
      <text>
        <r>
          <rPr>
            <b/>
            <sz val="10"/>
            <color indexed="81"/>
            <rFont val="Tahoma"/>
            <family val="2"/>
          </rPr>
          <t>jmarks:</t>
        </r>
        <r>
          <rPr>
            <sz val="10"/>
            <color indexed="81"/>
            <rFont val="Tahoma"/>
            <family val="2"/>
          </rPr>
          <t xml:space="preserve">
A.1. represents on AA degrees for Florida</t>
        </r>
      </text>
    </comment>
    <comment ref="B52" authorId="2">
      <text>
        <r>
          <rPr>
            <sz val="10"/>
            <color indexed="81"/>
            <rFont val="Tahoma"/>
            <family val="2"/>
          </rPr>
          <t>Reclassified: Met the criteria for Two-Year with Bachelor's in 2007-08, 2008-09 and 2009-10.</t>
        </r>
      </text>
    </comment>
    <comment ref="B58" authorId="2">
      <text>
        <r>
          <rPr>
            <sz val="10"/>
            <color indexed="81"/>
            <rFont val="Tahoma"/>
            <family val="2"/>
          </rPr>
          <t>Met the criteria for Two-Year with Bachelor's in 2008-09 and 2009-10.</t>
        </r>
      </text>
    </comment>
    <comment ref="B59" authorId="2">
      <text>
        <r>
          <rPr>
            <sz val="10"/>
            <color indexed="81"/>
            <rFont val="Tahoma"/>
            <family val="2"/>
          </rPr>
          <t>Met the criteria for Two-Year with Bachelor's in 2009-10.</t>
        </r>
      </text>
    </comment>
    <comment ref="B61" authorId="2">
      <text>
        <r>
          <rPr>
            <sz val="10"/>
            <color indexed="81"/>
            <rFont val="Tahoma"/>
            <family val="2"/>
          </rPr>
          <t>Met the criteria for Two-Year with Bachelor's in 2009-10.</t>
        </r>
      </text>
    </comment>
    <comment ref="B65" authorId="2">
      <text>
        <r>
          <rPr>
            <sz val="10"/>
            <color indexed="81"/>
            <rFont val="Tahoma"/>
            <family val="2"/>
          </rPr>
          <t>Reclassified: Met the criteria for a Two-Year 1 in 2007-08, 2008-09 and 2009-10.</t>
        </r>
      </text>
    </comment>
    <comment ref="B68" authorId="1">
      <text>
        <r>
          <rPr>
            <b/>
            <sz val="10"/>
            <color indexed="81"/>
            <rFont val="Tahoma"/>
            <family val="2"/>
          </rPr>
          <t>jmarks:</t>
        </r>
        <r>
          <rPr>
            <sz val="10"/>
            <color indexed="81"/>
            <rFont val="Tahoma"/>
            <family val="2"/>
          </rPr>
          <t xml:space="preserve">
Formerly Manatee Community College</t>
        </r>
      </text>
    </comment>
    <comment ref="B71" authorId="2">
      <text>
        <r>
          <rPr>
            <sz val="10"/>
            <color indexed="81"/>
            <rFont val="Tahoma"/>
            <family val="2"/>
          </rPr>
          <t>Met the criteria for Two-Year 1 in 2008-09 and 2009-10.</t>
        </r>
      </text>
    </comment>
    <comment ref="B72" authorId="1">
      <text>
        <r>
          <rPr>
            <b/>
            <sz val="10"/>
            <color indexed="81"/>
            <rFont val="Tahoma"/>
            <family val="2"/>
          </rPr>
          <t>jmarks:</t>
        </r>
        <r>
          <rPr>
            <sz val="10"/>
            <color indexed="81"/>
            <rFont val="Tahoma"/>
            <family val="2"/>
          </rPr>
          <t xml:space="preserve">
Met the criteria for Two-Year 1 in 2009-10.</t>
        </r>
      </text>
    </comment>
    <comment ref="B95" authorId="1">
      <text>
        <r>
          <rPr>
            <b/>
            <sz val="10"/>
            <color indexed="81"/>
            <rFont val="Tahoma"/>
            <family val="2"/>
          </rPr>
          <t>jmarks:</t>
        </r>
        <r>
          <rPr>
            <sz val="10"/>
            <color indexed="81"/>
            <rFont val="Tahoma"/>
            <family val="2"/>
          </rPr>
          <t xml:space="preserve">
Met the criteria for Four-Year 5 in 2009-10.</t>
        </r>
      </text>
    </comment>
    <comment ref="B99" authorId="1">
      <text>
        <r>
          <rPr>
            <sz val="10"/>
            <color indexed="81"/>
            <rFont val="Tahoma"/>
            <family val="2"/>
          </rPr>
          <t>Met the criteria for Two-Year with Bachelor's in 2009-10.</t>
        </r>
      </text>
    </comment>
    <comment ref="B103" authorId="2">
      <text>
        <r>
          <rPr>
            <sz val="10"/>
            <color indexed="81"/>
            <rFont val="Tahoma"/>
            <family val="2"/>
          </rPr>
          <t>Met criteria for Two-Year with Bachelors in 2008-09 and 2009-10.</t>
        </r>
      </text>
    </comment>
    <comment ref="B105" authorId="1">
      <text>
        <r>
          <rPr>
            <sz val="10"/>
            <color indexed="81"/>
            <rFont val="Tahoma"/>
            <family val="2"/>
          </rPr>
          <t>Met the criteria for Two-Year with Bachelor's in 2009-10.</t>
        </r>
      </text>
    </comment>
    <comment ref="B107" authorId="1">
      <text>
        <r>
          <rPr>
            <b/>
            <sz val="10"/>
            <color indexed="81"/>
            <rFont val="Tahoma"/>
            <family val="2"/>
          </rPr>
          <t>jmarks:</t>
        </r>
        <r>
          <rPr>
            <sz val="10"/>
            <color indexed="81"/>
            <rFont val="Tahoma"/>
            <family val="2"/>
          </rPr>
          <t xml:space="preserve">
Met the criteria for Two-Year 2 in 2009-10.</t>
        </r>
      </text>
    </comment>
    <comment ref="B108" authorId="1">
      <text>
        <r>
          <rPr>
            <b/>
            <sz val="10"/>
            <color indexed="81"/>
            <rFont val="Tahoma"/>
            <family val="2"/>
          </rPr>
          <t>jmarks:</t>
        </r>
        <r>
          <rPr>
            <sz val="10"/>
            <color indexed="81"/>
            <rFont val="Tahoma"/>
            <family val="2"/>
          </rPr>
          <t xml:space="preserve">
Met the criteria for Two-Year 2 in 2009-10.</t>
        </r>
      </text>
    </comment>
    <comment ref="B111" authorId="1">
      <text>
        <r>
          <rPr>
            <b/>
            <sz val="10"/>
            <color indexed="81"/>
            <rFont val="Tahoma"/>
            <family val="2"/>
          </rPr>
          <t>jmarks:</t>
        </r>
        <r>
          <rPr>
            <sz val="10"/>
            <color indexed="81"/>
            <rFont val="Tahoma"/>
            <family val="2"/>
          </rPr>
          <t xml:space="preserve">
In start up phase.</t>
        </r>
      </text>
    </comment>
    <comment ref="B117" authorId="0">
      <text>
        <r>
          <rPr>
            <sz val="10"/>
            <color indexed="81"/>
            <rFont val="Tahoma"/>
            <family val="2"/>
          </rPr>
          <t>Met the criteria for Four-Year 3 in 2008-09 and 2009-10.</t>
        </r>
      </text>
    </comment>
    <comment ref="B119" authorId="0">
      <text>
        <r>
          <rPr>
            <sz val="10"/>
            <color indexed="81"/>
            <rFont val="Tahoma"/>
            <family val="2"/>
          </rPr>
          <t>Met the criteria for Four-Year 4 in 2008-09 and 2009-10.</t>
        </r>
      </text>
    </comment>
    <comment ref="B133" authorId="1">
      <text>
        <r>
          <rPr>
            <b/>
            <sz val="10"/>
            <color indexed="81"/>
            <rFont val="Tahoma"/>
            <family val="2"/>
          </rPr>
          <t>jmarks:</t>
        </r>
        <r>
          <rPr>
            <sz val="10"/>
            <color indexed="81"/>
            <rFont val="Tahoma"/>
            <family val="2"/>
          </rPr>
          <t xml:space="preserve">
Met the criteria for Two-Year 2 in 2009-10.</t>
        </r>
      </text>
    </comment>
    <comment ref="E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G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H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K134" authorId="1">
      <text>
        <r>
          <rPr>
            <b/>
            <sz val="10"/>
            <color indexed="81"/>
            <rFont val="Tahoma"/>
            <family val="2"/>
          </rPr>
          <t>jmarks:</t>
        </r>
        <r>
          <rPr>
            <sz val="10"/>
            <color indexed="81"/>
            <rFont val="Tahoma"/>
            <family val="2"/>
          </rPr>
          <t xml:space="preserve">
Not able to re-run to identify these graduates and compute their averages at this time.</t>
        </r>
      </text>
    </comment>
    <comment ref="AI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AP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AR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BA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BM134" authorId="1">
      <text>
        <r>
          <rPr>
            <b/>
            <sz val="10"/>
            <color indexed="81"/>
            <rFont val="Tahoma"/>
            <family val="2"/>
          </rPr>
          <t>jmarks:</t>
        </r>
        <r>
          <rPr>
            <sz val="10"/>
            <color indexed="81"/>
            <rFont val="Tahoma"/>
            <family val="2"/>
          </rPr>
          <t xml:space="preserve">
these reported figures are suppressed because they include time since enrollment anywhere</t>
        </r>
      </text>
    </comment>
    <comment ref="BT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BV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CE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CK134" authorId="1">
      <text>
        <r>
          <rPr>
            <b/>
            <sz val="10"/>
            <color indexed="81"/>
            <rFont val="Tahoma"/>
            <family val="2"/>
          </rPr>
          <t>jmarks:</t>
        </r>
        <r>
          <rPr>
            <sz val="10"/>
            <color indexed="81"/>
            <rFont val="Tahoma"/>
            <family val="2"/>
          </rPr>
          <t xml:space="preserve">
Calculated residual.  Not able to re-run to identify these graduates and compute their averages at this time.</t>
        </r>
      </text>
    </comment>
    <comment ref="CN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CQ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CU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DG134" authorId="1">
      <text>
        <r>
          <rPr>
            <b/>
            <sz val="10"/>
            <color indexed="81"/>
            <rFont val="Tahoma"/>
            <family val="2"/>
          </rPr>
          <t>jmarks:</t>
        </r>
        <r>
          <rPr>
            <sz val="10"/>
            <color indexed="81"/>
            <rFont val="Tahoma"/>
            <family val="2"/>
          </rPr>
          <t xml:space="preserve">
Suppressed since they are not able to identify the sub set with hours attempted while in high school at this time.</t>
        </r>
      </text>
    </comment>
    <comment ref="B146" authorId="0">
      <text>
        <r>
          <rPr>
            <sz val="10"/>
            <color indexed="81"/>
            <rFont val="Tahoma"/>
            <family val="2"/>
          </rPr>
          <t>Reclassified: Met the criteria for Four-year 4 in 2007-08, 2008-09 and 2009-10.</t>
        </r>
      </text>
    </comment>
    <comment ref="B147" authorId="1">
      <text>
        <r>
          <rPr>
            <b/>
            <sz val="10"/>
            <color indexed="81"/>
            <rFont val="Tahoma"/>
            <family val="2"/>
          </rPr>
          <t>jmarks:</t>
        </r>
        <r>
          <rPr>
            <sz val="10"/>
            <color indexed="81"/>
            <rFont val="Tahoma"/>
            <family val="2"/>
          </rPr>
          <t xml:space="preserve">
Met the criteria for Four-Year 6 in 2009-10.</t>
        </r>
      </text>
    </comment>
    <comment ref="B149" authorId="2">
      <text>
        <r>
          <rPr>
            <sz val="10"/>
            <color indexed="81"/>
            <rFont val="Tahoma"/>
            <family val="2"/>
          </rPr>
          <t>Met criteria for Two-Year 1 in 2008-09 and 2009-10.</t>
        </r>
      </text>
    </comment>
    <comment ref="B155" authorId="2">
      <text>
        <r>
          <rPr>
            <sz val="10"/>
            <color indexed="81"/>
            <rFont val="Tahoma"/>
            <family val="2"/>
          </rPr>
          <t>Met criteria for Two-Year 2 in 2008-09 and 2009-10.</t>
        </r>
      </text>
    </comment>
    <comment ref="B156" authorId="2">
      <text>
        <r>
          <rPr>
            <sz val="10"/>
            <color indexed="81"/>
            <rFont val="Tahoma"/>
            <family val="2"/>
          </rPr>
          <t>Met criteria for Two-Year 2 in 2009-10.</t>
        </r>
      </text>
    </comment>
    <comment ref="B164" authorId="0">
      <text>
        <r>
          <rPr>
            <sz val="10"/>
            <color indexed="81"/>
            <rFont val="Tahoma"/>
            <family val="2"/>
          </rPr>
          <t>Reclassified: Met the criteria for Four-Year 4 in 2007-08, 2008-09 and 2009-10.</t>
        </r>
      </text>
    </comment>
    <comment ref="B169" authorId="1">
      <text>
        <r>
          <rPr>
            <b/>
            <sz val="10"/>
            <color indexed="81"/>
            <rFont val="Tahoma"/>
            <family val="2"/>
          </rPr>
          <t>jmarks:</t>
        </r>
        <r>
          <rPr>
            <sz val="10"/>
            <color indexed="81"/>
            <rFont val="Tahoma"/>
            <family val="2"/>
          </rPr>
          <t xml:space="preserve">
Met the criteria for Four-Year 1 in 2009-10.</t>
        </r>
      </text>
    </comment>
    <comment ref="B193" authorId="1">
      <text>
        <r>
          <rPr>
            <b/>
            <sz val="10"/>
            <color indexed="81"/>
            <rFont val="Tahoma"/>
            <family val="2"/>
          </rPr>
          <t>jmarks:</t>
        </r>
        <r>
          <rPr>
            <sz val="10"/>
            <color indexed="81"/>
            <rFont val="Tahoma"/>
            <family val="2"/>
          </rPr>
          <t xml:space="preserve">
Met the criteria for Two-Year 1 in 2009-10.</t>
        </r>
      </text>
    </comment>
    <comment ref="B195" authorId="1">
      <text>
        <r>
          <rPr>
            <b/>
            <sz val="10"/>
            <color indexed="81"/>
            <rFont val="Tahoma"/>
            <family val="2"/>
          </rPr>
          <t>jmarks:</t>
        </r>
        <r>
          <rPr>
            <sz val="10"/>
            <color indexed="81"/>
            <rFont val="Tahoma"/>
            <family val="2"/>
          </rPr>
          <t xml:space="preserve">
Met the criteria for Two-Year 1 in 2009-10.</t>
        </r>
      </text>
    </comment>
    <comment ref="B197" authorId="2">
      <text>
        <r>
          <rPr>
            <sz val="10"/>
            <color indexed="81"/>
            <rFont val="Tahoma"/>
            <family val="2"/>
          </rPr>
          <t>Met the criteria for SREB 2 Year 1 in 2008-09 and 2009-10.</t>
        </r>
      </text>
    </comment>
    <comment ref="B202" authorId="2">
      <text>
        <r>
          <rPr>
            <sz val="10"/>
            <color indexed="81"/>
            <rFont val="Tahoma"/>
            <family val="2"/>
          </rPr>
          <t>Met the criteria for SREB 2 Year 1 in 2008-09 and 2009-10.</t>
        </r>
      </text>
    </comment>
    <comment ref="B226" authorId="1">
      <text>
        <r>
          <rPr>
            <sz val="10"/>
            <color indexed="81"/>
            <rFont val="Tahoma"/>
            <family val="2"/>
          </rPr>
          <t>Met the criteria for Two-Year 2 in 2009-10.</t>
        </r>
      </text>
    </comment>
    <comment ref="B229" authorId="1">
      <text>
        <r>
          <rPr>
            <sz val="10"/>
            <color indexed="81"/>
            <rFont val="Tahoma"/>
            <family val="2"/>
          </rPr>
          <t>Met the criteria for Two-Year 2 in 2009-10.</t>
        </r>
      </text>
    </comment>
    <comment ref="B237" authorId="1">
      <text>
        <r>
          <rPr>
            <sz val="10"/>
            <color indexed="81"/>
            <rFont val="Tahoma"/>
            <family val="2"/>
          </rPr>
          <t>Met the criteria for Two-Year 2 in 2009-10.</t>
        </r>
      </text>
    </comment>
    <comment ref="B241" authorId="2">
      <text>
        <r>
          <rPr>
            <sz val="10"/>
            <color indexed="81"/>
            <rFont val="Tahoma"/>
            <family val="2"/>
          </rPr>
          <t xml:space="preserve">Reclassified: Met the criteria for Four-Year 1 in 2007-08, 2008-09 and 2009-10.
</t>
        </r>
      </text>
    </comment>
    <comment ref="B245" authorId="1">
      <text>
        <r>
          <rPr>
            <b/>
            <sz val="10"/>
            <color indexed="81"/>
            <rFont val="Tahoma"/>
            <family val="2"/>
          </rPr>
          <t>jmarks:</t>
        </r>
        <r>
          <rPr>
            <sz val="10"/>
            <color indexed="81"/>
            <rFont val="Tahoma"/>
            <family val="2"/>
          </rPr>
          <t xml:space="preserve">
Met the criteria for Four-Year 2 in 2009-10.
</t>
        </r>
      </text>
    </comment>
    <comment ref="B246" authorId="2">
      <text>
        <r>
          <rPr>
            <sz val="10"/>
            <color indexed="81"/>
            <rFont val="Tahoma"/>
            <family val="2"/>
          </rPr>
          <t xml:space="preserve">Reclassified: Met the criteria for Four-Year 3 in 2007-08, 2008-09 and 2009-10.
</t>
        </r>
      </text>
    </comment>
    <comment ref="B248" authorId="2">
      <text>
        <r>
          <rPr>
            <sz val="10"/>
            <color indexed="81"/>
            <rFont val="Tahoma"/>
            <family val="2"/>
          </rPr>
          <t xml:space="preserve">Met the criteria for Four-Year 3 in 2008-09 and 2009-10.
</t>
        </r>
      </text>
    </comment>
    <comment ref="B257" authorId="1">
      <text>
        <r>
          <rPr>
            <b/>
            <sz val="10"/>
            <color indexed="81"/>
            <rFont val="Tahoma"/>
            <family val="2"/>
          </rPr>
          <t>jmarks:</t>
        </r>
        <r>
          <rPr>
            <sz val="10"/>
            <color indexed="81"/>
            <rFont val="Tahoma"/>
            <family val="2"/>
          </rPr>
          <t xml:space="preserve">
Met the criteria for Two-year 1 in 2009-10.</t>
        </r>
      </text>
    </comment>
    <comment ref="B260" authorId="1">
      <text>
        <r>
          <rPr>
            <b/>
            <sz val="10"/>
            <color indexed="81"/>
            <rFont val="Tahoma"/>
            <family val="2"/>
          </rPr>
          <t>jmarks:</t>
        </r>
        <r>
          <rPr>
            <sz val="10"/>
            <color indexed="81"/>
            <rFont val="Tahoma"/>
            <family val="2"/>
          </rPr>
          <t xml:space="preserve">
Met the criteria for Two-Year 1 in 2009-10.</t>
        </r>
      </text>
    </comment>
    <comment ref="B262" authorId="1">
      <text>
        <r>
          <rPr>
            <b/>
            <sz val="10"/>
            <color indexed="81"/>
            <rFont val="Tahoma"/>
            <family val="2"/>
          </rPr>
          <t>jmarks:</t>
        </r>
        <r>
          <rPr>
            <sz val="10"/>
            <color indexed="81"/>
            <rFont val="Tahoma"/>
            <family val="2"/>
          </rPr>
          <t xml:space="preserve">
Met the criteria for Two-Year 2 in 2009-10.</t>
        </r>
      </text>
    </comment>
    <comment ref="B272" authorId="2">
      <text>
        <r>
          <rPr>
            <sz val="10"/>
            <color indexed="81"/>
            <rFont val="Tahoma"/>
            <family val="2"/>
          </rPr>
          <t>Reclassified: Met the criteria for Four-Year 2 in 2007-08, 2008-09 and 2009-10.</t>
        </r>
      </text>
    </comment>
    <comment ref="B281" authorId="2">
      <text>
        <r>
          <rPr>
            <sz val="10"/>
            <color indexed="81"/>
            <rFont val="Tahoma"/>
            <family val="2"/>
          </rPr>
          <t xml:space="preserve">Reclassified: Met the criteria for Four-Year 3 in 2007-08, 2008-09 and 2009-10.
</t>
        </r>
      </text>
    </comment>
    <comment ref="B292" authorId="2">
      <text>
        <r>
          <rPr>
            <sz val="10"/>
            <color indexed="81"/>
            <rFont val="Tahoma"/>
            <family val="2"/>
          </rPr>
          <t xml:space="preserve">Reclassified: Met the criteria for Four-Year 4 in 2007-08, 2008-09 and 2009-10.
</t>
        </r>
      </text>
    </comment>
    <comment ref="B293" authorId="2">
      <text>
        <r>
          <rPr>
            <sz val="10"/>
            <color indexed="81"/>
            <rFont val="Tahoma"/>
            <family val="2"/>
          </rPr>
          <t xml:space="preserve">Met the criteria for a Four-Year 3 in 2008-09 and 2009-10.
</t>
        </r>
      </text>
    </comment>
    <comment ref="B294" authorId="1">
      <text>
        <r>
          <rPr>
            <b/>
            <sz val="10"/>
            <color indexed="81"/>
            <rFont val="Tahoma"/>
            <family val="2"/>
          </rPr>
          <t>jmarks:</t>
        </r>
        <r>
          <rPr>
            <sz val="10"/>
            <color indexed="81"/>
            <rFont val="Tahoma"/>
            <family val="2"/>
          </rPr>
          <t xml:space="preserve">
Met the criteria for Four-Year 3 in 2009-10.</t>
        </r>
      </text>
    </comment>
    <comment ref="B298" authorId="0">
      <text>
        <r>
          <rPr>
            <sz val="10"/>
            <color indexed="81"/>
            <rFont val="Tahoma"/>
            <family val="2"/>
          </rPr>
          <t>Reclassified: Met criteria for Two-Year with Bachelor's in 2007-08, 2008-09 and 2009-10.</t>
        </r>
      </text>
    </comment>
    <comment ref="B299" authorId="0">
      <text>
        <r>
          <rPr>
            <sz val="10"/>
            <color indexed="81"/>
            <rFont val="Tahoma"/>
            <family val="2"/>
          </rPr>
          <t>Reclassified: Met criteria for Two-Year with Bachelor's in 2007-08, 2008-09 and 2009-10.</t>
        </r>
      </text>
    </comment>
    <comment ref="B300" authorId="0">
      <text>
        <r>
          <rPr>
            <sz val="10"/>
            <color indexed="81"/>
            <rFont val="Tahoma"/>
            <family val="2"/>
          </rPr>
          <t>Reclassified: Met criteria for Two-Year with Bachelor's in 2007-08, 2008-09 and 2009-10.</t>
        </r>
      </text>
    </comment>
    <comment ref="B312" authorId="3">
      <text>
        <r>
          <rPr>
            <b/>
            <sz val="10"/>
            <color indexed="81"/>
            <rFont val="Tahoma"/>
            <family val="2"/>
          </rPr>
          <t>Alicia A Diaz:</t>
        </r>
        <r>
          <rPr>
            <sz val="10"/>
            <color indexed="81"/>
            <rFont val="Tahoma"/>
            <family val="2"/>
          </rPr>
          <t xml:space="preserve">
Formerly North Harris Montgomery Community College District.</t>
        </r>
      </text>
    </comment>
    <comment ref="B332" authorId="0">
      <text>
        <r>
          <rPr>
            <sz val="10"/>
            <color indexed="81"/>
            <rFont val="Tahoma"/>
            <family val="2"/>
          </rPr>
          <t>Met criteria for Two-Year 1 in 2008-09 and 2009-10.</t>
        </r>
      </text>
    </comment>
    <comment ref="B336" authorId="0">
      <text>
        <r>
          <rPr>
            <sz val="10"/>
            <color indexed="81"/>
            <rFont val="Tahoma"/>
            <family val="2"/>
          </rPr>
          <t>Met criteria for Two-Year 1 in 2009-10.</t>
        </r>
      </text>
    </comment>
    <comment ref="B340" authorId="0">
      <text>
        <r>
          <rPr>
            <sz val="10"/>
            <color indexed="81"/>
            <rFont val="Tahoma"/>
            <family val="2"/>
          </rPr>
          <t>Met criteria for Two-Year 1 in 2008-09 and 2009-10.</t>
        </r>
      </text>
    </comment>
    <comment ref="B347" authorId="0">
      <text>
        <r>
          <rPr>
            <sz val="10"/>
            <color indexed="81"/>
            <rFont val="Tahoma"/>
            <family val="2"/>
          </rPr>
          <t>Met criteria for Two-Year 1 in 2009-10.</t>
        </r>
      </text>
    </comment>
    <comment ref="B348" authorId="0">
      <text>
        <r>
          <rPr>
            <sz val="10"/>
            <color indexed="81"/>
            <rFont val="Tahoma"/>
            <family val="2"/>
          </rPr>
          <t>Met criteria for Two-Year 1 in 2009-10.</t>
        </r>
      </text>
    </comment>
    <comment ref="C358" authorId="2">
      <text>
        <r>
          <rPr>
            <b/>
            <sz val="8"/>
            <color indexed="81"/>
            <rFont val="Tahoma"/>
            <family val="2"/>
          </rPr>
          <t>Alicia A. Diaz:</t>
        </r>
        <r>
          <rPr>
            <sz val="8"/>
            <color indexed="81"/>
            <rFont val="Tahoma"/>
            <family val="2"/>
          </rPr>
          <t xml:space="preserve">
Not assigned until SACS accreditation</t>
        </r>
      </text>
    </comment>
    <comment ref="B359" authorId="0">
      <text>
        <r>
          <rPr>
            <sz val="10"/>
            <color indexed="81"/>
            <rFont val="Tahoma"/>
            <family val="2"/>
          </rPr>
          <t>Met criteria for Two-Year 2 in 2009-10.</t>
        </r>
      </text>
    </comment>
    <comment ref="B367" authorId="0">
      <text>
        <r>
          <rPr>
            <sz val="8"/>
            <color indexed="81"/>
            <rFont val="Tahoma"/>
            <family val="2"/>
          </rPr>
          <t>Reclassified, met criteria for classification as a SREB Four-Year 1 in 2007-08, 2008-09 and 2009-10.</t>
        </r>
      </text>
    </comment>
    <comment ref="B371" authorId="1">
      <text>
        <r>
          <rPr>
            <b/>
            <sz val="10"/>
            <color indexed="81"/>
            <rFont val="Tahoma"/>
            <family val="2"/>
          </rPr>
          <t>jmarks:</t>
        </r>
        <r>
          <rPr>
            <sz val="10"/>
            <color indexed="81"/>
            <rFont val="Tahoma"/>
            <family val="2"/>
          </rPr>
          <t xml:space="preserve">
Met criteria for classification as a SREB Four-Year 1 in 2009-10.</t>
        </r>
      </text>
    </comment>
    <comment ref="B373" authorId="0">
      <text>
        <r>
          <rPr>
            <sz val="8"/>
            <color indexed="81"/>
            <rFont val="Tahoma"/>
            <family val="2"/>
          </rPr>
          <t>Reclassified, met criteria for classification as a SREB Four-Year 3 in 2007-08, 2008-09 and 2009-10.</t>
        </r>
      </text>
    </comment>
    <comment ref="B374" authorId="0">
      <text>
        <r>
          <rPr>
            <b/>
            <sz val="8"/>
            <color indexed="81"/>
            <rFont val="Tahoma"/>
            <family val="2"/>
          </rPr>
          <t>Reclassified, met criteria for classification as a SREB Four-Year 4 in 2007-08, 2008-09 and 2009-10.</t>
        </r>
      </text>
    </comment>
    <comment ref="B376" authorId="0">
      <text>
        <r>
          <rPr>
            <b/>
            <sz val="8"/>
            <color indexed="81"/>
            <rFont val="Tahoma"/>
            <family val="2"/>
          </rPr>
          <t>Reclassified, met criteria for classification as a SREB Four-Year 5 in 2007-08, 2008-09 and 2009-10.</t>
        </r>
      </text>
    </comment>
    <comment ref="B377" authorId="0">
      <text>
        <r>
          <rPr>
            <b/>
            <sz val="8"/>
            <color indexed="81"/>
            <rFont val="Tahoma"/>
            <family val="2"/>
          </rPr>
          <t>Met criteria for classification as a SREB Four-Year 4 in 2008-09 and 2009-10.</t>
        </r>
      </text>
    </comment>
    <comment ref="B391" authorId="1">
      <text>
        <r>
          <rPr>
            <b/>
            <sz val="10"/>
            <color indexed="81"/>
            <rFont val="Tahoma"/>
            <family val="2"/>
          </rPr>
          <t>jmarks:</t>
        </r>
        <r>
          <rPr>
            <sz val="10"/>
            <color indexed="81"/>
            <rFont val="Tahoma"/>
            <family val="2"/>
          </rPr>
          <t xml:space="preserve">
Met the criteria for Two-Year 2 in 2009-10.</t>
        </r>
      </text>
    </comment>
    <comment ref="B396" authorId="1">
      <text>
        <r>
          <rPr>
            <b/>
            <sz val="10"/>
            <color indexed="81"/>
            <rFont val="Tahoma"/>
            <family val="2"/>
          </rPr>
          <t>jmarks:</t>
        </r>
        <r>
          <rPr>
            <sz val="10"/>
            <color indexed="81"/>
            <rFont val="Tahoma"/>
            <family val="2"/>
          </rPr>
          <t xml:space="preserve">
Met the criteria for Two-Year 2 in 2009-10.</t>
        </r>
      </text>
    </comment>
    <comment ref="B403" authorId="1">
      <text>
        <r>
          <rPr>
            <b/>
            <sz val="10"/>
            <color indexed="81"/>
            <rFont val="Tahoma"/>
            <family val="2"/>
          </rPr>
          <t>jmarks:</t>
        </r>
        <r>
          <rPr>
            <sz val="10"/>
            <color indexed="81"/>
            <rFont val="Tahoma"/>
            <family val="2"/>
          </rPr>
          <t xml:space="preserve">
Met the criteria for Two-Year 2 in 2009-10.</t>
        </r>
      </text>
    </comment>
    <comment ref="B406" authorId="0">
      <text>
        <r>
          <rPr>
            <sz val="10"/>
            <color indexed="81"/>
            <rFont val="Tahoma"/>
            <family val="2"/>
          </rPr>
          <t>Reclassified: Met the criteria for Four-Year 5 in 2007-08, 2008-09 and 2009-10</t>
        </r>
      </text>
    </comment>
    <comment ref="B410" authorId="0">
      <text>
        <r>
          <rPr>
            <sz val="10"/>
            <color indexed="81"/>
            <rFont val="Tahoma"/>
            <family val="2"/>
          </rPr>
          <t>Met the criteria for Four-Year 5 in 2008-09 and 2009-10.</t>
        </r>
      </text>
    </comment>
    <comment ref="B414" authorId="2">
      <text>
        <r>
          <rPr>
            <sz val="10"/>
            <color indexed="81"/>
            <rFont val="Tahoma"/>
            <family val="2"/>
          </rPr>
          <t>Reclassified: Met criteria for Two-Year with Bachelor's in 2007-08, 2008-09 and 2009-10.</t>
        </r>
      </text>
    </comment>
    <comment ref="B419" authorId="4">
      <text>
        <r>
          <rPr>
            <sz val="10"/>
            <color indexed="81"/>
            <rFont val="Tahoma"/>
            <family val="2"/>
          </rPr>
          <t>Formerly West Virginia State Community &amp; Technical College.</t>
        </r>
      </text>
    </comment>
    <comment ref="B422" authorId="2">
      <text>
        <r>
          <rPr>
            <sz val="10"/>
            <color indexed="81"/>
            <rFont val="Tahoma"/>
            <family val="2"/>
          </rPr>
          <t>Reclassified: Met criteria for Two-Year 3 in 2007-08, 2008-09 and 2009-10.</t>
        </r>
      </text>
    </comment>
    <comment ref="B424" authorId="1">
      <text>
        <r>
          <rPr>
            <sz val="10"/>
            <color indexed="81"/>
            <rFont val="Tahoma"/>
            <family val="2"/>
          </rPr>
          <t>Met the critieria for Two-Year 2 in 2009-10.</t>
        </r>
      </text>
    </comment>
  </commentList>
</comments>
</file>

<file path=xl/sharedStrings.xml><?xml version="1.0" encoding="utf-8"?>
<sst xmlns="http://schemas.openxmlformats.org/spreadsheetml/2006/main" count="3738" uniqueCount="937">
  <si>
    <t>State</t>
  </si>
  <si>
    <t>Institution</t>
  </si>
  <si>
    <t>ID</t>
  </si>
  <si>
    <t>Name</t>
  </si>
  <si>
    <t>Type</t>
  </si>
  <si>
    <t>AW-tot</t>
  </si>
  <si>
    <t>subtot-2maj</t>
  </si>
  <si>
    <t>Undup-num-awards</t>
  </si>
  <si>
    <t>1stT-FT-subtot</t>
  </si>
  <si>
    <t>1stT-subtot</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</si>
  <si>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</si>
  <si>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</si>
  <si>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</si>
  <si>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</si>
  <si>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</si>
  <si>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</si>
  <si>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</si>
  <si>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</si>
  <si>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</si>
  <si>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</si>
  <si>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University of Arkansas at Fort Smith</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</si>
  <si>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</si>
  <si>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</si>
  <si>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</si>
  <si>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</si>
  <si>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</si>
  <si>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</si>
  <si>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</si>
  <si>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</si>
  <si>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</si>
  <si>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</si>
  <si>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</si>
  <si>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</si>
  <si>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</si>
  <si>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</si>
  <si>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</si>
  <si>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</si>
  <si>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</si>
  <si>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</si>
  <si>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</si>
  <si>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</si>
  <si>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</si>
  <si>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</si>
  <si>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r>
      <t xml:space="preserve">2. Subtract
any second or additional awards </t>
    </r>
    <r>
      <rPr>
        <u/>
        <sz val="10"/>
        <rFont val="Arial"/>
        <family val="2"/>
      </rPr>
      <t xml:space="preserve">at the same level </t>
    </r>
    <r>
      <rPr>
        <sz val="10"/>
        <rFont val="Arial"/>
        <family val="2"/>
      </rPr>
      <t>this year (for double/ triple "majors")</t>
    </r>
  </si>
  <si>
    <r>
      <t xml:space="preserve">b. Average Time to Award at Awarding Institution
</t>
    </r>
    <r>
      <rPr>
        <sz val="10"/>
        <color indexed="10"/>
        <rFont val="Arial"/>
        <family val="2"/>
      </rPr>
      <t>[all agencies]</t>
    </r>
  </si>
  <si>
    <t>NC</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</si>
  <si>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</si>
  <si>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</si>
  <si>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</si>
  <si>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</si>
  <si>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</si>
  <si>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</si>
  <si>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</si>
  <si>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</si>
  <si>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</si>
  <si>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</si>
  <si>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</si>
  <si>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</si>
  <si>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</si>
  <si>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</si>
  <si>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West Virginia University</t>
  </si>
  <si>
    <t xml:space="preserve">Marshall University </t>
  </si>
  <si>
    <t xml:space="preserve">Bluefield State College </t>
  </si>
  <si>
    <t xml:space="preserve">Concord University </t>
  </si>
  <si>
    <t>Fairmont State University</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</si>
  <si>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</si>
  <si>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</si>
  <si>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</si>
  <si>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</si>
  <si>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</si>
  <si>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</si>
  <si>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</si>
  <si>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</si>
  <si>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Marshall Community &amp; Technical College</t>
  </si>
  <si>
    <t>New River Community &amp; Technical College</t>
  </si>
  <si>
    <t>Potomac State College of West Virginia University</t>
  </si>
  <si>
    <t xml:space="preserve">Southern West Virginia Community &amp; Technical College </t>
  </si>
  <si>
    <t>West Virginia Northern Community College</t>
  </si>
  <si>
    <t>WV</t>
  </si>
  <si>
    <t>GA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</si>
  <si>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</si>
  <si>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</si>
  <si>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</si>
  <si>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</si>
  <si>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</si>
  <si>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</si>
  <si>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</si>
  <si>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</si>
  <si>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</si>
  <si>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</si>
  <si>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</si>
  <si>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</si>
  <si>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</si>
  <si>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</si>
  <si>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</si>
  <si>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</si>
  <si>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</si>
  <si>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</si>
  <si>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</si>
  <si>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</si>
  <si>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</si>
  <si>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</si>
  <si>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</si>
  <si>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Georgia Highlands College</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</si>
  <si>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</si>
  <si>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</si>
  <si>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</si>
  <si>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</si>
  <si>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</si>
  <si>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</si>
  <si>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</si>
  <si>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FL</t>
  </si>
  <si>
    <t xml:space="preserve">Florida State University </t>
  </si>
  <si>
    <t xml:space="preserve">University of Central Florida </t>
  </si>
  <si>
    <t>University of Florida</t>
  </si>
  <si>
    <t xml:space="preserve">University of South Florida </t>
  </si>
  <si>
    <t xml:space="preserve">Florida Atlantic University </t>
  </si>
  <si>
    <t>Florida International University</t>
  </si>
  <si>
    <t xml:space="preserve">Florida Agricultural &amp; Mechanical University </t>
  </si>
  <si>
    <t>University of North Florida</t>
  </si>
  <si>
    <t>University of West Florida</t>
  </si>
  <si>
    <t>Florida Gulf Coast University</t>
  </si>
  <si>
    <t>New College of Florida</t>
  </si>
  <si>
    <t>TN</t>
  </si>
  <si>
    <t>OK</t>
  </si>
  <si>
    <t>Distribution of Bachelor's Degree Graduates</t>
  </si>
  <si>
    <t>check figs</t>
  </si>
  <si>
    <t>Sub-Total</t>
  </si>
  <si>
    <t>All</t>
  </si>
  <si>
    <t>Distribution of Associate's Degree Graduates</t>
  </si>
  <si>
    <t>av-TTA-1stT-FT</t>
  </si>
  <si>
    <t>av-CTA-1stT-FT</t>
  </si>
  <si>
    <t>1stT-PT-subtot</t>
  </si>
  <si>
    <t>av-TTA-1stT-PT</t>
  </si>
  <si>
    <t>av-CTA-1stT-PT</t>
  </si>
  <si>
    <t>1stT-UNK-subtot</t>
  </si>
  <si>
    <t>av-TTA-1stT-UNK</t>
  </si>
  <si>
    <t>av-CTA-1stT-UNK</t>
  </si>
  <si>
    <t>1stT-wtd-av-TTA</t>
  </si>
  <si>
    <t>1stT-TTA*</t>
  </si>
  <si>
    <t>1stT-wtd-av-CTA</t>
  </si>
  <si>
    <t>1stT-CTA*</t>
  </si>
  <si>
    <t>TRF-FT-subtot</t>
  </si>
  <si>
    <t>av-TTA-TRF-FT</t>
  </si>
  <si>
    <t>av-CTA-TRF-FT</t>
  </si>
  <si>
    <t>TRF-PT-subtot</t>
  </si>
  <si>
    <t>av-TTA-TRF-PT</t>
  </si>
  <si>
    <t>av-CTA-TRF-PT</t>
  </si>
  <si>
    <t>TRF-UNK-subtot</t>
  </si>
  <si>
    <t>av-TTA-TRF-UNK</t>
  </si>
  <si>
    <t>av-CTA-TRF-UNK</t>
  </si>
  <si>
    <t>TRF-subtot</t>
  </si>
  <si>
    <t>TRF-wtd-av-TTA</t>
  </si>
  <si>
    <t>TRF-TTA*</t>
  </si>
  <si>
    <t>TRF-wtd-av-CTA</t>
  </si>
  <si>
    <t>TRF-CTA*</t>
  </si>
  <si>
    <t>UNK-subtot</t>
  </si>
  <si>
    <t>av-TTA-UNK</t>
  </si>
  <si>
    <t>av-CTA-UNK</t>
  </si>
  <si>
    <t>Data</t>
  </si>
  <si>
    <t>KY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</si>
  <si>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</si>
  <si>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</si>
  <si>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</si>
  <si>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</si>
  <si>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</si>
  <si>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</si>
  <si>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</si>
  <si>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</si>
  <si>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</si>
  <si>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</si>
  <si>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</si>
  <si>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</si>
  <si>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</si>
  <si>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</si>
  <si>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</si>
  <si>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</si>
  <si>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</si>
  <si>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</si>
  <si>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</si>
  <si>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</si>
  <si>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</si>
  <si>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</si>
  <si>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</si>
  <si>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</si>
  <si>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</si>
  <si>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</si>
  <si>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</si>
  <si>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</si>
  <si>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</si>
  <si>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</si>
  <si>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</si>
  <si>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</si>
  <si>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</si>
  <si>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</si>
  <si>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</si>
  <si>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</si>
  <si>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</si>
  <si>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</si>
  <si>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</si>
  <si>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</si>
  <si>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</si>
  <si>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</si>
  <si>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</si>
  <si>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</si>
  <si>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</si>
  <si>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</si>
  <si>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Asheville-Buncombe Technical Community College</t>
  </si>
  <si>
    <t>Cape Fear Community College</t>
  </si>
  <si>
    <t>Catawba Valley Community College</t>
  </si>
  <si>
    <t>Central Carolina Commuity College</t>
  </si>
  <si>
    <t xml:space="preserve">Central Piedmont Community College </t>
  </si>
  <si>
    <t>Durham Technical Community College</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</si>
  <si>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</si>
  <si>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</si>
  <si>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</si>
  <si>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</si>
  <si>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</si>
  <si>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</si>
  <si>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</si>
  <si>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</si>
  <si>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</si>
  <si>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</si>
  <si>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</si>
  <si>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</si>
  <si>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</si>
  <si>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</si>
  <si>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</si>
  <si>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</si>
  <si>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</si>
  <si>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</si>
  <si>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</si>
  <si>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</si>
  <si>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</si>
  <si>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</si>
  <si>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</si>
  <si>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</si>
  <si>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</si>
  <si>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</si>
  <si>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</si>
  <si>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</si>
  <si>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</si>
  <si>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</si>
  <si>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</si>
  <si>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</si>
  <si>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</si>
  <si>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</si>
  <si>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</si>
  <si>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</si>
  <si>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</si>
  <si>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</si>
  <si>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</si>
  <si>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</si>
  <si>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</si>
  <si>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</si>
  <si>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</si>
  <si>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</si>
  <si>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</si>
  <si>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</si>
  <si>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</si>
  <si>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</si>
  <si>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</si>
  <si>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</si>
  <si>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</si>
  <si>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</si>
  <si>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Check Figs</t>
  </si>
  <si>
    <t>Type2</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</si>
  <si>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</si>
  <si>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</si>
  <si>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</si>
  <si>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</si>
  <si>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</si>
  <si>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</si>
  <si>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</si>
  <si>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</si>
  <si>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</si>
  <si>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</si>
  <si>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</si>
  <si>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</si>
  <si>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</si>
  <si>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</si>
  <si>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</si>
  <si>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</si>
  <si>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</si>
  <si>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Unknown</t>
  </si>
  <si>
    <t>AL</t>
  </si>
  <si>
    <t>DE</t>
  </si>
  <si>
    <t>MD</t>
  </si>
  <si>
    <t>MS</t>
  </si>
  <si>
    <t>SC</t>
  </si>
  <si>
    <t>TX</t>
  </si>
  <si>
    <t>VA</t>
  </si>
  <si>
    <t>1stT-FT-TTA*</t>
  </si>
  <si>
    <t>1stT-PT-TTA*</t>
  </si>
  <si>
    <t>1stT-UNK-TTA*</t>
  </si>
  <si>
    <t>1stT-UNK-CTA*</t>
  </si>
  <si>
    <t>TRF-FT-TTA*</t>
  </si>
  <si>
    <t>TRF-PT-TTA*</t>
  </si>
  <si>
    <t>TRF-PT-CTA*</t>
  </si>
  <si>
    <t>TRF-FT-CTA*</t>
  </si>
  <si>
    <t>TRF-UNK-TTA*</t>
  </si>
  <si>
    <t>TRF-UNK-CTA*</t>
  </si>
  <si>
    <t>UNK-TTA*</t>
  </si>
  <si>
    <t>UNK-CTA*</t>
  </si>
  <si>
    <t xml:space="preserve"> Av1stT-FT-TTA</t>
  </si>
  <si>
    <t>Total  Av1stT-FT-TTA</t>
  </si>
  <si>
    <t xml:space="preserve"> Av1stT-PT-TTA</t>
  </si>
  <si>
    <t>Total  Av1stT-PT-TTA</t>
  </si>
  <si>
    <t xml:space="preserve"> Av1stT-UNK-TTA</t>
  </si>
  <si>
    <t>Total  Av1stT-UNK-TTA</t>
  </si>
  <si>
    <t xml:space="preserve"> Av1stT-TTA</t>
  </si>
  <si>
    <t>Total  Av1stT-TTA</t>
  </si>
  <si>
    <t xml:space="preserve"> AvTRF-FT-TTA</t>
  </si>
  <si>
    <t>Total  AvTRF-FT-TTA</t>
  </si>
  <si>
    <t xml:space="preserve"> AvTRF-PT-TTA</t>
  </si>
  <si>
    <t>Total  AvTRF-PT-TTA</t>
  </si>
  <si>
    <t xml:space="preserve"> AvTRF-UNK-TTA</t>
  </si>
  <si>
    <t>Total  AvTRF-UNK-TTA</t>
  </si>
  <si>
    <t xml:space="preserve"> AvTRF-TTA</t>
  </si>
  <si>
    <t>Total  AvTRF-TTA</t>
  </si>
  <si>
    <t xml:space="preserve"> Undup-num-awards</t>
  </si>
  <si>
    <t>Total  Undup-num-awards</t>
  </si>
  <si>
    <t xml:space="preserve"> 1stT-FT-subtot</t>
  </si>
  <si>
    <t>Total  1stT-FT-subtot</t>
  </si>
  <si>
    <t xml:space="preserve"> 1stT-PT-subtot</t>
  </si>
  <si>
    <t>Total  1stT-PT-subtot</t>
  </si>
  <si>
    <t xml:space="preserve"> 1stT-UNK-subtot</t>
  </si>
  <si>
    <t>Total  1stT-UNK-subtot</t>
  </si>
  <si>
    <t xml:space="preserve"> TRF-FT-subtot</t>
  </si>
  <si>
    <t>Total  TRF-FT-subtot</t>
  </si>
  <si>
    <t xml:space="preserve"> TRF-PT-subtot</t>
  </si>
  <si>
    <t>Total  TRF-PT-subtot</t>
  </si>
  <si>
    <t xml:space="preserve"> TRF-UNK-subtot</t>
  </si>
  <si>
    <t>Total  TRF-UNK-subtot</t>
  </si>
  <si>
    <t xml:space="preserve"> UNK-subtot</t>
  </si>
  <si>
    <t>Total  UNK-subtot</t>
  </si>
  <si>
    <t xml:space="preserve"> AvUNK-TTA</t>
  </si>
  <si>
    <t>Total  AvUNK-TTA</t>
  </si>
  <si>
    <t>E. All Full-Time Graduates Summary</t>
  </si>
  <si>
    <t>F. All Part Time Graduates Summary</t>
  </si>
  <si>
    <t>FT-subtot</t>
  </si>
  <si>
    <t>PT-subtot</t>
  </si>
  <si>
    <t>FT-TTA*</t>
  </si>
  <si>
    <t>FT-CTA*</t>
  </si>
  <si>
    <t>PT-TTA*</t>
  </si>
  <si>
    <t>PT-CTA*</t>
  </si>
  <si>
    <t>TTA*</t>
  </si>
  <si>
    <t>CTA*</t>
  </si>
  <si>
    <t>subtot</t>
  </si>
  <si>
    <t xml:space="preserve"> Av FT-TTA</t>
  </si>
  <si>
    <t>Total  Av FT-TTA</t>
  </si>
  <si>
    <t xml:space="preserve"> Av PT-TTA</t>
  </si>
  <si>
    <t>Total  Av PT-TTA</t>
  </si>
  <si>
    <t xml:space="preserve"> Av TTA</t>
  </si>
  <si>
    <t>Total  Av TTA</t>
  </si>
  <si>
    <t>1stT-FT-CTA*</t>
  </si>
  <si>
    <t>1stT-PT-CTA*</t>
  </si>
  <si>
    <t xml:space="preserve"> Av1stT-FT-CTA</t>
  </si>
  <si>
    <t>Total  Av1stT-FT-CTA</t>
  </si>
  <si>
    <t xml:space="preserve"> Av1stT-PT-CTA</t>
  </si>
  <si>
    <t>Total  Av1stT-PT-CTA</t>
  </si>
  <si>
    <t xml:space="preserve"> Av1stT-UNK-CTA</t>
  </si>
  <si>
    <t>Total  Av1stT-UNK-CTA</t>
  </si>
  <si>
    <t xml:space="preserve"> Av1stT-CTA</t>
  </si>
  <si>
    <t>Total  Av1stT-CTA</t>
  </si>
  <si>
    <t xml:space="preserve"> AvTRF-FT-CTA</t>
  </si>
  <si>
    <t>Total  AvTRF-FT-CTA</t>
  </si>
  <si>
    <t xml:space="preserve"> AvTRF-PT-CTA</t>
  </si>
  <si>
    <t>Total  AvTRF-PT-CTA</t>
  </si>
  <si>
    <t xml:space="preserve"> AvTRF-UNK-CTA</t>
  </si>
  <si>
    <t>Total  AvTRF-UNK-CTA</t>
  </si>
  <si>
    <t xml:space="preserve"> AvTRF-CTA</t>
  </si>
  <si>
    <t>Total  AvTRF-CTA</t>
  </si>
  <si>
    <t xml:space="preserve"> Av FT-CTA</t>
  </si>
  <si>
    <t>Total  Av FT-CTA</t>
  </si>
  <si>
    <t xml:space="preserve"> Av PT-CTA</t>
  </si>
  <si>
    <t>Total  Av PT-CTA</t>
  </si>
  <si>
    <t xml:space="preserve"> Av UNK-CTA</t>
  </si>
  <si>
    <t>Total  Av UNK-CTA</t>
  </si>
  <si>
    <t xml:space="preserve"> Av CTA</t>
  </si>
  <si>
    <t>Total  Av CTA</t>
  </si>
  <si>
    <t xml:space="preserve">College of Coastal Georgia </t>
  </si>
  <si>
    <t>North Carolina A&amp;T State University</t>
  </si>
  <si>
    <t>West Liberty University</t>
  </si>
  <si>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</si>
  <si>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</si>
  <si>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</si>
  <si>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</si>
  <si>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</si>
  <si>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</si>
  <si>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</si>
  <si>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</si>
  <si>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FTPT-subtot</t>
  </si>
  <si>
    <t>FTPT-TTA*</t>
  </si>
  <si>
    <t>FTPT-CTA*</t>
  </si>
  <si>
    <t xml:space="preserve"> Av FTPT-TTA</t>
  </si>
  <si>
    <t>Total  Av FTPT-TTA</t>
  </si>
  <si>
    <t xml:space="preserve"> </t>
  </si>
  <si>
    <t>Full-Time*</t>
  </si>
  <si>
    <t>Part-Time*</t>
  </si>
  <si>
    <t>*When first enrolled at graduating college.</t>
  </si>
  <si>
    <t>Unknown Whether Full-Time or Part-Time</t>
  </si>
  <si>
    <t>Full-Time* Sub-Total</t>
  </si>
  <si>
    <t>Part-Time* Sub-Total</t>
  </si>
  <si>
    <t>1stT-FT-subtot2</t>
  </si>
  <si>
    <t>1stT-PT-subtot2</t>
  </si>
  <si>
    <t>1stT-UNK-subtot2</t>
  </si>
  <si>
    <t>TRF-FT-subtot2</t>
  </si>
  <si>
    <t>TRF-PT-subtot2</t>
  </si>
  <si>
    <t>TRF-UNK-subtot2</t>
  </si>
  <si>
    <t>UNK-subtot2</t>
  </si>
  <si>
    <t>FTPT-subtot2</t>
  </si>
  <si>
    <t>PT-subtot2</t>
  </si>
  <si>
    <t>FT-subtot2</t>
  </si>
  <si>
    <t>subtot2</t>
  </si>
  <si>
    <t>1stT-subtot2</t>
  </si>
  <si>
    <t>TRF-subtot2</t>
  </si>
  <si>
    <t xml:space="preserve">Average Credits Attempted at College Awarding Bachelor's Degree </t>
  </si>
  <si>
    <t xml:space="preserve">Average Credits Attempted at College Awarding Associate's Degree </t>
  </si>
  <si>
    <t>Calculated
3. Unduplicated Number of Completers
[1 - 2]</t>
  </si>
  <si>
    <t xml:space="preserve">Chipola College </t>
  </si>
  <si>
    <t xml:space="preserve">Miami Dade College </t>
  </si>
  <si>
    <t>Northwest Florida State College</t>
  </si>
  <si>
    <t xml:space="preserve">St. Petersburg College </t>
  </si>
  <si>
    <t xml:space="preserve">Broward Community College </t>
  </si>
  <si>
    <t xml:space="preserve">Hillsborough Community College </t>
  </si>
  <si>
    <t xml:space="preserve">Palm Beach Community College </t>
  </si>
  <si>
    <t xml:space="preserve">Pasco-Hernando Community College </t>
  </si>
  <si>
    <t xml:space="preserve">Pensacola Junior College </t>
  </si>
  <si>
    <t xml:space="preserve">Tallahassee Community College </t>
  </si>
  <si>
    <t xml:space="preserve">Valencia Community College </t>
  </si>
  <si>
    <t xml:space="preserve">Central Florida Community College </t>
  </si>
  <si>
    <t xml:space="preserve">Gulf Coast Community College </t>
  </si>
  <si>
    <t xml:space="preserve">Lake City Community College </t>
  </si>
  <si>
    <t xml:space="preserve">Lake-Sumter Community College </t>
  </si>
  <si>
    <t xml:space="preserve">South Florida Community College </t>
  </si>
  <si>
    <t xml:space="preserve">St. Johns River Community College </t>
  </si>
  <si>
    <t xml:space="preserve">Florida Keys Community College </t>
  </si>
  <si>
    <t xml:space="preserve">North Florida Community College </t>
  </si>
  <si>
    <t>Florida**</t>
  </si>
  <si>
    <t>** Represents AA degrees only -- 73 percent of their total associate's degrees.</t>
  </si>
  <si>
    <t xml:space="preserve"> Av FTPT-cTA</t>
  </si>
  <si>
    <t>Total  Av FTPT-cTA</t>
  </si>
  <si>
    <t xml:space="preserve">Average Years to Degree at College Awarding Bachelor's Degree </t>
  </si>
  <si>
    <t xml:space="preserve">Average Years to Degree at College Awarding Associate's Degree </t>
  </si>
  <si>
    <t>Number</t>
  </si>
  <si>
    <t>Four-Year</t>
  </si>
  <si>
    <t>Four-Year Total</t>
  </si>
  <si>
    <t>Two-Year</t>
  </si>
  <si>
    <t>Two-Year Total</t>
  </si>
  <si>
    <t>Average Years to Degree at College Awarding Degree or Certificate</t>
  </si>
  <si>
    <t>Average Credits Attempted at College Awarding Degree or Certificate</t>
  </si>
  <si>
    <t>Percent Distribution of Degree or Certificate Graduates</t>
  </si>
  <si>
    <r>
      <t xml:space="preserve">c. Average Credit Hours Attempted at Awarding Institution)
</t>
    </r>
    <r>
      <rPr>
        <sz val="10"/>
        <color indexed="10"/>
        <rFont val="Arial"/>
        <family val="2"/>
      </rPr>
      <t>[voluntary]</t>
    </r>
  </si>
  <si>
    <t>G. E &amp; F Combined Summary</t>
  </si>
  <si>
    <t>H. All Status Unkown Graduates Summary</t>
  </si>
  <si>
    <t>I. All Graduates Summary</t>
  </si>
  <si>
    <t>FTIC Sub-totals</t>
  </si>
  <si>
    <t>Category</t>
  </si>
  <si>
    <t>HS1stT-FT-subtot</t>
  </si>
  <si>
    <t>HS1stT-FT-subtot2</t>
  </si>
  <si>
    <t>HSav-TTA-1stT-FT</t>
  </si>
  <si>
    <t>HS1stT-FT-TTA*</t>
  </si>
  <si>
    <t>HSav-CTA-1stT-FT</t>
  </si>
  <si>
    <t>HS1stT-FT-CTA*</t>
  </si>
  <si>
    <t>HS1stT-PT-subtot</t>
  </si>
  <si>
    <t>HS1stT-PT-subtot2</t>
  </si>
  <si>
    <t>HSav-TTA-1stT-PT</t>
  </si>
  <si>
    <t>HS1stT-PT-TTA*</t>
  </si>
  <si>
    <t>HSav-CTA-1stT-PT</t>
  </si>
  <si>
    <t>HS1stT-PT-CTA*</t>
  </si>
  <si>
    <t>HS1stT-UNK-subtot</t>
  </si>
  <si>
    <t>HS1stT-UNK-subtot2</t>
  </si>
  <si>
    <t>HSav-TTA-1stT-UNK</t>
  </si>
  <si>
    <t>HS1stT-UNK-TTA*</t>
  </si>
  <si>
    <t>HSav-CTA-1stT-UNK</t>
  </si>
  <si>
    <t>HS1stT-UNK-CTA*</t>
  </si>
  <si>
    <t>HS1stT-subtot</t>
  </si>
  <si>
    <t>HS1stT-subtot2</t>
  </si>
  <si>
    <t>HS1stT-wtd-av-TTA</t>
  </si>
  <si>
    <t>HS1stT-TTA*</t>
  </si>
  <si>
    <t>HS1stT-wtd-av-CTA</t>
  </si>
  <si>
    <t>HS1stT-CTA*</t>
  </si>
  <si>
    <t>FTIC-TTAsub-tot</t>
  </si>
  <si>
    <t>FTIC-TTAsub-tot2</t>
  </si>
  <si>
    <t>FTIC-wtd-av-TTA</t>
  </si>
  <si>
    <t>FTIC-TTA*</t>
  </si>
  <si>
    <t>FTIC-wtd-av-CTA</t>
  </si>
  <si>
    <t>FTIC-CTA*</t>
  </si>
  <si>
    <t xml:space="preserve">Daytona Beach Community College </t>
  </si>
  <si>
    <t xml:space="preserve">Brevard Community College </t>
  </si>
  <si>
    <t xml:space="preserve">Edison State College </t>
  </si>
  <si>
    <t>Florida Community College at Jacksonville</t>
  </si>
  <si>
    <t xml:space="preserve">Indian River Community College </t>
  </si>
  <si>
    <t xml:space="preserve">Polk Community College </t>
  </si>
  <si>
    <t xml:space="preserve">Santa Fe Community College </t>
  </si>
  <si>
    <t xml:space="preserve">Seminole Community College </t>
  </si>
  <si>
    <t>State College of Florida, Manatee-Sarasota</t>
  </si>
  <si>
    <t>Georgia Gwinnett College</t>
  </si>
  <si>
    <t>Bridgemont Community &amp; Technical College</t>
  </si>
  <si>
    <t>Kanawha Valley Community &amp; Technical College</t>
  </si>
  <si>
    <t xml:space="preserve"> HS1stT-FT-subtot</t>
  </si>
  <si>
    <t>Total  HS1stT-FT-subtot</t>
  </si>
  <si>
    <t xml:space="preserve"> HS1stT-PT-subtot</t>
  </si>
  <si>
    <t>Total  HS1stT-PT-subtot</t>
  </si>
  <si>
    <t xml:space="preserve"> HS1stT-UNK-subtot</t>
  </si>
  <si>
    <t>Total  HS1stT-UNK-subtot</t>
  </si>
  <si>
    <t xml:space="preserve"> AvHS1stT-FT-TTA</t>
  </si>
  <si>
    <t>Total  AvHS1stT-FT-TTA</t>
  </si>
  <si>
    <t xml:space="preserve"> AvHS1stT-PT-TTA</t>
  </si>
  <si>
    <t>Total  AvHS1stT-PT-TTA</t>
  </si>
  <si>
    <t xml:space="preserve"> AvHS1stT-UNK-TTA</t>
  </si>
  <si>
    <t>Total  AvHS1stT-UNK-TTA</t>
  </si>
  <si>
    <t xml:space="preserve"> AvHS1stT-TTA</t>
  </si>
  <si>
    <t>Total  AvHS1stT-TTA</t>
  </si>
  <si>
    <t xml:space="preserve"> AvHS1stT-FT-CTA</t>
  </si>
  <si>
    <t>Total  AvHS1stT-FT-CTA</t>
  </si>
  <si>
    <t xml:space="preserve"> AvHS1stT-PT-CTA</t>
  </si>
  <si>
    <t>Total  AvHS1stT-PT-CTA</t>
  </si>
  <si>
    <t xml:space="preserve"> AvHS1stT-UNK-CTA</t>
  </si>
  <si>
    <t>Total  AvHS1stT-UNK-CTA</t>
  </si>
  <si>
    <t xml:space="preserve"> AvHS1stT-CTA</t>
  </si>
  <si>
    <t>Total  AvHS1stT-CTA</t>
  </si>
  <si>
    <t>Difference between transfer student and first time student with no credits while in HS</t>
  </si>
  <si>
    <r>
      <t>Louisiana</t>
    </r>
    <r>
      <rPr>
        <vertAlign val="superscript"/>
        <sz val="10"/>
        <rFont val="Arial"/>
        <family val="2"/>
      </rPr>
      <t>1</t>
    </r>
  </si>
  <si>
    <t>Public Four-Year Colleges and Universities, 2008-09</t>
  </si>
  <si>
    <t>Public Four-Year 1 Colleges and Universities, 2008-09</t>
  </si>
  <si>
    <t>Public Four-Year 2 Colleges and Universities, 2008-09</t>
  </si>
  <si>
    <t>Public Four-Year 3 Colleges and Universities, 2008-09</t>
  </si>
  <si>
    <t>Public Four-Year 4 Colleges and Universities, 2008-09</t>
  </si>
  <si>
    <t>Public Four-Year 5 Colleges and Universities, 2008-09</t>
  </si>
  <si>
    <t>Public Four-Year 6 Colleges and Universities, 2008-09</t>
  </si>
  <si>
    <t>Public Two-Year Colleges, 2008-09</t>
  </si>
  <si>
    <t>Public Two-Year Colleges with Bachelor's, 2008-09</t>
  </si>
  <si>
    <t>Public Two-Year 1 Colleges, 2008-09</t>
  </si>
  <si>
    <t>Public Two-Year 2 Colleges, 2008-09</t>
  </si>
  <si>
    <t>Public Two-Year 3 Colleges, 2008-09</t>
  </si>
  <si>
    <t>Public Two-Year with Bachelor's, 2008-09</t>
  </si>
  <si>
    <t>Public Two-Year 1, 2008-09</t>
  </si>
  <si>
    <t>Public Two-Year 2, 2008-09</t>
  </si>
  <si>
    <t>Public Two-Year 3, 2008-09</t>
  </si>
  <si>
    <t xml:space="preserve">George Mason University </t>
  </si>
  <si>
    <t>University of Virginia</t>
  </si>
  <si>
    <t xml:space="preserve">Virginia Tech </t>
  </si>
  <si>
    <t>College of William &amp; Mary</t>
  </si>
  <si>
    <t xml:space="preserve">Old Dominion University </t>
  </si>
  <si>
    <t>Virginia Commonwealth University</t>
  </si>
  <si>
    <t>James Madison University</t>
  </si>
  <si>
    <t>Radford University</t>
  </si>
  <si>
    <t>Christopher Newport University</t>
  </si>
  <si>
    <t xml:space="preserve">Norfolk State University </t>
  </si>
  <si>
    <t xml:space="preserve">Virginia State University </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</si>
  <si>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</si>
  <si>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</si>
  <si>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</si>
  <si>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</si>
  <si>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</si>
  <si>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</si>
  <si>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</si>
  <si>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</si>
  <si>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</si>
  <si>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</si>
  <si>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</si>
  <si>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</si>
  <si>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</si>
  <si>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</si>
  <si>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</si>
  <si>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</si>
  <si>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</si>
  <si>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</si>
  <si>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</si>
  <si>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</si>
  <si>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</si>
  <si>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</si>
  <si>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</si>
  <si>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</si>
  <si>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</si>
  <si>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Virginia Highlands Community College </t>
  </si>
  <si>
    <t xml:space="preserve">Wytheville Community College </t>
  </si>
  <si>
    <t>Calculated
grads where CTA reported</t>
  </si>
  <si>
    <t>Calculated
Subtot of Graduates for TTA</t>
  </si>
  <si>
    <t>Calculated
Subtot of Graduates for CTA</t>
  </si>
  <si>
    <t>Calculated
Weighted average TTA</t>
  </si>
  <si>
    <t>Calculated
TTA Product</t>
  </si>
  <si>
    <t>Calculated
Weighted Average CH</t>
  </si>
  <si>
    <t>Calculated
CH Product</t>
  </si>
  <si>
    <t>Calculated 
Subtot of Full-Time Graduates
for TTA</t>
  </si>
  <si>
    <t>Calculated 
Subtot of Full-Time Graduates
for CTTA</t>
  </si>
  <si>
    <t>Calculated
CTA Product</t>
  </si>
  <si>
    <t>Calculated 
Subtot of Part-Time Graduates
for TTA</t>
  </si>
  <si>
    <t>Calculated 
Subtot of Part-Time Graduates
for CTTA</t>
  </si>
  <si>
    <t>Calculated
Subtot of Graduates
for TTA</t>
  </si>
  <si>
    <t>Calculated
Subtot of Graduates
for CTA</t>
  </si>
  <si>
    <t>Calculated
Subtot of FT/PT Unknown Graduates for TTA</t>
  </si>
  <si>
    <t>Calculated
CH Products</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</si>
  <si>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</si>
  <si>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</si>
  <si>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</si>
  <si>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</si>
  <si>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</si>
  <si>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</si>
  <si>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</si>
  <si>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</si>
  <si>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</si>
  <si>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</si>
  <si>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</si>
  <si>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</si>
  <si>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</si>
  <si>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</si>
  <si>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</si>
  <si>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</si>
  <si>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</si>
  <si>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</si>
  <si>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</si>
  <si>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</si>
  <si>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</si>
  <si>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</si>
  <si>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</si>
  <si>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San Antonio</t>
  </si>
  <si>
    <t>University of Texas at Tyler</t>
  </si>
  <si>
    <t>University of Texas-Pan American</t>
  </si>
  <si>
    <t>West Texas A&amp;M University</t>
  </si>
  <si>
    <t>Texas A&amp;M International University</t>
  </si>
  <si>
    <t>Texas A&amp;M -Texarkana</t>
  </si>
  <si>
    <t>University of Texas at Brownsville</t>
  </si>
  <si>
    <t>University of Texas of the Permian Basin</t>
  </si>
  <si>
    <t>Sul Ross State University-Rio Grande College</t>
  </si>
  <si>
    <t>228501B</t>
  </si>
  <si>
    <t>University of Houston-Downtown</t>
  </si>
  <si>
    <t>University of Houston-Victoria</t>
  </si>
  <si>
    <t>Texas A&amp;M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</si>
  <si>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</si>
  <si>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</si>
  <si>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</si>
  <si>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</si>
  <si>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</si>
  <si>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</si>
  <si>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</si>
  <si>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</si>
  <si>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</si>
  <si>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</si>
  <si>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</si>
  <si>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</si>
  <si>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 xml:space="preserve">Navarro College </t>
  </si>
  <si>
    <t>North Lake College (DCCCD)</t>
  </si>
  <si>
    <t>Northwest Vista College (ACCD)</t>
  </si>
  <si>
    <t>Palo Alto College (ACCD)</t>
  </si>
  <si>
    <t>Richland College (DCCCD)</t>
  </si>
  <si>
    <t>San Antonio College (ACCD)</t>
  </si>
  <si>
    <t>San Jacinto College</t>
  </si>
  <si>
    <t xml:space="preserve">South Plains College </t>
  </si>
  <si>
    <t>South Texas College</t>
  </si>
  <si>
    <t>St. Philip's College (ACCD)</t>
  </si>
  <si>
    <t>Tarrant County College</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</si>
  <si>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</si>
  <si>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</si>
  <si>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</si>
  <si>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</si>
  <si>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</si>
  <si>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</si>
  <si>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</si>
  <si>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</si>
  <si>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College of the Mainland</t>
  </si>
  <si>
    <t>El Centro College  (DCCCD)</t>
  </si>
  <si>
    <t xml:space="preserve">Grayson County College </t>
  </si>
  <si>
    <t>Hill College</t>
  </si>
  <si>
    <t>Howard College (HCJCD)</t>
  </si>
  <si>
    <t xml:space="preserve">Kilgore College </t>
  </si>
  <si>
    <t>Lamar Institute of Technology</t>
  </si>
  <si>
    <t xml:space="preserve">Lee College </t>
  </si>
  <si>
    <t xml:space="preserve">Midland College </t>
  </si>
  <si>
    <t>Mountain View College  (DCCCD)</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</si>
  <si>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</si>
  <si>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</si>
  <si>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</si>
  <si>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</si>
  <si>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</si>
  <si>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</si>
  <si>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</si>
  <si>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</si>
  <si>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</si>
  <si>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</si>
  <si>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</si>
  <si>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</si>
  <si>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</si>
  <si>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</si>
  <si>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</si>
  <si>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</si>
  <si>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</si>
  <si>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</si>
  <si>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</si>
  <si>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</si>
  <si>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</si>
  <si>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</si>
  <si>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</si>
  <si>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</si>
  <si>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</si>
  <si>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</si>
  <si>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r>
      <t>1. Award Totals for 2008-09</t>
    </r>
    <r>
      <rPr>
        <sz val="10"/>
        <color indexed="10"/>
        <rFont val="Arial"/>
        <family val="2"/>
      </rPr>
      <t xml:space="preserve"> (pulled from Part 1: Bachelors' for 4-year colleges, Associate's for 2-year colleges)</t>
    </r>
  </si>
  <si>
    <t>Lone Star College System District</t>
  </si>
  <si>
    <t>A. Graduates (students awarded degrees), 2008-09</t>
  </si>
  <si>
    <t>Sub-total of All Graduates
CHECK FIGS
(B1a + B2a + B3a + C1a + C2a + C3a + Da) 
should equal A.3.</t>
  </si>
  <si>
    <t>B. Who Were First Time in College (FTIC) Freshmen at the Awarding Institution</t>
  </si>
  <si>
    <r>
      <t xml:space="preserve">C. Who Transferred to the Awarding Institution </t>
    </r>
    <r>
      <rPr>
        <sz val="10"/>
        <rFont val="Arial"/>
        <family val="2"/>
      </rPr>
      <t>(not FTIC at institution awarding degree)</t>
    </r>
  </si>
  <si>
    <t>Enter the number of hours typically required for the bachelor's or assoicate's degree as applicable.</t>
  </si>
  <si>
    <t>HrsRqrd</t>
  </si>
  <si>
    <t>a830</t>
  </si>
  <si>
    <t>a271</t>
  </si>
  <si>
    <t>a523</t>
  </si>
  <si>
    <t>a586</t>
  </si>
  <si>
    <t>a628</t>
  </si>
  <si>
    <t>a268</t>
  </si>
  <si>
    <t>a257</t>
  </si>
  <si>
    <t>a170</t>
  </si>
  <si>
    <t>a249</t>
  </si>
  <si>
    <t>a234</t>
  </si>
  <si>
    <t>a210</t>
  </si>
  <si>
    <t>a286</t>
  </si>
  <si>
    <t>a129</t>
  </si>
  <si>
    <t>a51</t>
  </si>
  <si>
    <t>a362</t>
  </si>
  <si>
    <t>a135</t>
  </si>
  <si>
    <t>a156</t>
  </si>
  <si>
    <t>a4.8</t>
  </si>
  <si>
    <t>a5.1</t>
  </si>
  <si>
    <t>a6.1</t>
  </si>
  <si>
    <t>a5.9</t>
  </si>
  <si>
    <t>a6.2</t>
  </si>
  <si>
    <t>a6.8</t>
  </si>
  <si>
    <t>a6</t>
  </si>
  <si>
    <t>a7.4</t>
  </si>
  <si>
    <t>a6.5</t>
  </si>
  <si>
    <t>a8.9</t>
  </si>
  <si>
    <t>a7.2</t>
  </si>
  <si>
    <t>a204</t>
  </si>
  <si>
    <t>a148</t>
  </si>
  <si>
    <t>a151</t>
  </si>
  <si>
    <t>a134</t>
  </si>
  <si>
    <t>a138</t>
  </si>
  <si>
    <t>a50</t>
  </si>
  <si>
    <t>a61</t>
  </si>
  <si>
    <t>a32</t>
  </si>
  <si>
    <t>a99</t>
  </si>
  <si>
    <t>a103</t>
  </si>
  <si>
    <t>a71</t>
  </si>
  <si>
    <t>a34</t>
  </si>
  <si>
    <t>a23</t>
  </si>
  <si>
    <t>a8.2</t>
  </si>
  <si>
    <t>a7.1</t>
  </si>
  <si>
    <t>a7</t>
  </si>
  <si>
    <t>a7.5</t>
  </si>
  <si>
    <t>a11.2</t>
  </si>
  <si>
    <t>a8.5</t>
  </si>
  <si>
    <t>a3561</t>
  </si>
  <si>
    <t>a863</t>
  </si>
  <si>
    <t>a1300</t>
  </si>
  <si>
    <t>a519</t>
  </si>
  <si>
    <t>a1033</t>
  </si>
  <si>
    <t>a565</t>
  </si>
  <si>
    <t>a530</t>
  </si>
  <si>
    <t>a320</t>
  </si>
  <si>
    <t>a169</t>
  </si>
  <si>
    <t>a651</t>
  </si>
  <si>
    <t>a538</t>
  </si>
  <si>
    <t>a544</t>
  </si>
  <si>
    <t>a57</t>
  </si>
  <si>
    <t>a70</t>
  </si>
  <si>
    <t>a218</t>
  </si>
  <si>
    <t>a90</t>
  </si>
  <si>
    <t>a130</t>
  </si>
  <si>
    <t>a26</t>
  </si>
  <si>
    <t>a8</t>
  </si>
  <si>
    <t>a35</t>
  </si>
  <si>
    <t>a76</t>
  </si>
  <si>
    <t>a4.6</t>
  </si>
  <si>
    <t>a5.7</t>
  </si>
  <si>
    <t>a5.6</t>
  </si>
  <si>
    <t>a5.5</t>
  </si>
  <si>
    <t>a6.4</t>
  </si>
  <si>
    <t>a5.4</t>
  </si>
  <si>
    <t>a5.3</t>
  </si>
  <si>
    <t>a8.1</t>
  </si>
  <si>
    <t>a4.1</t>
  </si>
  <si>
    <t>a3.7</t>
  </si>
  <si>
    <t>a3</t>
  </si>
  <si>
    <t>a3.4</t>
  </si>
  <si>
    <t>a3.8</t>
  </si>
  <si>
    <t>a4.9</t>
  </si>
  <si>
    <t>a16</t>
  </si>
  <si>
    <t>a112</t>
  </si>
  <si>
    <t>a39</t>
  </si>
  <si>
    <t>a2</t>
  </si>
  <si>
    <t>a17</t>
  </si>
  <si>
    <t>a19</t>
  </si>
  <si>
    <t>a22</t>
  </si>
  <si>
    <t>a20</t>
  </si>
  <si>
    <t>a98</t>
  </si>
  <si>
    <t>a24</t>
  </si>
  <si>
    <t>a46</t>
  </si>
  <si>
    <t>a11</t>
  </si>
  <si>
    <t>a9</t>
  </si>
  <si>
    <t>a4</t>
  </si>
  <si>
    <t>a8.6</t>
  </si>
  <si>
    <t>a6.7</t>
  </si>
  <si>
    <t>a6.6</t>
  </si>
  <si>
    <t>a9.4</t>
  </si>
  <si>
    <t>a7.9</t>
  </si>
  <si>
    <t>a7.6</t>
  </si>
  <si>
    <t>a5.2</t>
  </si>
  <si>
    <t>a8.4</t>
  </si>
  <si>
    <t>a116</t>
  </si>
  <si>
    <t>a38</t>
  </si>
  <si>
    <t>a78</t>
  </si>
  <si>
    <t>a30</t>
  </si>
  <si>
    <t>a25</t>
  </si>
  <si>
    <t>a5</t>
  </si>
  <si>
    <t>a42</t>
  </si>
  <si>
    <t>a67</t>
  </si>
  <si>
    <t>a203</t>
  </si>
  <si>
    <t>a56</t>
  </si>
  <si>
    <t>a101</t>
  </si>
  <si>
    <t>a95</t>
  </si>
  <si>
    <t>a60</t>
  </si>
  <si>
    <t>a88</t>
  </si>
  <si>
    <t>a29</t>
  </si>
  <si>
    <t>a106</t>
  </si>
  <si>
    <t>a157</t>
  </si>
  <si>
    <t>Unknown Whether First-Time or Transfer</t>
  </si>
  <si>
    <t xml:space="preserve">Were First-Time in College Students at Awarding College </t>
  </si>
  <si>
    <t>Were Transfer Students at Awarding College</t>
  </si>
  <si>
    <t>December 2010</t>
  </si>
  <si>
    <t>University of Memphis</t>
  </si>
  <si>
    <t>University of Tennessee, Knoxville</t>
  </si>
  <si>
    <t xml:space="preserve">East Tennessee State University </t>
  </si>
  <si>
    <t xml:space="preserve">Middle Tennessee State University </t>
  </si>
  <si>
    <t xml:space="preserve">Tennessee State University </t>
  </si>
  <si>
    <t xml:space="preserve">Tennessee Technological University </t>
  </si>
  <si>
    <t>University of Tennessee at Chattanooga</t>
  </si>
  <si>
    <t xml:space="preserve">Austin Peay State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</si>
  <si>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</si>
  <si>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</si>
  <si>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</si>
  <si>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</si>
  <si>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</si>
  <si>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</si>
  <si>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</si>
  <si>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</si>
  <si>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</si>
  <si>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</si>
  <si>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</si>
  <si>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</si>
  <si>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</si>
  <si>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</si>
  <si>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</si>
  <si>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</si>
  <si>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</si>
  <si>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</si>
  <si>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</si>
  <si>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</si>
  <si>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</si>
  <si>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</si>
  <si>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</si>
  <si>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</si>
  <si>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</si>
  <si>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</si>
  <si>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</si>
  <si>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</si>
  <si>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</si>
  <si>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</si>
  <si>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</si>
  <si>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</si>
  <si>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</si>
  <si>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</si>
  <si>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</si>
  <si>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</si>
  <si>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</si>
  <si>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</si>
  <si>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</si>
  <si>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</si>
  <si>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</si>
  <si>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</si>
  <si>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</si>
  <si>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</si>
  <si>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</si>
  <si>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</si>
  <si>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</si>
  <si>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</si>
  <si>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</si>
  <si>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</si>
  <si>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t>
  </si>
  <si>
    <t>1. And had a record of enrollment for college credits while in high school (e.g dual enrolled, early college, etc.)</t>
  </si>
  <si>
    <t>a. Number When First Enrolled at Awarding Ccollege…</t>
  </si>
  <si>
    <r>
      <t xml:space="preserve">i. </t>
    </r>
    <r>
      <rPr>
        <b/>
        <sz val="10"/>
        <color rgb="FF0000FF"/>
        <rFont val="Arial"/>
        <family val="2"/>
      </rPr>
      <t xml:space="preserve">Full-Time </t>
    </r>
    <r>
      <rPr>
        <sz val="10"/>
        <rFont val="Arial"/>
        <family val="2"/>
      </rPr>
      <t xml:space="preserve">
</t>
    </r>
    <r>
      <rPr>
        <sz val="10"/>
        <color indexed="10"/>
        <rFont val="Arial"/>
        <family val="2"/>
      </rPr>
      <t>[all agencies]</t>
    </r>
  </si>
  <si>
    <r>
      <t xml:space="preserve">ii. </t>
    </r>
    <r>
      <rPr>
        <b/>
        <sz val="10"/>
        <color rgb="FF0000FF"/>
        <rFont val="Arial"/>
        <family val="2"/>
      </rPr>
      <t xml:space="preserve">Part-Time </t>
    </r>
    <r>
      <rPr>
        <sz val="10"/>
        <rFont val="Arial"/>
        <family val="2"/>
      </rPr>
      <t xml:space="preserve">
</t>
    </r>
    <r>
      <rPr>
        <sz val="10"/>
        <color indexed="10"/>
        <rFont val="Arial"/>
        <family val="2"/>
      </rPr>
      <t>[all agencies]</t>
    </r>
  </si>
  <si>
    <r>
      <t xml:space="preserve">iii </t>
    </r>
    <r>
      <rPr>
        <b/>
        <sz val="10"/>
        <color rgb="FF0000FF"/>
        <rFont val="Arial"/>
        <family val="2"/>
      </rPr>
      <t xml:space="preserve">FT/PT Unknow </t>
    </r>
    <r>
      <rPr>
        <sz val="10"/>
        <rFont val="Arial"/>
        <family val="2"/>
      </rPr>
      <t xml:space="preserve">
</t>
    </r>
    <r>
      <rPr>
        <sz val="10"/>
        <color indexed="10"/>
        <rFont val="Arial"/>
        <family val="2"/>
      </rPr>
      <t>[all agencies]</t>
    </r>
  </si>
  <si>
    <t>b. Average Time to Award at Awarding Institution…</t>
  </si>
  <si>
    <t>c. Average Credit Hours Attempted at Awarding Institution)</t>
  </si>
  <si>
    <r>
      <t xml:space="preserve">i. </t>
    </r>
    <r>
      <rPr>
        <b/>
        <sz val="10"/>
        <color rgb="FF0000FF"/>
        <rFont val="Arial"/>
        <family val="2"/>
      </rPr>
      <t xml:space="preserve">Full-Time </t>
    </r>
    <r>
      <rPr>
        <sz val="10"/>
        <rFont val="Arial"/>
        <family val="2"/>
      </rPr>
      <t xml:space="preserve">
</t>
    </r>
    <r>
      <rPr>
        <sz val="10"/>
        <color indexed="10"/>
        <rFont val="Arial"/>
        <family val="2"/>
      </rPr>
      <t>[voluntary]</t>
    </r>
  </si>
  <si>
    <r>
      <t xml:space="preserve">ii. </t>
    </r>
    <r>
      <rPr>
        <b/>
        <sz val="10"/>
        <color rgb="FF0000FF"/>
        <rFont val="Arial"/>
        <family val="2"/>
      </rPr>
      <t xml:space="preserve">Part-Time </t>
    </r>
    <r>
      <rPr>
        <sz val="10"/>
        <rFont val="Arial"/>
        <family val="2"/>
      </rPr>
      <t xml:space="preserve">
</t>
    </r>
    <r>
      <rPr>
        <sz val="10"/>
        <color indexed="10"/>
        <rFont val="Arial"/>
        <family val="2"/>
      </rPr>
      <t>[voluntary]</t>
    </r>
  </si>
  <si>
    <r>
      <t xml:space="preserve">iii </t>
    </r>
    <r>
      <rPr>
        <b/>
        <sz val="10"/>
        <color rgb="FF0000FF"/>
        <rFont val="Arial"/>
        <family val="2"/>
      </rPr>
      <t xml:space="preserve">FT/PT Unknow </t>
    </r>
    <r>
      <rPr>
        <sz val="10"/>
        <rFont val="Arial"/>
        <family val="2"/>
      </rPr>
      <t xml:space="preserve">
</t>
    </r>
    <r>
      <rPr>
        <sz val="10"/>
        <color indexed="10"/>
        <rFont val="Arial"/>
        <family val="2"/>
      </rPr>
      <t>[voluntary]</t>
    </r>
  </si>
  <si>
    <t>2. And had no record of enrollment for college credits while in high school (e.g dual enrolled, early college, etc.)</t>
  </si>
  <si>
    <r>
      <t xml:space="preserve">1. Number
</t>
    </r>
    <r>
      <rPr>
        <sz val="10"/>
        <color indexed="10"/>
        <rFont val="Arial"/>
        <family val="2"/>
      </rPr>
      <t>[all agencies]</t>
    </r>
  </si>
  <si>
    <t>c. Average Credit Hours Attempted at Awarding Institution…</t>
  </si>
  <si>
    <t>Sub-totals</t>
  </si>
  <si>
    <t>Tranfers Sub-totals</t>
  </si>
  <si>
    <t>D. First-Time or Transfer Status When First Enrolled at Awarding Institution is Unknown or Other</t>
  </si>
  <si>
    <t>And had a record of enrollment for college credits while in high school (dual enrolled, early college, etc.)</t>
  </si>
  <si>
    <t>Un- 
known</t>
  </si>
  <si>
    <t>And had no record of enrollment for college credits while in high school</t>
  </si>
  <si>
    <r>
      <rPr>
        <vertAlign val="superscript"/>
        <sz val="8"/>
        <rFont val="Arial"/>
        <family val="2"/>
      </rPr>
      <t>1</t>
    </r>
    <r>
      <rPr>
        <sz val="8"/>
        <rFont val="Arial"/>
        <family val="2"/>
      </rPr>
      <t>Not able to re-run to identify those graduates who first enrolled as high school students or compute their averages at this time.</t>
    </r>
  </si>
  <si>
    <r>
      <rPr>
        <vertAlign val="superscript"/>
        <sz val="8"/>
        <rFont val="Arial"/>
        <family val="2"/>
      </rPr>
      <t>1</t>
    </r>
    <r>
      <rPr>
        <sz val="8"/>
        <rFont val="Arial"/>
        <family val="2"/>
      </rPr>
      <t>Not able to re-run to identify these graduates who first enrolled as high school students or compute their averages at this time.</t>
    </r>
  </si>
  <si>
    <t>a4734</t>
  </si>
  <si>
    <t>a1322</t>
  </si>
  <si>
    <t>a2124</t>
  </si>
  <si>
    <t>a1356</t>
  </si>
  <si>
    <t>a1880</t>
  </si>
  <si>
    <t>a896</t>
  </si>
  <si>
    <t>a890</t>
  </si>
  <si>
    <t>a553</t>
  </si>
  <si>
    <t>a529</t>
  </si>
  <si>
    <t>a1049</t>
  </si>
  <si>
    <t>a861</t>
  </si>
  <si>
    <t>a1075</t>
  </si>
  <si>
    <t>a228</t>
  </si>
  <si>
    <t>a166</t>
  </si>
  <si>
    <t>a881</t>
  </si>
  <si>
    <t>a305</t>
  </si>
  <si>
    <t>a459</t>
  </si>
  <si>
    <t>a244</t>
  </si>
  <si>
    <t>a92</t>
  </si>
  <si>
    <t>a125</t>
  </si>
  <si>
    <t>a41</t>
  </si>
  <si>
    <t>a242</t>
  </si>
  <si>
    <t>FTIC w/</t>
  </si>
  <si>
    <t>FTIC w/o</t>
  </si>
  <si>
    <t>Transf</t>
  </si>
  <si>
    <t>were PT</t>
  </si>
</sst>
</file>

<file path=xl/styles.xml><?xml version="1.0" encoding="utf-8"?>
<styleSheet xmlns="http://schemas.openxmlformats.org/spreadsheetml/2006/main">
  <numFmts count="10">
    <numFmt numFmtId="43" formatCode="_(* #,##0.00_);_(* \(#,##0.00\);_(* &quot;-&quot;??_);_(@_)"/>
    <numFmt numFmtId="164" formatCode="0_)"/>
    <numFmt numFmtId="165" formatCode="_(* #,##0.0_);_(* \(#,##0.0\);_(* &quot;-&quot;??_);_(@_)"/>
    <numFmt numFmtId="166" formatCode="_(* #,##0_);_(* \(#,##0\);_(* &quot;-&quot;??_);_(@_)"/>
    <numFmt numFmtId="167" formatCode="0.0_)"/>
    <numFmt numFmtId="168" formatCode="0.0"/>
    <numFmt numFmtId="169" formatCode="0.00_)"/>
    <numFmt numFmtId="170" formatCode="#,##0.0"/>
    <numFmt numFmtId="171" formatCode="#,##0.0_);\(#,##0.0\)"/>
    <numFmt numFmtId="172" formatCode="#,##0.000_);\(#,##0.000\)"/>
  </numFmts>
  <fonts count="52">
    <font>
      <sz val="12"/>
      <name val="AGaramond"/>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Garamond"/>
      <family val="3"/>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sz val="8"/>
      <name val="Arial"/>
      <family val="2"/>
    </font>
    <font>
      <b/>
      <sz val="10"/>
      <color indexed="10"/>
      <name val="ARIAL"/>
      <family val="2"/>
    </font>
    <font>
      <u/>
      <sz val="10"/>
      <name val="Arial"/>
      <family val="2"/>
    </font>
    <font>
      <sz val="10"/>
      <color indexed="10"/>
      <name val="Arial"/>
      <family val="2"/>
    </font>
    <font>
      <b/>
      <sz val="10"/>
      <color indexed="8"/>
      <name val="Arial"/>
      <family val="2"/>
    </font>
    <font>
      <sz val="10"/>
      <color indexed="12"/>
      <name val="Arial"/>
      <family val="2"/>
    </font>
    <font>
      <sz val="10"/>
      <color indexed="40"/>
      <name val="Arial"/>
      <family val="2"/>
    </font>
    <font>
      <sz val="8"/>
      <name val="AGaramond"/>
      <family val="3"/>
    </font>
    <font>
      <sz val="10"/>
      <color indexed="81"/>
      <name val="Tahoma"/>
      <family val="2"/>
    </font>
    <font>
      <b/>
      <sz val="10"/>
      <color indexed="81"/>
      <name val="Tahoma"/>
      <family val="2"/>
    </font>
    <font>
      <sz val="12"/>
      <name val="AGaramond"/>
      <family val="1"/>
    </font>
    <font>
      <sz val="10"/>
      <color rgb="FFFF0000"/>
      <name val="Arial"/>
      <family val="2"/>
    </font>
    <font>
      <sz val="10"/>
      <color rgb="FF0000FF"/>
      <name val="Arial"/>
      <family val="2"/>
    </font>
    <font>
      <sz val="10"/>
      <color indexed="8"/>
      <name val="Arial"/>
      <family val="2"/>
    </font>
    <font>
      <sz val="10"/>
      <name val="MS Sans Serif"/>
      <family val="2"/>
    </font>
    <font>
      <vertAlign val="superscript"/>
      <sz val="10"/>
      <name val="Arial"/>
      <family val="2"/>
    </font>
    <font>
      <b/>
      <sz val="8"/>
      <color indexed="81"/>
      <name val="Tahoma"/>
      <family val="2"/>
    </font>
    <font>
      <sz val="10"/>
      <color rgb="FFC00000"/>
      <name val="Arial"/>
      <family val="2"/>
    </font>
    <font>
      <sz val="8"/>
      <color indexed="81"/>
      <name val="Tahoma"/>
      <family val="2"/>
    </font>
    <font>
      <sz val="10"/>
      <color theme="0"/>
      <name val="Arial"/>
      <family val="2"/>
    </font>
    <font>
      <sz val="12"/>
      <color rgb="FFC00000"/>
      <name val="AGaramond"/>
      <family val="3"/>
    </font>
    <font>
      <b/>
      <sz val="10"/>
      <color rgb="FF0000FF"/>
      <name val="Arial"/>
      <family val="2"/>
    </font>
    <font>
      <b/>
      <sz val="12"/>
      <name val="Arial"/>
      <family val="2"/>
    </font>
    <font>
      <b/>
      <sz val="14"/>
      <name val="Arial"/>
      <family val="2"/>
    </font>
    <font>
      <vertAlign val="superscript"/>
      <sz val="8"/>
      <name val="Arial"/>
      <family val="2"/>
    </font>
    <font>
      <b/>
      <sz val="9"/>
      <name val="Arial"/>
      <family val="2"/>
    </font>
    <font>
      <b/>
      <sz val="9"/>
      <name val="AGaramond"/>
      <family val="3"/>
    </font>
    <font>
      <sz val="8"/>
      <color indexed="12"/>
      <name val="Arial"/>
      <family val="2"/>
    </font>
    <font>
      <sz val="8"/>
      <color rgb="FF0000FF"/>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6"/>
        <bgColor indexed="64"/>
      </patternFill>
    </fill>
    <fill>
      <patternFill patternType="solid">
        <fgColor indexed="44"/>
        <bgColor indexed="64"/>
      </patternFill>
    </fill>
    <fill>
      <patternFill patternType="solid">
        <fgColor indexed="61"/>
        <bgColor indexed="64"/>
      </patternFill>
    </fill>
    <fill>
      <patternFill patternType="solid">
        <fgColor indexed="40"/>
        <bgColor indexed="64"/>
      </patternFill>
    </fill>
    <fill>
      <patternFill patternType="solid">
        <fgColor indexed="47"/>
        <bgColor indexed="64"/>
      </patternFill>
    </fill>
    <fill>
      <patternFill patternType="solid">
        <fgColor indexed="47"/>
        <bgColor indexed="42"/>
      </patternFill>
    </fill>
    <fill>
      <patternFill patternType="solid">
        <fgColor indexed="44"/>
        <bgColor indexed="42"/>
      </patternFill>
    </fill>
    <fill>
      <patternFill patternType="solid">
        <fgColor indexed="42"/>
        <bgColor indexed="64"/>
      </patternFill>
    </fill>
    <fill>
      <patternFill patternType="solid">
        <fgColor indexed="43"/>
        <bgColor indexed="64"/>
      </patternFill>
    </fill>
    <fill>
      <patternFill patternType="solid">
        <fgColor indexed="51"/>
        <bgColor indexed="64"/>
      </patternFill>
    </fill>
    <fill>
      <patternFill patternType="solid">
        <fgColor indexed="51"/>
        <bgColor indexed="42"/>
      </patternFill>
    </fill>
    <fill>
      <patternFill patternType="solid">
        <fgColor indexed="13"/>
        <bgColor indexed="64"/>
      </patternFill>
    </fill>
    <fill>
      <patternFill patternType="solid">
        <fgColor indexed="8"/>
        <bgColor indexed="64"/>
      </patternFill>
    </fill>
    <fill>
      <patternFill patternType="solid">
        <fgColor theme="9" tint="0.59999389629810485"/>
        <bgColor indexed="64"/>
      </patternFill>
    </fill>
    <fill>
      <patternFill patternType="solid">
        <fgColor rgb="FF92D050"/>
        <bgColor indexed="64"/>
      </patternFill>
    </fill>
    <fill>
      <patternFill patternType="solid">
        <fgColor indexed="1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FF00"/>
        <bgColor indexed="64"/>
      </patternFill>
    </fill>
    <fill>
      <patternFill patternType="solid">
        <fgColor indexed="42"/>
        <bgColor indexed="42"/>
      </patternFill>
    </fill>
    <fill>
      <patternFill patternType="solid">
        <fgColor indexed="11"/>
        <bgColor indexed="64"/>
      </patternFill>
    </fill>
    <fill>
      <patternFill patternType="solid">
        <fgColor indexed="41"/>
        <bgColor indexed="64"/>
      </patternFill>
    </fill>
    <fill>
      <patternFill patternType="solid">
        <fgColor indexed="45"/>
        <bgColor indexed="64"/>
      </patternFill>
    </fill>
    <fill>
      <patternFill patternType="solid">
        <fgColor rgb="FF00FF0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double">
        <color indexed="64"/>
      </left>
      <right/>
      <top/>
      <bottom/>
      <diagonal/>
    </border>
    <border>
      <left/>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64"/>
      </left>
      <right style="thin">
        <color indexed="64"/>
      </right>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top style="thin">
        <color indexed="64"/>
      </top>
      <bottom/>
      <diagonal/>
    </border>
    <border>
      <left/>
      <right style="thin">
        <color indexed="64"/>
      </right>
      <top style="thin">
        <color indexed="64"/>
      </top>
      <bottom/>
      <diagonal/>
    </border>
    <border>
      <left/>
      <right style="double">
        <color indexed="64"/>
      </right>
      <top/>
      <bottom style="thin">
        <color indexed="64"/>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diagonal/>
    </border>
    <border>
      <left/>
      <right/>
      <top style="thin">
        <color indexed="65"/>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65"/>
      </left>
      <right style="thin">
        <color indexed="8"/>
      </right>
      <top style="thin">
        <color indexed="8"/>
      </top>
      <bottom/>
      <diagonal/>
    </border>
    <border>
      <left style="thin">
        <color indexed="65"/>
      </left>
      <right/>
      <top style="thin">
        <color indexed="8"/>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right style="double">
        <color indexed="64"/>
      </right>
      <top/>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8"/>
      </left>
      <right style="thin">
        <color indexed="8"/>
      </right>
      <top style="thin">
        <color indexed="8"/>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s>
  <cellStyleXfs count="57">
    <xf numFmtId="164"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7"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 fillId="0" borderId="0"/>
    <xf numFmtId="164" fontId="7" fillId="0" borderId="0"/>
    <xf numFmtId="166" fontId="7" fillId="0" borderId="0"/>
    <xf numFmtId="3" fontId="16" fillId="0" borderId="0"/>
    <xf numFmtId="164" fontId="33" fillId="0" borderId="0"/>
    <xf numFmtId="164" fontId="7" fillId="0" borderId="0"/>
    <xf numFmtId="0" fontId="1" fillId="23" borderId="7" applyNumberFormat="0" applyFont="0" applyAlignment="0" applyProtection="0"/>
    <xf numFmtId="0" fontId="17" fillId="20" borderId="8" applyNumberFormat="0" applyAlignment="0" applyProtection="0"/>
    <xf numFmtId="9" fontId="7" fillId="0" borderId="0" applyFont="0" applyFill="0" applyBorder="0" applyAlignment="0" applyProtection="0"/>
    <xf numFmtId="3" fontId="18" fillId="0" borderId="9" applyFont="0"/>
    <xf numFmtId="164" fontId="19" fillId="0" borderId="10" applyNumberFormat="0" applyFont="0" applyBorder="0" applyAlignment="0"/>
    <xf numFmtId="0" fontId="20" fillId="0" borderId="0" applyNumberFormat="0" applyFill="0" applyBorder="0" applyAlignment="0" applyProtection="0"/>
    <xf numFmtId="0" fontId="21" fillId="0" borderId="11" applyNumberFormat="0" applyFill="0" applyAlignment="0" applyProtection="0"/>
    <xf numFmtId="0" fontId="22" fillId="0" borderId="0" applyNumberFormat="0" applyFill="0" applyBorder="0" applyAlignment="0" applyProtection="0"/>
    <xf numFmtId="0" fontId="1" fillId="0" borderId="0"/>
    <xf numFmtId="0" fontId="37" fillId="0" borderId="0"/>
    <xf numFmtId="166" fontId="7" fillId="0" borderId="0"/>
    <xf numFmtId="164" fontId="33" fillId="0" borderId="0"/>
    <xf numFmtId="164" fontId="33" fillId="0" borderId="0"/>
  </cellStyleXfs>
  <cellXfs count="668">
    <xf numFmtId="164" fontId="0" fillId="0" borderId="0" xfId="0"/>
    <xf numFmtId="0" fontId="28" fillId="24" borderId="18" xfId="38" applyFont="1" applyFill="1" applyBorder="1" applyAlignment="1" applyProtection="1">
      <alignment horizontal="center" wrapText="1"/>
    </xf>
    <xf numFmtId="164" fontId="18" fillId="0" borderId="0" xfId="0" applyFont="1"/>
    <xf numFmtId="164" fontId="18" fillId="0" borderId="0" xfId="0" applyFont="1" applyBorder="1"/>
    <xf numFmtId="164" fontId="18" fillId="0" borderId="0" xfId="0" applyFont="1" applyFill="1"/>
    <xf numFmtId="166" fontId="1" fillId="0" borderId="25" xfId="28" applyNumberFormat="1" applyFont="1" applyBorder="1" applyAlignment="1">
      <alignment horizontal="right"/>
    </xf>
    <xf numFmtId="166" fontId="1" fillId="0" borderId="23" xfId="28" applyNumberFormat="1" applyFont="1" applyBorder="1" applyAlignment="1">
      <alignment horizontal="right"/>
    </xf>
    <xf numFmtId="166" fontId="28" fillId="26" borderId="0" xfId="28" applyNumberFormat="1" applyFont="1" applyFill="1" applyAlignment="1">
      <alignment horizontal="right"/>
    </xf>
    <xf numFmtId="166" fontId="28" fillId="24" borderId="23" xfId="28" applyNumberFormat="1" applyFont="1" applyFill="1" applyBorder="1" applyAlignment="1" applyProtection="1">
      <alignment horizontal="right" wrapText="1"/>
    </xf>
    <xf numFmtId="166" fontId="29" fillId="27" borderId="0" xfId="28" applyNumberFormat="1" applyFont="1" applyFill="1" applyBorder="1" applyAlignment="1" applyProtection="1">
      <alignment horizontal="right" wrapText="1"/>
    </xf>
    <xf numFmtId="166" fontId="28" fillId="26" borderId="0" xfId="28" applyNumberFormat="1" applyFont="1" applyFill="1" applyBorder="1" applyAlignment="1" applyProtection="1">
      <alignment horizontal="center" wrapText="1"/>
    </xf>
    <xf numFmtId="166" fontId="28" fillId="28" borderId="0" xfId="28" applyNumberFormat="1" applyFont="1" applyFill="1" applyBorder="1" applyAlignment="1" applyProtection="1">
      <alignment horizontal="right" wrapText="1"/>
    </xf>
    <xf numFmtId="0" fontId="1" fillId="36" borderId="0" xfId="38" applyFont="1" applyFill="1" applyBorder="1" applyAlignment="1">
      <alignment horizontal="center" vertical="center" wrapText="1"/>
    </xf>
    <xf numFmtId="0" fontId="1" fillId="36" borderId="25" xfId="38" applyFont="1" applyFill="1" applyBorder="1" applyAlignment="1">
      <alignment horizontal="center" vertical="center" wrapText="1"/>
    </xf>
    <xf numFmtId="0" fontId="1" fillId="36" borderId="23" xfId="38" applyFont="1" applyFill="1" applyBorder="1" applyAlignment="1">
      <alignment horizontal="center" vertical="center" wrapText="1"/>
    </xf>
    <xf numFmtId="0" fontId="28" fillId="36" borderId="0" xfId="38" applyFont="1" applyFill="1" applyBorder="1" applyAlignment="1">
      <alignment horizontal="center" vertical="center" wrapText="1"/>
    </xf>
    <xf numFmtId="164" fontId="18" fillId="29" borderId="0" xfId="0" applyFont="1" applyFill="1"/>
    <xf numFmtId="9" fontId="18" fillId="29" borderId="0" xfId="46" applyFont="1" applyFill="1"/>
    <xf numFmtId="164" fontId="18" fillId="29" borderId="0" xfId="0" applyFont="1" applyFill="1" applyBorder="1"/>
    <xf numFmtId="164" fontId="18" fillId="37" borderId="0" xfId="0" applyFont="1" applyFill="1" applyBorder="1"/>
    <xf numFmtId="164" fontId="18" fillId="37" borderId="0" xfId="0" applyFont="1" applyFill="1" applyBorder="1" applyAlignment="1">
      <alignment wrapText="1"/>
    </xf>
    <xf numFmtId="164" fontId="18" fillId="29" borderId="28" xfId="0" applyFont="1" applyFill="1" applyBorder="1"/>
    <xf numFmtId="164" fontId="18" fillId="29" borderId="30" xfId="0" applyFont="1" applyFill="1" applyBorder="1"/>
    <xf numFmtId="164" fontId="18" fillId="29" borderId="31" xfId="0" applyFont="1" applyFill="1" applyBorder="1"/>
    <xf numFmtId="164" fontId="18" fillId="29" borderId="29" xfId="0" applyFont="1" applyFill="1" applyBorder="1"/>
    <xf numFmtId="0" fontId="24" fillId="0" borderId="0" xfId="38" applyFont="1" applyBorder="1" applyAlignment="1">
      <alignment wrapText="1"/>
    </xf>
    <xf numFmtId="165" fontId="28" fillId="0" borderId="23" xfId="28" applyNumberFormat="1" applyFont="1" applyBorder="1"/>
    <xf numFmtId="167" fontId="28" fillId="29" borderId="0" xfId="0" applyNumberFormat="1" applyFont="1" applyFill="1" applyBorder="1" applyAlignment="1">
      <alignment horizontal="right" wrapText="1"/>
    </xf>
    <xf numFmtId="166" fontId="1" fillId="0" borderId="25" xfId="28" applyNumberFormat="1" applyFont="1" applyFill="1" applyBorder="1" applyAlignment="1">
      <alignment horizontal="right"/>
    </xf>
    <xf numFmtId="166" fontId="29" fillId="27" borderId="25" xfId="28" applyNumberFormat="1" applyFont="1" applyFill="1" applyBorder="1" applyAlignment="1" applyProtection="1">
      <alignment horizontal="right" wrapText="1"/>
    </xf>
    <xf numFmtId="169" fontId="18" fillId="29" borderId="0" xfId="0" applyNumberFormat="1" applyFont="1" applyFill="1" applyBorder="1"/>
    <xf numFmtId="166" fontId="29" fillId="27" borderId="0" xfId="28" quotePrefix="1" applyNumberFormat="1" applyFont="1" applyFill="1" applyBorder="1" applyAlignment="1" applyProtection="1">
      <alignment horizontal="right" wrapText="1"/>
    </xf>
    <xf numFmtId="166" fontId="28" fillId="28" borderId="0" xfId="28" quotePrefix="1" applyNumberFormat="1" applyFont="1" applyFill="1" applyBorder="1" applyAlignment="1" applyProtection="1">
      <alignment horizontal="right" wrapText="1"/>
    </xf>
    <xf numFmtId="0" fontId="29" fillId="27" borderId="16" xfId="38" applyFont="1" applyFill="1" applyBorder="1" applyAlignment="1" applyProtection="1">
      <alignment horizontal="center" wrapText="1"/>
    </xf>
    <xf numFmtId="0" fontId="28" fillId="28" borderId="44" xfId="38" applyFont="1" applyFill="1" applyBorder="1" applyAlignment="1" applyProtection="1">
      <alignment horizontal="center" wrapText="1"/>
    </xf>
    <xf numFmtId="167" fontId="28" fillId="39" borderId="0" xfId="0" applyNumberFormat="1" applyFont="1" applyFill="1"/>
    <xf numFmtId="167" fontId="28" fillId="39" borderId="0" xfId="0" applyNumberFormat="1" applyFont="1" applyFill="1" applyBorder="1" applyAlignment="1">
      <alignment horizontal="right" wrapText="1"/>
    </xf>
    <xf numFmtId="167" fontId="28" fillId="39" borderId="0" xfId="28" applyNumberFormat="1" applyFont="1" applyFill="1"/>
    <xf numFmtId="164" fontId="18" fillId="0" borderId="0" xfId="0" applyFont="1" applyFill="1" applyBorder="1"/>
    <xf numFmtId="49" fontId="1" fillId="40" borderId="0" xfId="41" applyNumberFormat="1" applyFont="1" applyFill="1" applyBorder="1" applyAlignment="1" applyProtection="1">
      <alignment horizontal="center"/>
    </xf>
    <xf numFmtId="166" fontId="1" fillId="0" borderId="23" xfId="28" applyNumberFormat="1" applyFont="1" applyFill="1" applyBorder="1" applyAlignment="1">
      <alignment horizontal="right"/>
    </xf>
    <xf numFmtId="166" fontId="28" fillId="25" borderId="0" xfId="28" applyNumberFormat="1" applyFont="1" applyFill="1" applyBorder="1" applyAlignment="1">
      <alignment horizontal="right"/>
    </xf>
    <xf numFmtId="164" fontId="1" fillId="0" borderId="0" xfId="0" applyFont="1" applyFill="1" applyBorder="1" applyAlignment="1">
      <alignment horizontal="center" wrapText="1"/>
    </xf>
    <xf numFmtId="165" fontId="18" fillId="0" borderId="0" xfId="0" applyNumberFormat="1" applyFont="1" applyFill="1" applyBorder="1"/>
    <xf numFmtId="3" fontId="1" fillId="0" borderId="0" xfId="0" applyNumberFormat="1" applyFont="1" applyBorder="1" applyAlignment="1">
      <alignment horizontal="left"/>
    </xf>
    <xf numFmtId="164" fontId="1" fillId="0" borderId="0" xfId="0" applyFont="1"/>
    <xf numFmtId="0" fontId="19" fillId="0" borderId="15" xfId="38" applyFont="1" applyFill="1" applyBorder="1" applyAlignment="1" applyProtection="1">
      <alignment horizontal="left" vertical="center"/>
    </xf>
    <xf numFmtId="0" fontId="19" fillId="0" borderId="15" xfId="38" applyFont="1" applyFill="1" applyBorder="1" applyAlignment="1" applyProtection="1">
      <alignment horizontal="centerContinuous" vertical="center"/>
    </xf>
    <xf numFmtId="0" fontId="24" fillId="0" borderId="15" xfId="38" applyFont="1" applyFill="1" applyBorder="1" applyAlignment="1" applyProtection="1">
      <alignment horizontal="centerContinuous" vertical="center"/>
    </xf>
    <xf numFmtId="0" fontId="19" fillId="0" borderId="15" xfId="38" applyFont="1" applyFill="1" applyBorder="1" applyAlignment="1" applyProtection="1">
      <alignment horizontal="centerContinuous" vertical="center" wrapText="1"/>
    </xf>
    <xf numFmtId="0" fontId="19" fillId="0" borderId="15" xfId="38" applyFont="1" applyFill="1" applyBorder="1" applyAlignment="1">
      <alignment horizontal="centerContinuous" vertical="center"/>
    </xf>
    <xf numFmtId="0" fontId="19" fillId="0" borderId="15" xfId="38" applyFont="1" applyFill="1" applyBorder="1" applyAlignment="1">
      <alignment vertical="center"/>
    </xf>
    <xf numFmtId="0" fontId="1" fillId="0" borderId="18" xfId="38" applyFont="1" applyFill="1" applyBorder="1" applyAlignment="1">
      <alignment horizontal="centerContinuous" wrapText="1"/>
    </xf>
    <xf numFmtId="0" fontId="19" fillId="0" borderId="19" xfId="38" applyFont="1" applyFill="1" applyBorder="1" applyAlignment="1">
      <alignment horizontal="left"/>
    </xf>
    <xf numFmtId="0" fontId="19" fillId="0" borderId="16" xfId="38" applyFont="1" applyFill="1" applyBorder="1" applyAlignment="1">
      <alignment horizontal="left"/>
    </xf>
    <xf numFmtId="0" fontId="19" fillId="0" borderId="53" xfId="38" applyFont="1" applyFill="1" applyBorder="1" applyAlignment="1" applyProtection="1">
      <alignment horizontal="left" vertical="center"/>
    </xf>
    <xf numFmtId="0" fontId="19" fillId="0" borderId="14" xfId="38" applyFont="1" applyFill="1" applyBorder="1" applyAlignment="1" applyProtection="1">
      <alignment horizontal="left"/>
    </xf>
    <xf numFmtId="0" fontId="19" fillId="0" borderId="15" xfId="38" applyFont="1" applyFill="1" applyBorder="1" applyAlignment="1" applyProtection="1">
      <alignment horizontal="left"/>
    </xf>
    <xf numFmtId="0" fontId="19" fillId="0" borderId="15" xfId="38" applyFont="1" applyFill="1" applyBorder="1" applyAlignment="1">
      <alignment horizontal="center"/>
    </xf>
    <xf numFmtId="0" fontId="19" fillId="0" borderId="15" xfId="38" applyFont="1" applyFill="1" applyBorder="1"/>
    <xf numFmtId="0" fontId="19" fillId="0" borderId="55" xfId="38" applyFont="1" applyFill="1" applyBorder="1" applyAlignment="1">
      <alignment vertical="center"/>
    </xf>
    <xf numFmtId="0" fontId="19" fillId="0" borderId="19" xfId="38" applyFont="1" applyFill="1" applyBorder="1" applyAlignment="1">
      <alignment horizontal="centerContinuous" wrapText="1"/>
    </xf>
    <xf numFmtId="0" fontId="1" fillId="0" borderId="0" xfId="38" applyFont="1" applyFill="1" applyBorder="1" applyAlignment="1">
      <alignment vertical="center"/>
    </xf>
    <xf numFmtId="0" fontId="1" fillId="0" borderId="17" xfId="38" applyFont="1" applyFill="1" applyBorder="1" applyAlignment="1">
      <alignment vertical="center"/>
    </xf>
    <xf numFmtId="0" fontId="1" fillId="0" borderId="21" xfId="38" applyFont="1" applyFill="1" applyBorder="1" applyAlignment="1" applyProtection="1">
      <alignment horizontal="center" wrapText="1"/>
    </xf>
    <xf numFmtId="0" fontId="28" fillId="24" borderId="13" xfId="38" applyFont="1" applyFill="1" applyBorder="1" applyAlignment="1" applyProtection="1">
      <alignment horizontal="center" wrapText="1"/>
    </xf>
    <xf numFmtId="0" fontId="28" fillId="29" borderId="42" xfId="38" applyFont="1" applyFill="1" applyBorder="1" applyAlignment="1" applyProtection="1">
      <alignment horizontal="center" wrapText="1"/>
    </xf>
    <xf numFmtId="0" fontId="1" fillId="0" borderId="14" xfId="38" applyFont="1" applyFill="1" applyBorder="1"/>
    <xf numFmtId="0" fontId="27" fillId="0" borderId="25" xfId="38" applyFont="1" applyBorder="1" applyAlignment="1">
      <alignment horizontal="center" wrapText="1"/>
    </xf>
    <xf numFmtId="0" fontId="29" fillId="27" borderId="12" xfId="38" applyFont="1" applyFill="1" applyBorder="1" applyAlignment="1" applyProtection="1">
      <alignment horizontal="center" wrapText="1"/>
    </xf>
    <xf numFmtId="0" fontId="28" fillId="28" borderId="12" xfId="38" applyFont="1" applyFill="1" applyBorder="1" applyAlignment="1" applyProtection="1">
      <alignment horizontal="center" wrapText="1"/>
    </xf>
    <xf numFmtId="0" fontId="28" fillId="28" borderId="54" xfId="38" applyFont="1" applyFill="1" applyBorder="1" applyAlignment="1" applyProtection="1">
      <alignment horizontal="center" wrapText="1"/>
    </xf>
    <xf numFmtId="0" fontId="29" fillId="27" borderId="42" xfId="38" applyFont="1" applyFill="1" applyBorder="1" applyAlignment="1" applyProtection="1">
      <alignment horizontal="center" wrapText="1"/>
    </xf>
    <xf numFmtId="0" fontId="1" fillId="0" borderId="32" xfId="38" applyFont="1" applyFill="1" applyBorder="1" applyAlignment="1" applyProtection="1">
      <alignment horizontal="center" wrapText="1"/>
    </xf>
    <xf numFmtId="0" fontId="28" fillId="24" borderId="23" xfId="38" applyFont="1" applyFill="1" applyBorder="1" applyAlignment="1" applyProtection="1">
      <alignment horizontal="center" wrapText="1"/>
    </xf>
    <xf numFmtId="0" fontId="28" fillId="29" borderId="25" xfId="38" applyFont="1" applyFill="1" applyBorder="1" applyAlignment="1" applyProtection="1">
      <alignment horizontal="center" wrapText="1"/>
    </xf>
    <xf numFmtId="0" fontId="1" fillId="0" borderId="16" xfId="38" applyFont="1" applyFill="1" applyBorder="1" applyAlignment="1" applyProtection="1">
      <alignment horizontal="center" wrapText="1"/>
    </xf>
    <xf numFmtId="0" fontId="29" fillId="27" borderId="0" xfId="38" applyFont="1" applyFill="1" applyBorder="1" applyAlignment="1" applyProtection="1">
      <alignment horizontal="center" wrapText="1"/>
    </xf>
    <xf numFmtId="0" fontId="28" fillId="28" borderId="0" xfId="38" applyFont="1" applyFill="1" applyBorder="1" applyAlignment="1" applyProtection="1">
      <alignment horizontal="center" wrapText="1"/>
    </xf>
    <xf numFmtId="0" fontId="28" fillId="28" borderId="56" xfId="38" applyFont="1" applyFill="1" applyBorder="1" applyAlignment="1" applyProtection="1">
      <alignment horizontal="center" wrapText="1"/>
    </xf>
    <xf numFmtId="0" fontId="29" fillId="27" borderId="25" xfId="38" applyFont="1" applyFill="1" applyBorder="1" applyAlignment="1" applyProtection="1">
      <alignment horizontal="center" wrapText="1"/>
    </xf>
    <xf numFmtId="166" fontId="1" fillId="0" borderId="16" xfId="28" applyNumberFormat="1" applyFont="1" applyFill="1" applyBorder="1" applyAlignment="1">
      <alignment horizontal="center"/>
    </xf>
    <xf numFmtId="0" fontId="1" fillId="0" borderId="16" xfId="38" applyFont="1" applyFill="1" applyBorder="1" applyAlignment="1">
      <alignment horizontal="left" wrapText="1"/>
    </xf>
    <xf numFmtId="0" fontId="1" fillId="0" borderId="16" xfId="38" applyFont="1" applyFill="1" applyBorder="1" applyAlignment="1">
      <alignment horizontal="center"/>
    </xf>
    <xf numFmtId="0" fontId="1" fillId="0" borderId="22" xfId="38" applyFont="1" applyFill="1" applyBorder="1" applyAlignment="1" applyProtection="1">
      <alignment horizontal="center" wrapText="1"/>
    </xf>
    <xf numFmtId="0" fontId="28" fillId="29" borderId="19" xfId="38" applyFont="1" applyFill="1" applyBorder="1" applyAlignment="1" applyProtection="1">
      <alignment horizontal="center" wrapText="1"/>
    </xf>
    <xf numFmtId="0" fontId="1" fillId="0" borderId="19" xfId="38" applyFont="1" applyFill="1" applyBorder="1" applyAlignment="1" applyProtection="1">
      <alignment horizontal="center" wrapText="1"/>
    </xf>
    <xf numFmtId="0" fontId="1" fillId="0" borderId="18" xfId="38" applyFont="1" applyFill="1" applyBorder="1" applyAlignment="1" applyProtection="1">
      <alignment horizontal="center" wrapText="1"/>
    </xf>
    <xf numFmtId="0" fontId="28" fillId="25" borderId="55" xfId="38" applyFont="1" applyFill="1" applyBorder="1" applyAlignment="1" applyProtection="1">
      <alignment horizontal="center" wrapText="1"/>
    </xf>
    <xf numFmtId="0" fontId="28" fillId="26" borderId="53" xfId="38" applyFont="1" applyFill="1" applyBorder="1" applyAlignment="1">
      <alignment horizontal="centerContinuous" wrapText="1"/>
    </xf>
    <xf numFmtId="0" fontId="28" fillId="26" borderId="55" xfId="38" applyFont="1" applyFill="1" applyBorder="1" applyAlignment="1">
      <alignment horizontal="centerContinuous" wrapText="1"/>
    </xf>
    <xf numFmtId="0" fontId="28" fillId="25" borderId="16" xfId="38" applyFont="1" applyFill="1" applyBorder="1" applyAlignment="1" applyProtection="1">
      <alignment horizontal="center" wrapText="1"/>
    </xf>
    <xf numFmtId="0" fontId="28" fillId="26" borderId="16" xfId="38" applyFont="1" applyFill="1" applyBorder="1" applyAlignment="1" applyProtection="1">
      <alignment horizontal="center" wrapText="1"/>
    </xf>
    <xf numFmtId="0" fontId="28" fillId="28" borderId="16" xfId="38" applyFont="1" applyFill="1" applyBorder="1" applyAlignment="1" applyProtection="1">
      <alignment horizontal="center" wrapText="1"/>
    </xf>
    <xf numFmtId="0" fontId="28" fillId="26" borderId="16" xfId="38" applyFont="1" applyFill="1" applyBorder="1" applyAlignment="1">
      <alignment horizontal="centerContinuous" wrapText="1"/>
    </xf>
    <xf numFmtId="0" fontId="28" fillId="25" borderId="15" xfId="38" applyFont="1" applyFill="1" applyBorder="1" applyAlignment="1" applyProtection="1">
      <alignment horizontal="center" wrapText="1"/>
    </xf>
    <xf numFmtId="0" fontId="29" fillId="27" borderId="15" xfId="38" applyFont="1" applyFill="1" applyBorder="1" applyAlignment="1" applyProtection="1">
      <alignment horizontal="center" wrapText="1"/>
    </xf>
    <xf numFmtId="0" fontId="28" fillId="26" borderId="15" xfId="38" applyFont="1" applyFill="1" applyBorder="1" applyAlignment="1" applyProtection="1">
      <alignment horizontal="center" wrapText="1"/>
    </xf>
    <xf numFmtId="0" fontId="28" fillId="28" borderId="53" xfId="38" applyFont="1" applyFill="1" applyBorder="1" applyAlignment="1" applyProtection="1">
      <alignment horizontal="center" wrapText="1"/>
    </xf>
    <xf numFmtId="0" fontId="29" fillId="27" borderId="19" xfId="38" applyFont="1" applyFill="1" applyBorder="1" applyAlignment="1" applyProtection="1">
      <alignment horizontal="center" wrapText="1"/>
    </xf>
    <xf numFmtId="0" fontId="28" fillId="36" borderId="23" xfId="38" applyFont="1" applyFill="1" applyBorder="1" applyAlignment="1">
      <alignment horizontal="center" vertical="center" wrapText="1"/>
    </xf>
    <xf numFmtId="0" fontId="28" fillId="36" borderId="25" xfId="38" applyFont="1" applyFill="1" applyBorder="1" applyAlignment="1">
      <alignment horizontal="center" vertical="center" wrapText="1"/>
    </xf>
    <xf numFmtId="0" fontId="28" fillId="36" borderId="17" xfId="38" applyFont="1" applyFill="1" applyBorder="1" applyAlignment="1">
      <alignment horizontal="center" vertical="center" wrapText="1"/>
    </xf>
    <xf numFmtId="0" fontId="1" fillId="36" borderId="56" xfId="38" applyFont="1" applyFill="1" applyBorder="1" applyAlignment="1">
      <alignment horizontal="center" vertical="center" wrapText="1"/>
    </xf>
    <xf numFmtId="0" fontId="1" fillId="36" borderId="17" xfId="38" applyFont="1" applyFill="1" applyBorder="1" applyAlignment="1">
      <alignment horizontal="center" vertical="center" wrapText="1"/>
    </xf>
    <xf numFmtId="49" fontId="1" fillId="29" borderId="0" xfId="39" applyNumberFormat="1" applyFont="1" applyFill="1" applyBorder="1" applyAlignment="1">
      <alignment horizontal="center"/>
    </xf>
    <xf numFmtId="49" fontId="1" fillId="29" borderId="0" xfId="39" applyNumberFormat="1" applyFont="1" applyFill="1" applyBorder="1" applyAlignment="1">
      <alignment horizontal="left"/>
    </xf>
    <xf numFmtId="1" fontId="1" fillId="29" borderId="0" xfId="39" applyNumberFormat="1" applyFont="1" applyFill="1" applyBorder="1" applyAlignment="1">
      <alignment horizontal="center"/>
    </xf>
    <xf numFmtId="166" fontId="28" fillId="29" borderId="25" xfId="28" applyNumberFormat="1" applyFont="1" applyFill="1" applyBorder="1" applyAlignment="1">
      <alignment horizontal="right"/>
    </xf>
    <xf numFmtId="43" fontId="1" fillId="0" borderId="23" xfId="28" applyFont="1" applyBorder="1" applyAlignment="1">
      <alignment horizontal="right"/>
    </xf>
    <xf numFmtId="166" fontId="28" fillId="25" borderId="0" xfId="28" applyNumberFormat="1" applyFont="1" applyFill="1" applyBorder="1" applyAlignment="1" applyProtection="1">
      <alignment horizontal="right" wrapText="1"/>
    </xf>
    <xf numFmtId="166" fontId="28" fillId="26" borderId="0" xfId="28" applyNumberFormat="1" applyFont="1" applyFill="1" applyBorder="1" applyAlignment="1">
      <alignment horizontal="right"/>
    </xf>
    <xf numFmtId="166" fontId="28" fillId="25" borderId="0" xfId="28" applyNumberFormat="1" applyFont="1" applyFill="1" applyBorder="1" applyAlignment="1" applyProtection="1">
      <alignment horizontal="center" wrapText="1"/>
    </xf>
    <xf numFmtId="166" fontId="29" fillId="27" borderId="0" xfId="28" applyNumberFormat="1" applyFont="1" applyFill="1" applyBorder="1" applyAlignment="1" applyProtection="1">
      <alignment horizontal="center" wrapText="1"/>
    </xf>
    <xf numFmtId="43" fontId="1" fillId="0" borderId="23" xfId="28" applyFont="1" applyFill="1" applyBorder="1" applyAlignment="1">
      <alignment horizontal="right"/>
    </xf>
    <xf numFmtId="166" fontId="1" fillId="0" borderId="32" xfId="28" applyNumberFormat="1" applyFont="1" applyBorder="1" applyAlignment="1">
      <alignment horizontal="right"/>
    </xf>
    <xf numFmtId="166" fontId="28" fillId="24" borderId="23" xfId="28" applyNumberFormat="1" applyFont="1" applyFill="1" applyBorder="1" applyAlignment="1">
      <alignment horizontal="right"/>
    </xf>
    <xf numFmtId="166" fontId="28" fillId="28" borderId="56" xfId="28" applyNumberFormat="1" applyFont="1" applyFill="1" applyBorder="1" applyAlignment="1" applyProtection="1">
      <alignment horizontal="right" wrapText="1"/>
    </xf>
    <xf numFmtId="166" fontId="28" fillId="26" borderId="17" xfId="28" applyNumberFormat="1" applyFont="1" applyFill="1" applyBorder="1" applyAlignment="1">
      <alignment horizontal="right"/>
    </xf>
    <xf numFmtId="166" fontId="28" fillId="28" borderId="56" xfId="28" applyNumberFormat="1" applyFont="1" applyFill="1" applyBorder="1" applyAlignment="1" applyProtection="1">
      <alignment horizontal="center" wrapText="1"/>
    </xf>
    <xf numFmtId="166" fontId="28" fillId="25" borderId="17" xfId="28" applyNumberFormat="1" applyFont="1" applyFill="1" applyBorder="1" applyAlignment="1">
      <alignment horizontal="right"/>
    </xf>
    <xf numFmtId="166" fontId="28" fillId="28" borderId="56" xfId="28" quotePrefix="1" applyNumberFormat="1" applyFont="1" applyFill="1" applyBorder="1" applyAlignment="1" applyProtection="1">
      <alignment horizontal="right" wrapText="1"/>
    </xf>
    <xf numFmtId="43" fontId="26" fillId="0" borderId="23" xfId="28" applyFont="1" applyFill="1" applyBorder="1" applyAlignment="1">
      <alignment horizontal="right"/>
    </xf>
    <xf numFmtId="49" fontId="1" fillId="29" borderId="0" xfId="41" applyNumberFormat="1" applyFont="1" applyFill="1" applyBorder="1" applyAlignment="1">
      <alignment horizontal="center"/>
    </xf>
    <xf numFmtId="49" fontId="1" fillId="29" borderId="0" xfId="41" applyNumberFormat="1" applyFont="1" applyFill="1" applyBorder="1" applyAlignment="1" applyProtection="1">
      <alignment horizontal="left"/>
    </xf>
    <xf numFmtId="49" fontId="1" fillId="29" borderId="0" xfId="41" applyNumberFormat="1" applyFont="1" applyFill="1" applyBorder="1" applyAlignment="1" applyProtection="1">
      <alignment horizontal="center"/>
    </xf>
    <xf numFmtId="1" fontId="1" fillId="30" borderId="0" xfId="43" applyNumberFormat="1" applyFont="1" applyFill="1" applyBorder="1" applyAlignment="1" applyProtection="1">
      <alignment horizontal="center"/>
    </xf>
    <xf numFmtId="164" fontId="1" fillId="29" borderId="0" xfId="39" applyFont="1" applyFill="1" applyBorder="1" applyAlignment="1"/>
    <xf numFmtId="43" fontId="26" fillId="0" borderId="23" xfId="28" applyFont="1" applyBorder="1" applyAlignment="1">
      <alignment horizontal="right"/>
    </xf>
    <xf numFmtId="49" fontId="1" fillId="32" borderId="0" xfId="39" applyNumberFormat="1" applyFont="1" applyFill="1" applyBorder="1" applyAlignment="1">
      <alignment horizontal="center"/>
    </xf>
    <xf numFmtId="49" fontId="34" fillId="32" borderId="0" xfId="39" applyNumberFormat="1" applyFont="1" applyFill="1" applyBorder="1" applyAlignment="1">
      <alignment horizontal="left"/>
    </xf>
    <xf numFmtId="49" fontId="34" fillId="32" borderId="0" xfId="39" applyNumberFormat="1" applyFont="1" applyFill="1" applyBorder="1" applyAlignment="1">
      <alignment horizontal="center"/>
    </xf>
    <xf numFmtId="1" fontId="34" fillId="32" borderId="0" xfId="39" applyNumberFormat="1" applyFont="1" applyFill="1" applyBorder="1" applyAlignment="1">
      <alignment horizontal="center"/>
    </xf>
    <xf numFmtId="0" fontId="36" fillId="0" borderId="32" xfId="52" applyFont="1" applyBorder="1" applyAlignment="1">
      <alignment vertical="top" wrapText="1"/>
    </xf>
    <xf numFmtId="49" fontId="1" fillId="32" borderId="0" xfId="39" applyNumberFormat="1" applyFont="1" applyFill="1" applyBorder="1" applyAlignment="1">
      <alignment horizontal="left"/>
    </xf>
    <xf numFmtId="1" fontId="1" fillId="32" borderId="0" xfId="39" applyNumberFormat="1" applyFont="1" applyFill="1" applyBorder="1" applyAlignment="1">
      <alignment horizontal="center"/>
    </xf>
    <xf numFmtId="49" fontId="1" fillId="40" borderId="0" xfId="39" applyNumberFormat="1" applyFont="1" applyFill="1" applyBorder="1" applyAlignment="1">
      <alignment horizontal="center"/>
    </xf>
    <xf numFmtId="49" fontId="1" fillId="40" borderId="0" xfId="39" applyNumberFormat="1" applyFont="1" applyFill="1" applyBorder="1" applyAlignment="1">
      <alignment horizontal="left"/>
    </xf>
    <xf numFmtId="1" fontId="1" fillId="40" borderId="0" xfId="39" applyNumberFormat="1" applyFont="1" applyFill="1" applyBorder="1" applyAlignment="1">
      <alignment horizontal="center"/>
    </xf>
    <xf numFmtId="3" fontId="34" fillId="40" borderId="0" xfId="41" applyFont="1" applyFill="1" applyBorder="1" applyAlignment="1" applyProtection="1"/>
    <xf numFmtId="49" fontId="34" fillId="40" borderId="0" xfId="39" applyNumberFormat="1" applyFont="1" applyFill="1" applyBorder="1" applyAlignment="1">
      <alignment horizontal="center"/>
    </xf>
    <xf numFmtId="1" fontId="34" fillId="40" borderId="0" xfId="39" applyNumberFormat="1" applyFont="1" applyFill="1" applyBorder="1" applyAlignment="1">
      <alignment horizontal="center"/>
    </xf>
    <xf numFmtId="49" fontId="1" fillId="40" borderId="0" xfId="41" applyNumberFormat="1" applyFont="1" applyFill="1" applyBorder="1" applyAlignment="1">
      <alignment horizontal="center"/>
    </xf>
    <xf numFmtId="3" fontId="1" fillId="40" borderId="0" xfId="41" applyFont="1" applyFill="1" applyBorder="1" applyAlignment="1" applyProtection="1"/>
    <xf numFmtId="49" fontId="1" fillId="26" borderId="0" xfId="39" applyNumberFormat="1" applyFont="1" applyFill="1" applyBorder="1" applyAlignment="1">
      <alignment horizontal="center"/>
    </xf>
    <xf numFmtId="49" fontId="1" fillId="26" borderId="0" xfId="39" applyNumberFormat="1" applyFont="1" applyFill="1" applyBorder="1" applyAlignment="1">
      <alignment horizontal="left"/>
    </xf>
    <xf numFmtId="1" fontId="1" fillId="26" borderId="0" xfId="39" applyNumberFormat="1" applyFont="1" applyFill="1" applyBorder="1" applyAlignment="1">
      <alignment horizontal="center"/>
    </xf>
    <xf numFmtId="3" fontId="1" fillId="26" borderId="0" xfId="41" applyFont="1" applyFill="1" applyBorder="1" applyAlignment="1" applyProtection="1"/>
    <xf numFmtId="49" fontId="1" fillId="26" borderId="0" xfId="41" applyNumberFormat="1" applyFont="1" applyFill="1" applyBorder="1" applyAlignment="1" applyProtection="1">
      <alignment horizontal="center"/>
    </xf>
    <xf numFmtId="1" fontId="1" fillId="31" borderId="0" xfId="43" applyNumberFormat="1" applyFont="1" applyFill="1" applyBorder="1" applyAlignment="1" applyProtection="1">
      <alignment horizontal="center"/>
    </xf>
    <xf numFmtId="49" fontId="1" fillId="26" borderId="0" xfId="41" applyNumberFormat="1" applyFont="1" applyFill="1" applyBorder="1" applyAlignment="1">
      <alignment horizontal="center"/>
    </xf>
    <xf numFmtId="164" fontId="1" fillId="26" borderId="0" xfId="39" applyFont="1" applyFill="1" applyBorder="1" applyAlignment="1"/>
    <xf numFmtId="49" fontId="1" fillId="26" borderId="0" xfId="41" applyNumberFormat="1" applyFont="1" applyFill="1" applyBorder="1" applyAlignment="1" applyProtection="1">
      <alignment horizontal="left"/>
    </xf>
    <xf numFmtId="49" fontId="1" fillId="29" borderId="0" xfId="40" applyNumberFormat="1" applyFont="1" applyFill="1" applyBorder="1" applyAlignment="1">
      <alignment horizontal="center"/>
    </xf>
    <xf numFmtId="49" fontId="1" fillId="29" borderId="0" xfId="40" applyNumberFormat="1" applyFont="1" applyFill="1" applyBorder="1" applyAlignment="1">
      <alignment horizontal="left"/>
    </xf>
    <xf numFmtId="49" fontId="1" fillId="29" borderId="0" xfId="41" applyNumberFormat="1" applyFont="1" applyFill="1" applyBorder="1" applyAlignment="1">
      <alignment horizontal="left"/>
    </xf>
    <xf numFmtId="49" fontId="1" fillId="34" borderId="0" xfId="40" applyNumberFormat="1" applyFont="1" applyFill="1" applyBorder="1" applyAlignment="1">
      <alignment horizontal="center"/>
    </xf>
    <xf numFmtId="49" fontId="1" fillId="34" borderId="0" xfId="40" applyNumberFormat="1" applyFont="1" applyFill="1" applyBorder="1" applyAlignment="1">
      <alignment horizontal="left"/>
    </xf>
    <xf numFmtId="1" fontId="1" fillId="34" borderId="0" xfId="39" applyNumberFormat="1" applyFont="1" applyFill="1" applyBorder="1" applyAlignment="1">
      <alignment horizontal="center"/>
    </xf>
    <xf numFmtId="0" fontId="1" fillId="0" borderId="23" xfId="28" applyNumberFormat="1" applyFont="1" applyBorder="1" applyAlignment="1">
      <alignment horizontal="right"/>
    </xf>
    <xf numFmtId="0" fontId="1" fillId="0" borderId="23" xfId="28" applyNumberFormat="1" applyFont="1" applyFill="1" applyBorder="1" applyAlignment="1">
      <alignment horizontal="right"/>
    </xf>
    <xf numFmtId="49" fontId="1" fillId="34" borderId="23" xfId="40" applyNumberFormat="1" applyFont="1" applyFill="1" applyBorder="1" applyAlignment="1">
      <alignment horizontal="center"/>
    </xf>
    <xf numFmtId="49" fontId="34" fillId="34" borderId="0" xfId="40" applyNumberFormat="1" applyFont="1" applyFill="1" applyBorder="1" applyAlignment="1">
      <alignment horizontal="left"/>
    </xf>
    <xf numFmtId="49" fontId="34" fillId="34" borderId="0" xfId="40" applyNumberFormat="1" applyFont="1" applyFill="1" applyBorder="1" applyAlignment="1">
      <alignment horizontal="center"/>
    </xf>
    <xf numFmtId="1" fontId="34" fillId="34" borderId="0" xfId="39" applyNumberFormat="1" applyFont="1" applyFill="1" applyBorder="1" applyAlignment="1">
      <alignment horizontal="center"/>
    </xf>
    <xf numFmtId="3" fontId="1" fillId="34" borderId="0" xfId="41" applyFont="1" applyFill="1" applyBorder="1" applyAlignment="1"/>
    <xf numFmtId="49" fontId="1" fillId="34" borderId="0" xfId="41" applyNumberFormat="1" applyFont="1" applyFill="1" applyBorder="1" applyAlignment="1">
      <alignment horizontal="left"/>
    </xf>
    <xf numFmtId="49" fontId="1" fillId="34" borderId="23" xfId="41" applyNumberFormat="1" applyFont="1" applyFill="1" applyBorder="1" applyAlignment="1">
      <alignment horizontal="center"/>
    </xf>
    <xf numFmtId="49" fontId="1" fillId="34" borderId="0" xfId="41" applyNumberFormat="1" applyFont="1" applyFill="1" applyBorder="1" applyAlignment="1">
      <alignment horizontal="center"/>
    </xf>
    <xf numFmtId="1" fontId="1" fillId="35" borderId="0" xfId="43" applyNumberFormat="1" applyFont="1" applyFill="1" applyBorder="1" applyAlignment="1" applyProtection="1">
      <alignment horizontal="center"/>
    </xf>
    <xf numFmtId="49" fontId="1" fillId="32" borderId="23" xfId="40" applyNumberFormat="1" applyFont="1" applyFill="1" applyBorder="1" applyAlignment="1">
      <alignment horizontal="center"/>
    </xf>
    <xf numFmtId="49" fontId="1" fillId="32" borderId="0" xfId="40" applyNumberFormat="1" applyFont="1" applyFill="1" applyBorder="1" applyAlignment="1">
      <alignment horizontal="left"/>
    </xf>
    <xf numFmtId="49" fontId="1" fillId="32" borderId="0" xfId="40" applyNumberFormat="1" applyFont="1" applyFill="1" applyBorder="1" applyAlignment="1">
      <alignment horizontal="center"/>
    </xf>
    <xf numFmtId="49" fontId="34" fillId="32" borderId="0" xfId="40" applyNumberFormat="1" applyFont="1" applyFill="1" applyBorder="1" applyAlignment="1">
      <alignment horizontal="left"/>
    </xf>
    <xf numFmtId="49" fontId="34" fillId="32" borderId="0" xfId="40" applyNumberFormat="1" applyFont="1" applyFill="1" applyBorder="1" applyAlignment="1">
      <alignment horizontal="center"/>
    </xf>
    <xf numFmtId="49" fontId="1" fillId="25" borderId="23" xfId="40" applyNumberFormat="1" applyFont="1" applyFill="1" applyBorder="1" applyAlignment="1">
      <alignment horizontal="center"/>
    </xf>
    <xf numFmtId="49" fontId="1" fillId="25" borderId="0" xfId="40" applyNumberFormat="1" applyFont="1" applyFill="1" applyBorder="1" applyAlignment="1">
      <alignment horizontal="left"/>
    </xf>
    <xf numFmtId="49" fontId="1" fillId="25" borderId="0" xfId="40" applyNumberFormat="1" applyFont="1" applyFill="1" applyBorder="1" applyAlignment="1">
      <alignment horizontal="center"/>
    </xf>
    <xf numFmtId="1" fontId="1" fillId="25" borderId="0" xfId="39" applyNumberFormat="1" applyFont="1" applyFill="1" applyBorder="1" applyAlignment="1">
      <alignment horizontal="center"/>
    </xf>
    <xf numFmtId="49" fontId="1" fillId="26" borderId="23" xfId="40" applyNumberFormat="1" applyFont="1" applyFill="1" applyBorder="1" applyAlignment="1">
      <alignment horizontal="center"/>
    </xf>
    <xf numFmtId="49" fontId="1" fillId="26" borderId="0" xfId="40" applyNumberFormat="1" applyFont="1" applyFill="1" applyBorder="1" applyAlignment="1">
      <alignment horizontal="left"/>
    </xf>
    <xf numFmtId="49" fontId="1" fillId="26" borderId="0" xfId="40" applyNumberFormat="1" applyFont="1" applyFill="1" applyBorder="1" applyAlignment="1">
      <alignment horizontal="center"/>
    </xf>
    <xf numFmtId="2" fontId="1" fillId="0" borderId="23" xfId="28" applyNumberFormat="1" applyFont="1" applyBorder="1" applyAlignment="1">
      <alignment horizontal="right"/>
    </xf>
    <xf numFmtId="2" fontId="1" fillId="0" borderId="23" xfId="28" applyNumberFormat="1" applyFont="1" applyFill="1" applyBorder="1" applyAlignment="1">
      <alignment horizontal="right"/>
    </xf>
    <xf numFmtId="49" fontId="1" fillId="26" borderId="23" xfId="41" applyNumberFormat="1" applyFont="1" applyFill="1" applyBorder="1" applyAlignment="1">
      <alignment horizontal="center"/>
    </xf>
    <xf numFmtId="49" fontId="1" fillId="26" borderId="0" xfId="28" applyNumberFormat="1" applyFont="1" applyFill="1" applyBorder="1" applyAlignment="1">
      <alignment horizontal="left"/>
    </xf>
    <xf numFmtId="49" fontId="1" fillId="26" borderId="0" xfId="41" applyNumberFormat="1" applyFont="1" applyFill="1" applyBorder="1" applyAlignment="1">
      <alignment horizontal="left"/>
    </xf>
    <xf numFmtId="3" fontId="1" fillId="26" borderId="0" xfId="41" applyFont="1" applyFill="1" applyBorder="1" applyAlignment="1"/>
    <xf numFmtId="168" fontId="1" fillId="0" borderId="23" xfId="28" applyNumberFormat="1" applyFont="1" applyBorder="1" applyAlignment="1">
      <alignment horizontal="right"/>
    </xf>
    <xf numFmtId="168" fontId="1" fillId="0" borderId="23" xfId="28" applyNumberFormat="1" applyFont="1" applyFill="1" applyBorder="1" applyAlignment="1">
      <alignment horizontal="right"/>
    </xf>
    <xf numFmtId="49" fontId="1" fillId="25" borderId="0" xfId="42" applyNumberFormat="1" applyFont="1" applyFill="1" applyBorder="1" applyAlignment="1" applyProtection="1">
      <alignment horizontal="left"/>
    </xf>
    <xf numFmtId="0" fontId="1" fillId="0" borderId="0" xfId="38" applyFont="1" applyFill="1" applyBorder="1" applyAlignment="1">
      <alignment horizontal="center" vertical="center" wrapText="1"/>
    </xf>
    <xf numFmtId="49" fontId="1" fillId="0" borderId="0" xfId="39" applyNumberFormat="1" applyFont="1" applyFill="1" applyBorder="1" applyAlignment="1">
      <alignment horizontal="center"/>
    </xf>
    <xf numFmtId="49" fontId="1" fillId="0" borderId="0" xfId="39" applyNumberFormat="1" applyFont="1" applyFill="1" applyBorder="1" applyAlignment="1">
      <alignment horizontal="left"/>
    </xf>
    <xf numFmtId="166" fontId="1" fillId="0" borderId="32" xfId="28" applyNumberFormat="1" applyFont="1" applyFill="1" applyBorder="1" applyAlignment="1">
      <alignment horizontal="right"/>
    </xf>
    <xf numFmtId="166" fontId="28" fillId="0" borderId="17" xfId="28" applyNumberFormat="1" applyFont="1" applyFill="1" applyBorder="1" applyAlignment="1">
      <alignment horizontal="right"/>
    </xf>
    <xf numFmtId="166" fontId="1" fillId="0" borderId="25" xfId="28" applyNumberFormat="1" applyFont="1" applyFill="1" applyBorder="1" applyAlignment="1">
      <alignment horizontal="right" vertical="center" wrapText="1"/>
    </xf>
    <xf numFmtId="49" fontId="1" fillId="0" borderId="23" xfId="41" applyNumberFormat="1" applyFont="1" applyFill="1" applyBorder="1" applyAlignment="1">
      <alignment horizontal="center"/>
    </xf>
    <xf numFmtId="49" fontId="1" fillId="0" borderId="0" xfId="41" applyNumberFormat="1" applyFont="1" applyFill="1" applyBorder="1" applyAlignment="1">
      <alignment horizontal="left"/>
    </xf>
    <xf numFmtId="49" fontId="1" fillId="0" borderId="0" xfId="41" applyNumberFormat="1" applyFont="1" applyFill="1" applyBorder="1" applyAlignment="1">
      <alignment horizontal="center"/>
    </xf>
    <xf numFmtId="49" fontId="1" fillId="0" borderId="23" xfId="40" applyNumberFormat="1" applyFont="1" applyFill="1" applyBorder="1" applyAlignment="1">
      <alignment horizontal="center"/>
    </xf>
    <xf numFmtId="49" fontId="1" fillId="0" borderId="0" xfId="40" applyNumberFormat="1" applyFont="1" applyFill="1" applyBorder="1" applyAlignment="1">
      <alignment horizontal="left"/>
    </xf>
    <xf numFmtId="49" fontId="1" fillId="0" borderId="0" xfId="40" applyNumberFormat="1" applyFont="1" applyFill="1" applyBorder="1" applyAlignment="1">
      <alignment horizontal="center"/>
    </xf>
    <xf numFmtId="164" fontId="1" fillId="0" borderId="0" xfId="0" applyFont="1" applyBorder="1"/>
    <xf numFmtId="164" fontId="18" fillId="42" borderId="0" xfId="0" applyFont="1" applyFill="1" applyBorder="1"/>
    <xf numFmtId="164" fontId="1" fillId="42" borderId="0" xfId="0" applyFont="1" applyFill="1" applyBorder="1"/>
    <xf numFmtId="164" fontId="0" fillId="42" borderId="0" xfId="0" applyFill="1" applyBorder="1"/>
    <xf numFmtId="166" fontId="1" fillId="42" borderId="0" xfId="0" applyNumberFormat="1" applyFont="1" applyFill="1" applyBorder="1"/>
    <xf numFmtId="164" fontId="1" fillId="0" borderId="16" xfId="0" applyFont="1" applyFill="1" applyBorder="1" applyAlignment="1">
      <alignment horizontal="center" wrapText="1"/>
    </xf>
    <xf numFmtId="164" fontId="1" fillId="0" borderId="0" xfId="0" applyFont="1" applyAlignment="1">
      <alignment horizontal="centerContinuous"/>
    </xf>
    <xf numFmtId="167" fontId="1" fillId="0" borderId="0" xfId="0" applyNumberFormat="1" applyFont="1" applyBorder="1" applyAlignment="1">
      <alignment horizontal="centerContinuous"/>
    </xf>
    <xf numFmtId="164" fontId="1" fillId="0" borderId="0" xfId="0" applyFont="1" applyBorder="1" applyAlignment="1">
      <alignment horizontal="centerContinuous"/>
    </xf>
    <xf numFmtId="164" fontId="1" fillId="0" borderId="16" xfId="0" applyFont="1" applyBorder="1"/>
    <xf numFmtId="164" fontId="1" fillId="0" borderId="0" xfId="0" applyFont="1" applyFill="1" applyBorder="1" applyAlignment="1">
      <alignment wrapText="1"/>
    </xf>
    <xf numFmtId="164" fontId="1" fillId="0" borderId="0" xfId="0" applyFont="1" applyFill="1" applyBorder="1" applyAlignment="1">
      <alignment horizontal="centerContinuous"/>
    </xf>
    <xf numFmtId="164" fontId="1" fillId="0" borderId="16" xfId="0" applyFont="1" applyFill="1" applyBorder="1" applyAlignment="1">
      <alignment horizontal="centerContinuous"/>
    </xf>
    <xf numFmtId="165" fontId="1" fillId="0" borderId="23" xfId="28" applyNumberFormat="1" applyFont="1" applyBorder="1"/>
    <xf numFmtId="165" fontId="1" fillId="0" borderId="0" xfId="28" applyNumberFormat="1" applyFont="1"/>
    <xf numFmtId="165" fontId="1" fillId="0" borderId="0" xfId="28" applyNumberFormat="1" applyFont="1" applyBorder="1"/>
    <xf numFmtId="165" fontId="1" fillId="0" borderId="23" xfId="28" applyNumberFormat="1" applyFont="1" applyFill="1" applyBorder="1"/>
    <xf numFmtId="3" fontId="1" fillId="0" borderId="16" xfId="0" applyNumberFormat="1" applyFont="1" applyBorder="1" applyAlignment="1">
      <alignment horizontal="left"/>
    </xf>
    <xf numFmtId="164" fontId="1" fillId="0" borderId="0" xfId="0" applyFont="1" applyBorder="1" applyAlignment="1"/>
    <xf numFmtId="164" fontId="1" fillId="0" borderId="16" xfId="0" applyFont="1" applyBorder="1" applyAlignment="1"/>
    <xf numFmtId="165" fontId="35" fillId="0" borderId="23" xfId="28" applyNumberFormat="1" applyFont="1" applyBorder="1"/>
    <xf numFmtId="164" fontId="35" fillId="0" borderId="23" xfId="0" applyFont="1" applyBorder="1"/>
    <xf numFmtId="164" fontId="1" fillId="29" borderId="26" xfId="0" applyFont="1" applyFill="1" applyBorder="1"/>
    <xf numFmtId="164" fontId="1" fillId="29" borderId="27" xfId="0" applyFont="1" applyFill="1" applyBorder="1" applyAlignment="1">
      <alignment wrapText="1"/>
    </xf>
    <xf numFmtId="164" fontId="1" fillId="29" borderId="27" xfId="0" applyFont="1" applyFill="1" applyBorder="1"/>
    <xf numFmtId="165" fontId="35" fillId="0" borderId="63" xfId="28" applyNumberFormat="1" applyFont="1" applyBorder="1"/>
    <xf numFmtId="164" fontId="35" fillId="0" borderId="64" xfId="0" applyFont="1" applyBorder="1"/>
    <xf numFmtId="165" fontId="35" fillId="0" borderId="64" xfId="28" applyNumberFormat="1" applyFont="1" applyBorder="1"/>
    <xf numFmtId="164" fontId="1" fillId="0" borderId="16" xfId="0" applyFont="1" applyFill="1" applyBorder="1" applyAlignment="1">
      <alignment horizontal="center"/>
    </xf>
    <xf numFmtId="164" fontId="1" fillId="0" borderId="15" xfId="0" applyFont="1" applyFill="1" applyBorder="1" applyAlignment="1">
      <alignment horizontal="center"/>
    </xf>
    <xf numFmtId="167" fontId="1" fillId="0" borderId="0" xfId="0" applyNumberFormat="1" applyFont="1" applyBorder="1" applyAlignment="1">
      <alignment horizontal="center"/>
    </xf>
    <xf numFmtId="164" fontId="1" fillId="0" borderId="0" xfId="0" applyFont="1" applyAlignment="1"/>
    <xf numFmtId="167" fontId="28" fillId="0" borderId="0" xfId="0" applyNumberFormat="1" applyFont="1" applyFill="1" applyBorder="1"/>
    <xf numFmtId="167" fontId="28" fillId="29" borderId="0" xfId="0" applyNumberFormat="1" applyFont="1" applyFill="1" applyBorder="1"/>
    <xf numFmtId="167" fontId="28" fillId="29" borderId="0" xfId="28" applyNumberFormat="1" applyFont="1" applyFill="1" applyBorder="1"/>
    <xf numFmtId="167" fontId="1" fillId="0" borderId="0" xfId="0" applyNumberFormat="1" applyFont="1" applyBorder="1"/>
    <xf numFmtId="167" fontId="1" fillId="0" borderId="0" xfId="0" applyNumberFormat="1" applyFont="1" applyBorder="1" applyAlignment="1"/>
    <xf numFmtId="167" fontId="28" fillId="0" borderId="0" xfId="0" applyNumberFormat="1" applyFont="1" applyFill="1" applyBorder="1" applyAlignment="1"/>
    <xf numFmtId="164" fontId="1" fillId="0" borderId="0" xfId="0" applyFont="1" applyFill="1" applyBorder="1" applyAlignment="1"/>
    <xf numFmtId="164" fontId="7" fillId="0" borderId="0" xfId="0" applyFont="1" applyBorder="1" applyAlignment="1"/>
    <xf numFmtId="164" fontId="1" fillId="0" borderId="0" xfId="0" applyFont="1" applyFill="1" applyBorder="1" applyAlignment="1">
      <alignment horizontal="center"/>
    </xf>
    <xf numFmtId="164" fontId="1" fillId="41" borderId="0" xfId="0" applyFont="1" applyFill="1" applyBorder="1" applyAlignment="1">
      <alignment horizontal="left"/>
    </xf>
    <xf numFmtId="165" fontId="1" fillId="0" borderId="13" xfId="28" applyNumberFormat="1" applyFont="1" applyFill="1" applyBorder="1" applyAlignment="1"/>
    <xf numFmtId="165" fontId="1" fillId="0" borderId="12" xfId="28" applyNumberFormat="1" applyFont="1" applyFill="1" applyBorder="1" applyAlignment="1"/>
    <xf numFmtId="165" fontId="1" fillId="0" borderId="21" xfId="28" applyNumberFormat="1" applyFont="1" applyFill="1" applyBorder="1" applyAlignment="1"/>
    <xf numFmtId="165" fontId="1" fillId="0" borderId="23" xfId="0" applyNumberFormat="1" applyFont="1" applyFill="1" applyBorder="1" applyAlignment="1"/>
    <xf numFmtId="165" fontId="1" fillId="0" borderId="0" xfId="0" applyNumberFormat="1" applyFont="1" applyFill="1" applyBorder="1" applyAlignment="1"/>
    <xf numFmtId="167" fontId="1" fillId="41" borderId="0" xfId="0" applyNumberFormat="1" applyFont="1" applyFill="1" applyBorder="1" applyAlignment="1"/>
    <xf numFmtId="165" fontId="1" fillId="0" borderId="23" xfId="0" applyNumberFormat="1" applyFont="1" applyBorder="1" applyAlignment="1"/>
    <xf numFmtId="165" fontId="1" fillId="0" borderId="0" xfId="0" applyNumberFormat="1" applyFont="1" applyAlignment="1"/>
    <xf numFmtId="165" fontId="1" fillId="0" borderId="32" xfId="0" applyNumberFormat="1" applyFont="1" applyBorder="1" applyAlignment="1"/>
    <xf numFmtId="164" fontId="7" fillId="41" borderId="0" xfId="0" applyFont="1" applyFill="1" applyBorder="1" applyAlignment="1"/>
    <xf numFmtId="165" fontId="1" fillId="0" borderId="0" xfId="0" applyNumberFormat="1" applyFont="1" applyFill="1" applyAlignment="1"/>
    <xf numFmtId="167" fontId="1" fillId="41" borderId="16" xfId="0" applyNumberFormat="1" applyFont="1" applyFill="1" applyBorder="1" applyAlignment="1"/>
    <xf numFmtId="166" fontId="1" fillId="25" borderId="0" xfId="54" applyFont="1" applyFill="1" applyBorder="1"/>
    <xf numFmtId="166" fontId="1" fillId="25" borderId="0" xfId="54" applyFont="1" applyFill="1" applyBorder="1" applyAlignment="1">
      <alignment horizontal="center"/>
    </xf>
    <xf numFmtId="1" fontId="1" fillId="25" borderId="0" xfId="54" applyNumberFormat="1" applyFont="1" applyFill="1" applyBorder="1" applyAlignment="1">
      <alignment horizontal="center"/>
    </xf>
    <xf numFmtId="164" fontId="1" fillId="25" borderId="0" xfId="39" applyFont="1" applyFill="1" applyBorder="1" applyAlignment="1">
      <alignment horizontal="center"/>
    </xf>
    <xf numFmtId="49" fontId="1" fillId="25" borderId="0" xfId="54" applyNumberFormat="1" applyFont="1" applyFill="1" applyBorder="1" applyAlignment="1">
      <alignment horizontal="left"/>
    </xf>
    <xf numFmtId="165" fontId="1" fillId="0" borderId="0" xfId="28" applyNumberFormat="1" applyFont="1" applyFill="1"/>
    <xf numFmtId="165" fontId="1" fillId="0" borderId="0" xfId="28" applyNumberFormat="1" applyFont="1" applyFill="1" applyBorder="1"/>
    <xf numFmtId="165" fontId="28" fillId="0" borderId="32" xfId="28" applyNumberFormat="1" applyFont="1" applyFill="1" applyBorder="1"/>
    <xf numFmtId="166" fontId="1" fillId="43" borderId="25" xfId="28" applyNumberFormat="1" applyFont="1" applyFill="1" applyBorder="1" applyAlignment="1">
      <alignment horizontal="right"/>
    </xf>
    <xf numFmtId="165" fontId="28" fillId="0" borderId="0" xfId="28" applyNumberFormat="1" applyFont="1" applyBorder="1"/>
    <xf numFmtId="165" fontId="35" fillId="0" borderId="0" xfId="28" applyNumberFormat="1" applyFont="1" applyBorder="1"/>
    <xf numFmtId="164" fontId="1" fillId="40" borderId="0" xfId="54" applyNumberFormat="1" applyFont="1" applyFill="1" applyBorder="1"/>
    <xf numFmtId="1" fontId="1" fillId="40" borderId="0" xfId="54" applyNumberFormat="1" applyFont="1" applyFill="1" applyBorder="1" applyAlignment="1">
      <alignment horizontal="right"/>
    </xf>
    <xf numFmtId="49" fontId="1" fillId="40" borderId="0" xfId="40" applyNumberFormat="1" applyFont="1" applyFill="1" applyBorder="1" applyAlignment="1">
      <alignment horizontal="left"/>
    </xf>
    <xf numFmtId="49" fontId="40" fillId="40" borderId="0" xfId="40" applyNumberFormat="1" applyFont="1" applyFill="1" applyBorder="1" applyAlignment="1">
      <alignment horizontal="left"/>
    </xf>
    <xf numFmtId="49" fontId="40" fillId="40" borderId="0" xfId="40" applyNumberFormat="1" applyFont="1" applyFill="1" applyBorder="1" applyAlignment="1">
      <alignment horizontal="center"/>
    </xf>
    <xf numFmtId="1" fontId="40" fillId="40" borderId="0" xfId="39" applyNumberFormat="1" applyFont="1" applyFill="1" applyBorder="1" applyAlignment="1">
      <alignment horizontal="center"/>
    </xf>
    <xf numFmtId="164" fontId="1" fillId="40" borderId="0" xfId="40" applyNumberFormat="1" applyFont="1" applyFill="1" applyBorder="1"/>
    <xf numFmtId="3" fontId="1" fillId="0" borderId="0" xfId="0" applyNumberFormat="1" applyFont="1" applyFill="1" applyBorder="1" applyAlignment="1">
      <alignment horizontal="left"/>
    </xf>
    <xf numFmtId="165" fontId="28" fillId="0" borderId="23" xfId="28" applyNumberFormat="1" applyFont="1" applyFill="1" applyBorder="1"/>
    <xf numFmtId="165" fontId="35" fillId="0" borderId="64" xfId="28" applyNumberFormat="1" applyFont="1" applyFill="1" applyBorder="1"/>
    <xf numFmtId="165" fontId="35" fillId="0" borderId="23" xfId="28" applyNumberFormat="1" applyFont="1" applyFill="1" applyBorder="1"/>
    <xf numFmtId="164" fontId="1" fillId="0" borderId="0" xfId="0" applyFont="1" applyFill="1"/>
    <xf numFmtId="3" fontId="1" fillId="0" borderId="16" xfId="0" applyNumberFormat="1" applyFont="1" applyFill="1" applyBorder="1" applyAlignment="1">
      <alignment horizontal="left"/>
    </xf>
    <xf numFmtId="170" fontId="1" fillId="0" borderId="13" xfId="28" applyNumberFormat="1" applyFont="1" applyFill="1" applyBorder="1" applyAlignment="1">
      <alignment horizontal="right"/>
    </xf>
    <xf numFmtId="170" fontId="1" fillId="0" borderId="12" xfId="28" applyNumberFormat="1" applyFont="1" applyFill="1" applyBorder="1" applyAlignment="1">
      <alignment horizontal="right"/>
    </xf>
    <xf numFmtId="170" fontId="1" fillId="0" borderId="21" xfId="28" applyNumberFormat="1" applyFont="1" applyFill="1" applyBorder="1" applyAlignment="1">
      <alignment horizontal="right"/>
    </xf>
    <xf numFmtId="164" fontId="1" fillId="40" borderId="0" xfId="54" applyNumberFormat="1" applyFont="1" applyFill="1" applyBorder="1" applyAlignment="1">
      <alignment horizontal="center"/>
    </xf>
    <xf numFmtId="49" fontId="40" fillId="25" borderId="0" xfId="40" applyNumberFormat="1" applyFont="1" applyFill="1" applyBorder="1" applyAlignment="1">
      <alignment horizontal="left"/>
    </xf>
    <xf numFmtId="49" fontId="40" fillId="25" borderId="0" xfId="40" applyNumberFormat="1" applyFont="1" applyFill="1" applyBorder="1" applyAlignment="1">
      <alignment horizontal="center"/>
    </xf>
    <xf numFmtId="1" fontId="40" fillId="25" borderId="0" xfId="39" applyNumberFormat="1" applyFont="1" applyFill="1" applyBorder="1" applyAlignment="1">
      <alignment horizontal="center"/>
    </xf>
    <xf numFmtId="164" fontId="40" fillId="25" borderId="0" xfId="40" applyNumberFormat="1" applyFont="1" applyFill="1" applyBorder="1"/>
    <xf numFmtId="166" fontId="1" fillId="0" borderId="0" xfId="28" applyNumberFormat="1" applyFont="1" applyFill="1" applyBorder="1" applyAlignment="1">
      <alignment horizontal="center"/>
    </xf>
    <xf numFmtId="166" fontId="1" fillId="0" borderId="0" xfId="28" applyNumberFormat="1" applyFont="1" applyFill="1" applyBorder="1" applyAlignment="1">
      <alignment horizontal="left"/>
    </xf>
    <xf numFmtId="166" fontId="1" fillId="0" borderId="0" xfId="28" applyNumberFormat="1" applyFont="1" applyFill="1"/>
    <xf numFmtId="164" fontId="0" fillId="0" borderId="0" xfId="0" applyFill="1"/>
    <xf numFmtId="0" fontId="1" fillId="0" borderId="24" xfId="38" applyFont="1" applyFill="1" applyBorder="1" applyAlignment="1" applyProtection="1">
      <alignment horizontal="center" wrapText="1"/>
    </xf>
    <xf numFmtId="0" fontId="28" fillId="43" borderId="56" xfId="38" applyFont="1" applyFill="1" applyBorder="1" applyAlignment="1">
      <alignment horizontal="center" vertical="center" wrapText="1"/>
    </xf>
    <xf numFmtId="0" fontId="1" fillId="38" borderId="44" xfId="38" applyFont="1" applyFill="1" applyBorder="1" applyAlignment="1" applyProtection="1">
      <alignment horizontal="center" wrapText="1"/>
    </xf>
    <xf numFmtId="0" fontId="1" fillId="38" borderId="54" xfId="38" applyFont="1" applyFill="1" applyBorder="1" applyAlignment="1" applyProtection="1">
      <alignment horizontal="center" wrapText="1"/>
    </xf>
    <xf numFmtId="0" fontId="1" fillId="38" borderId="56" xfId="38" applyFont="1" applyFill="1" applyBorder="1" applyAlignment="1" applyProtection="1">
      <alignment horizontal="center" wrapText="1"/>
    </xf>
    <xf numFmtId="166" fontId="1" fillId="38" borderId="0" xfId="28" applyNumberFormat="1" applyFont="1" applyFill="1" applyBorder="1" applyAlignment="1" applyProtection="1">
      <alignment horizontal="center" wrapText="1"/>
    </xf>
    <xf numFmtId="0" fontId="1" fillId="38" borderId="16" xfId="38" applyFont="1" applyFill="1" applyBorder="1" applyAlignment="1" applyProtection="1">
      <alignment horizontal="center" wrapText="1"/>
    </xf>
    <xf numFmtId="0" fontId="1" fillId="36" borderId="12" xfId="38" applyFont="1" applyFill="1" applyBorder="1" applyAlignment="1">
      <alignment horizontal="center" vertical="center" wrapText="1"/>
    </xf>
    <xf numFmtId="0" fontId="1" fillId="38" borderId="15" xfId="38" applyFont="1" applyFill="1" applyBorder="1" applyAlignment="1" applyProtection="1">
      <alignment horizontal="center" wrapText="1"/>
    </xf>
    <xf numFmtId="166" fontId="1" fillId="38" borderId="17" xfId="28" applyNumberFormat="1" applyFont="1" applyFill="1" applyBorder="1" applyAlignment="1" applyProtection="1">
      <alignment horizontal="center" wrapText="1"/>
    </xf>
    <xf numFmtId="0" fontId="1" fillId="33" borderId="24" xfId="38" applyFont="1" applyFill="1" applyBorder="1" applyAlignment="1" applyProtection="1">
      <alignment horizontal="center" wrapText="1"/>
    </xf>
    <xf numFmtId="166" fontId="1" fillId="33" borderId="23" xfId="28" applyNumberFormat="1" applyFont="1" applyFill="1" applyBorder="1" applyAlignment="1" applyProtection="1">
      <alignment horizontal="center" wrapText="1"/>
    </xf>
    <xf numFmtId="0" fontId="1" fillId="38" borderId="43" xfId="38" applyFont="1" applyFill="1" applyBorder="1" applyAlignment="1" applyProtection="1">
      <alignment horizontal="center" wrapText="1"/>
    </xf>
    <xf numFmtId="0" fontId="1" fillId="38" borderId="17" xfId="38" applyFont="1" applyFill="1" applyBorder="1" applyAlignment="1" applyProtection="1">
      <alignment horizontal="center" wrapText="1"/>
    </xf>
    <xf numFmtId="0" fontId="1" fillId="38" borderId="0" xfId="38" applyFont="1" applyFill="1" applyBorder="1" applyAlignment="1" applyProtection="1">
      <alignment horizontal="center" wrapText="1"/>
    </xf>
    <xf numFmtId="0" fontId="27" fillId="0" borderId="42" xfId="38" applyFont="1" applyFill="1" applyBorder="1" applyAlignment="1">
      <alignment horizontal="center" wrapText="1"/>
    </xf>
    <xf numFmtId="0" fontId="27" fillId="0" borderId="25" xfId="38" applyFont="1" applyFill="1" applyBorder="1" applyAlignment="1">
      <alignment horizontal="center" wrapText="1"/>
    </xf>
    <xf numFmtId="0" fontId="28" fillId="0" borderId="19" xfId="38" applyFont="1" applyFill="1" applyBorder="1" applyAlignment="1" applyProtection="1">
      <alignment horizontal="center" wrapText="1"/>
    </xf>
    <xf numFmtId="0" fontId="1" fillId="38" borderId="12" xfId="38" applyFont="1" applyFill="1" applyBorder="1" applyAlignment="1" applyProtection="1">
      <alignment horizontal="center" wrapText="1"/>
    </xf>
    <xf numFmtId="0" fontId="1" fillId="43" borderId="25" xfId="38" applyFont="1" applyFill="1" applyBorder="1" applyAlignment="1">
      <alignment horizontal="center" vertical="center" wrapText="1"/>
    </xf>
    <xf numFmtId="0" fontId="29" fillId="27" borderId="17" xfId="38" applyFont="1" applyFill="1" applyBorder="1" applyAlignment="1" applyProtection="1">
      <alignment horizontal="center" wrapText="1"/>
    </xf>
    <xf numFmtId="0" fontId="29" fillId="27" borderId="20" xfId="38" applyFont="1" applyFill="1" applyBorder="1" applyAlignment="1" applyProtection="1">
      <alignment horizontal="center" wrapText="1"/>
    </xf>
    <xf numFmtId="164" fontId="19" fillId="0" borderId="0" xfId="0" applyFont="1" applyFill="1" applyBorder="1" applyAlignment="1">
      <alignment horizontal="left"/>
    </xf>
    <xf numFmtId="164" fontId="0" fillId="0" borderId="0" xfId="0" applyFill="1" applyBorder="1"/>
    <xf numFmtId="164" fontId="1" fillId="0" borderId="16" xfId="0" applyNumberFormat="1" applyFont="1" applyFill="1" applyBorder="1" applyAlignment="1">
      <alignment horizontal="center"/>
    </xf>
    <xf numFmtId="164" fontId="1" fillId="0" borderId="16" xfId="0" applyNumberFormat="1" applyFont="1" applyFill="1" applyBorder="1" applyAlignment="1">
      <alignment horizontal="center" wrapText="1"/>
    </xf>
    <xf numFmtId="164" fontId="18" fillId="0" borderId="13" xfId="28" applyNumberFormat="1" applyFont="1" applyFill="1" applyBorder="1"/>
    <xf numFmtId="164" fontId="18" fillId="0" borderId="12" xfId="28" applyNumberFormat="1" applyFont="1" applyFill="1" applyBorder="1"/>
    <xf numFmtId="164" fontId="18" fillId="0" borderId="21" xfId="28" applyNumberFormat="1" applyFont="1" applyFill="1" applyBorder="1"/>
    <xf numFmtId="164" fontId="18" fillId="0" borderId="23" xfId="0" applyNumberFormat="1" applyFont="1" applyFill="1" applyBorder="1"/>
    <xf numFmtId="164" fontId="18" fillId="0" borderId="0" xfId="0" applyNumberFormat="1" applyFont="1" applyFill="1"/>
    <xf numFmtId="164" fontId="18" fillId="0" borderId="32" xfId="0" applyNumberFormat="1" applyFont="1" applyFill="1" applyBorder="1"/>
    <xf numFmtId="0" fontId="1" fillId="36" borderId="43" xfId="38" applyFont="1" applyFill="1" applyBorder="1" applyAlignment="1">
      <alignment horizontal="center" vertical="center" wrapText="1"/>
    </xf>
    <xf numFmtId="0" fontId="1" fillId="32" borderId="0" xfId="39" applyNumberFormat="1" applyFont="1" applyFill="1" applyBorder="1" applyAlignment="1">
      <alignment horizontal="center"/>
    </xf>
    <xf numFmtId="49" fontId="1" fillId="32" borderId="0" xfId="42" applyNumberFormat="1" applyFont="1" applyFill="1" applyBorder="1" applyAlignment="1" applyProtection="1">
      <alignment horizontal="left"/>
    </xf>
    <xf numFmtId="49" fontId="1" fillId="32" borderId="0" xfId="41" applyNumberFormat="1" applyFont="1" applyFill="1" applyBorder="1" applyAlignment="1">
      <alignment horizontal="center"/>
    </xf>
    <xf numFmtId="49" fontId="1" fillId="32" borderId="0" xfId="41" applyNumberFormat="1" applyFont="1" applyFill="1" applyBorder="1" applyAlignment="1">
      <alignment horizontal="left"/>
    </xf>
    <xf numFmtId="1" fontId="1" fillId="44" borderId="0" xfId="43" applyNumberFormat="1" applyFont="1" applyFill="1" applyBorder="1" applyAlignment="1" applyProtection="1">
      <alignment horizontal="center"/>
    </xf>
    <xf numFmtId="3" fontId="1" fillId="32" borderId="0" xfId="41" applyFont="1" applyFill="1" applyBorder="1" applyAlignment="1"/>
    <xf numFmtId="1" fontId="1" fillId="32" borderId="17" xfId="39" applyNumberFormat="1" applyFont="1" applyFill="1" applyBorder="1" applyAlignment="1">
      <alignment horizontal="center"/>
    </xf>
    <xf numFmtId="49" fontId="1" fillId="45" borderId="0" xfId="41" applyNumberFormat="1" applyFont="1" applyFill="1" applyBorder="1" applyAlignment="1">
      <alignment horizontal="center"/>
    </xf>
    <xf numFmtId="0" fontId="1" fillId="0" borderId="24" xfId="38" applyFont="1" applyFill="1" applyBorder="1" applyAlignment="1" applyProtection="1">
      <alignment horizontal="left"/>
    </xf>
    <xf numFmtId="166" fontId="35" fillId="0" borderId="23" xfId="28" applyNumberFormat="1" applyFont="1" applyFill="1" applyBorder="1" applyAlignment="1">
      <alignment horizontal="right"/>
    </xf>
    <xf numFmtId="166" fontId="35" fillId="0" borderId="0" xfId="28" applyNumberFormat="1" applyFont="1" applyFill="1" applyBorder="1" applyAlignment="1">
      <alignment horizontal="right"/>
    </xf>
    <xf numFmtId="0" fontId="1" fillId="0" borderId="0" xfId="38" applyFont="1" applyFill="1"/>
    <xf numFmtId="0" fontId="1" fillId="0" borderId="16" xfId="38" applyFont="1" applyFill="1" applyBorder="1"/>
    <xf numFmtId="0" fontId="1" fillId="0" borderId="0" xfId="38" applyFont="1" applyBorder="1" applyAlignment="1">
      <alignment horizontal="center"/>
    </xf>
    <xf numFmtId="0" fontId="1" fillId="0" borderId="15" xfId="38" applyFont="1" applyFill="1" applyBorder="1"/>
    <xf numFmtId="0" fontId="1" fillId="0" borderId="13" xfId="38" applyFont="1" applyFill="1" applyBorder="1"/>
    <xf numFmtId="0" fontId="1" fillId="0" borderId="0" xfId="38" applyFont="1" applyFill="1" applyBorder="1"/>
    <xf numFmtId="0" fontId="1" fillId="0" borderId="0" xfId="38" applyFont="1"/>
    <xf numFmtId="0" fontId="1" fillId="0" borderId="13" xfId="38" applyFont="1" applyBorder="1"/>
    <xf numFmtId="0" fontId="1" fillId="0" borderId="23" xfId="38" applyFont="1" applyBorder="1"/>
    <xf numFmtId="1" fontId="1" fillId="0" borderId="32" xfId="38" applyNumberFormat="1" applyFont="1" applyFill="1" applyBorder="1"/>
    <xf numFmtId="0" fontId="1" fillId="0" borderId="0" xfId="38" applyFont="1" applyFill="1" applyBorder="1" applyAlignment="1">
      <alignment horizontal="center"/>
    </xf>
    <xf numFmtId="1" fontId="1" fillId="0" borderId="0" xfId="38" applyNumberFormat="1" applyFont="1" applyFill="1" applyBorder="1" applyAlignment="1">
      <alignment horizontal="center"/>
    </xf>
    <xf numFmtId="3" fontId="34" fillId="32" borderId="0" xfId="41" applyFont="1" applyFill="1" applyBorder="1" applyAlignment="1"/>
    <xf numFmtId="49" fontId="34" fillId="32" borderId="0" xfId="41" applyNumberFormat="1" applyFont="1" applyFill="1" applyBorder="1" applyAlignment="1">
      <alignment horizontal="center"/>
    </xf>
    <xf numFmtId="1" fontId="34" fillId="44" borderId="0" xfId="43" applyNumberFormat="1" applyFont="1" applyFill="1" applyBorder="1" applyAlignment="1" applyProtection="1">
      <alignment horizontal="center"/>
    </xf>
    <xf numFmtId="164" fontId="28" fillId="0" borderId="0" xfId="0" applyFont="1" applyFill="1" applyBorder="1"/>
    <xf numFmtId="164" fontId="28" fillId="0" borderId="45" xfId="0" applyFont="1" applyFill="1" applyBorder="1"/>
    <xf numFmtId="164" fontId="28" fillId="0" borderId="28" xfId="0" applyFont="1" applyFill="1" applyBorder="1"/>
    <xf numFmtId="164" fontId="28" fillId="0" borderId="27" xfId="0" applyFont="1" applyFill="1" applyBorder="1" applyAlignment="1">
      <alignment wrapText="1"/>
    </xf>
    <xf numFmtId="164" fontId="28" fillId="0" borderId="27" xfId="0" applyFont="1" applyFill="1" applyBorder="1"/>
    <xf numFmtId="164" fontId="28" fillId="0" borderId="46" xfId="0" applyFont="1" applyFill="1" applyBorder="1"/>
    <xf numFmtId="164" fontId="28" fillId="0" borderId="30" xfId="0" applyFont="1" applyFill="1" applyBorder="1"/>
    <xf numFmtId="164" fontId="28" fillId="0" borderId="31" xfId="0" applyFont="1" applyFill="1" applyBorder="1"/>
    <xf numFmtId="164" fontId="28" fillId="0" borderId="29" xfId="0" applyFont="1" applyFill="1" applyBorder="1"/>
    <xf numFmtId="9" fontId="35" fillId="0" borderId="57" xfId="46" applyFont="1" applyFill="1" applyBorder="1"/>
    <xf numFmtId="9" fontId="35" fillId="0" borderId="15" xfId="46" applyFont="1" applyFill="1" applyBorder="1"/>
    <xf numFmtId="9" fontId="35" fillId="0" borderId="36" xfId="46" applyFont="1" applyFill="1" applyBorder="1"/>
    <xf numFmtId="9" fontId="35" fillId="0" borderId="0" xfId="46" applyFont="1" applyFill="1"/>
    <xf numFmtId="9" fontId="35" fillId="0" borderId="49" xfId="46" applyFont="1" applyFill="1" applyBorder="1"/>
    <xf numFmtId="9" fontId="35" fillId="0" borderId="16" xfId="46" applyFont="1" applyFill="1" applyBorder="1"/>
    <xf numFmtId="9" fontId="35" fillId="0" borderId="0" xfId="46" applyFont="1" applyFill="1" applyBorder="1"/>
    <xf numFmtId="1" fontId="1" fillId="0" borderId="0" xfId="39" applyNumberFormat="1" applyFont="1" applyFill="1" applyBorder="1" applyAlignment="1">
      <alignment horizontal="center"/>
    </xf>
    <xf numFmtId="166" fontId="18" fillId="0" borderId="0" xfId="0" applyNumberFormat="1" applyFont="1" applyFill="1"/>
    <xf numFmtId="166" fontId="18" fillId="0" borderId="23" xfId="0" applyNumberFormat="1" applyFont="1" applyFill="1" applyBorder="1"/>
    <xf numFmtId="166" fontId="18" fillId="0" borderId="32" xfId="0" applyNumberFormat="1" applyFont="1" applyFill="1" applyBorder="1"/>
    <xf numFmtId="0" fontId="28" fillId="43" borderId="0" xfId="38" applyFont="1" applyFill="1" applyBorder="1" applyAlignment="1">
      <alignment horizontal="center" vertical="center" wrapText="1"/>
    </xf>
    <xf numFmtId="0" fontId="1" fillId="0" borderId="12" xfId="38" applyFont="1" applyFill="1" applyBorder="1" applyAlignment="1" applyProtection="1">
      <alignment horizontal="center" wrapText="1"/>
    </xf>
    <xf numFmtId="0" fontId="1" fillId="0" borderId="0" xfId="38" applyFont="1" applyFill="1" applyBorder="1" applyAlignment="1" applyProtection="1">
      <alignment horizontal="center" wrapText="1"/>
    </xf>
    <xf numFmtId="166" fontId="28" fillId="0" borderId="25" xfId="28" applyNumberFormat="1" applyFont="1" applyFill="1" applyBorder="1" applyAlignment="1">
      <alignment horizontal="right"/>
    </xf>
    <xf numFmtId="166" fontId="28" fillId="38" borderId="56" xfId="28" applyNumberFormat="1" applyFont="1" applyFill="1" applyBorder="1" applyAlignment="1">
      <alignment horizontal="right"/>
    </xf>
    <xf numFmtId="9" fontId="18" fillId="29" borderId="0" xfId="46" applyNumberFormat="1" applyFont="1" applyFill="1"/>
    <xf numFmtId="165" fontId="42" fillId="0" borderId="0" xfId="0" applyNumberFormat="1" applyFont="1" applyFill="1" applyBorder="1" applyAlignment="1"/>
    <xf numFmtId="167" fontId="42" fillId="41" borderId="0" xfId="0" applyNumberFormat="1" applyFont="1" applyFill="1" applyBorder="1" applyAlignment="1"/>
    <xf numFmtId="166" fontId="18" fillId="0" borderId="25" xfId="0" applyNumberFormat="1" applyFont="1" applyFill="1" applyBorder="1"/>
    <xf numFmtId="164" fontId="1" fillId="0" borderId="0" xfId="0" quotePrefix="1" applyFont="1" applyAlignment="1">
      <alignment horizontal="right"/>
    </xf>
    <xf numFmtId="166" fontId="1" fillId="33" borderId="0" xfId="54" applyFont="1" applyFill="1" applyBorder="1" applyAlignment="1">
      <alignment horizontal="center"/>
    </xf>
    <xf numFmtId="49" fontId="34" fillId="33" borderId="0" xfId="55" applyNumberFormat="1" applyFont="1" applyFill="1" applyBorder="1" applyAlignment="1">
      <alignment horizontal="left"/>
    </xf>
    <xf numFmtId="49" fontId="34" fillId="33" borderId="0" xfId="55" applyNumberFormat="1" applyFont="1" applyFill="1" applyBorder="1" applyAlignment="1">
      <alignment horizontal="center"/>
    </xf>
    <xf numFmtId="1" fontId="34" fillId="33" borderId="0" xfId="56" applyNumberFormat="1" applyFont="1" applyFill="1" applyBorder="1" applyAlignment="1">
      <alignment horizontal="center"/>
    </xf>
    <xf numFmtId="166" fontId="1" fillId="46" borderId="23" xfId="28" applyNumberFormat="1" applyFont="1" applyFill="1" applyBorder="1" applyAlignment="1">
      <alignment horizontal="right"/>
    </xf>
    <xf numFmtId="0" fontId="1" fillId="0" borderId="0" xfId="38" applyFill="1"/>
    <xf numFmtId="166" fontId="1" fillId="33" borderId="0" xfId="54" applyFont="1" applyFill="1" applyBorder="1"/>
    <xf numFmtId="1" fontId="1" fillId="33" borderId="0" xfId="54" applyNumberFormat="1" applyFont="1" applyFill="1" applyBorder="1" applyAlignment="1">
      <alignment horizontal="center"/>
    </xf>
    <xf numFmtId="164" fontId="1" fillId="33" borderId="0" xfId="39" applyFont="1" applyFill="1" applyBorder="1" applyAlignment="1">
      <alignment horizontal="center"/>
    </xf>
    <xf numFmtId="49" fontId="1" fillId="33" borderId="0" xfId="55" applyNumberFormat="1" applyFont="1" applyFill="1" applyBorder="1" applyAlignment="1">
      <alignment horizontal="left"/>
    </xf>
    <xf numFmtId="166" fontId="1" fillId="43" borderId="23" xfId="28" applyNumberFormat="1" applyFont="1" applyFill="1" applyBorder="1" applyAlignment="1">
      <alignment horizontal="right"/>
    </xf>
    <xf numFmtId="164" fontId="18" fillId="0" borderId="0" xfId="0" applyNumberFormat="1" applyFont="1" applyFill="1" applyAlignment="1">
      <alignment horizontal="centerContinuous"/>
    </xf>
    <xf numFmtId="164" fontId="18" fillId="0" borderId="0" xfId="0" applyNumberFormat="1" applyFont="1" applyFill="1" applyBorder="1"/>
    <xf numFmtId="164" fontId="7" fillId="0" borderId="16" xfId="0" applyNumberFormat="1" applyFont="1" applyFill="1" applyBorder="1" applyAlignment="1">
      <alignment wrapText="1"/>
    </xf>
    <xf numFmtId="164" fontId="1" fillId="0" borderId="16" xfId="0" applyNumberFormat="1" applyFont="1" applyFill="1" applyBorder="1" applyAlignment="1"/>
    <xf numFmtId="164" fontId="0" fillId="0" borderId="0" xfId="0" applyFill="1" applyBorder="1" applyAlignment="1"/>
    <xf numFmtId="3" fontId="18" fillId="0" borderId="0" xfId="0" applyNumberFormat="1" applyFont="1" applyFill="1" applyBorder="1" applyAlignment="1">
      <alignment horizontal="left"/>
    </xf>
    <xf numFmtId="164" fontId="7" fillId="0" borderId="0" xfId="0" applyFont="1" applyFill="1"/>
    <xf numFmtId="166" fontId="18" fillId="0" borderId="0" xfId="0" applyNumberFormat="1" applyFont="1" applyFill="1" applyBorder="1"/>
    <xf numFmtId="166" fontId="18" fillId="0" borderId="17" xfId="0" applyNumberFormat="1" applyFont="1" applyFill="1" applyBorder="1"/>
    <xf numFmtId="164" fontId="43" fillId="0" borderId="0" xfId="0" applyFont="1" applyFill="1"/>
    <xf numFmtId="3" fontId="18" fillId="0" borderId="16" xfId="0" applyNumberFormat="1" applyFont="1" applyFill="1" applyBorder="1" applyAlignment="1">
      <alignment horizontal="left"/>
    </xf>
    <xf numFmtId="165" fontId="35" fillId="0" borderId="0" xfId="28" applyNumberFormat="1" applyFont="1" applyFill="1" applyBorder="1"/>
    <xf numFmtId="166" fontId="1" fillId="43" borderId="32" xfId="28" applyNumberFormat="1" applyFont="1" applyFill="1" applyBorder="1" applyAlignment="1">
      <alignment horizontal="right"/>
    </xf>
    <xf numFmtId="166" fontId="1" fillId="47" borderId="0" xfId="54" applyFont="1" applyFill="1" applyBorder="1" applyAlignment="1">
      <alignment horizontal="center"/>
    </xf>
    <xf numFmtId="166" fontId="1" fillId="47" borderId="0" xfId="54" applyFont="1" applyFill="1" applyBorder="1"/>
    <xf numFmtId="1" fontId="1" fillId="47" borderId="0" xfId="54" applyNumberFormat="1" applyFont="1" applyFill="1" applyBorder="1" applyAlignment="1">
      <alignment horizontal="center"/>
    </xf>
    <xf numFmtId="164" fontId="1" fillId="47" borderId="0" xfId="39" applyFont="1" applyFill="1" applyBorder="1" applyAlignment="1">
      <alignment horizontal="center"/>
    </xf>
    <xf numFmtId="43" fontId="1" fillId="0" borderId="23" xfId="28" applyNumberFormat="1" applyFont="1" applyBorder="1" applyAlignment="1">
      <alignment horizontal="right"/>
    </xf>
    <xf numFmtId="43" fontId="1" fillId="0" borderId="23" xfId="28" applyNumberFormat="1" applyFont="1" applyFill="1" applyBorder="1" applyAlignment="1">
      <alignment horizontal="right"/>
    </xf>
    <xf numFmtId="166" fontId="35" fillId="0" borderId="0" xfId="28" applyNumberFormat="1" applyFont="1" applyFill="1" applyAlignment="1">
      <alignment horizontal="right"/>
    </xf>
    <xf numFmtId="166" fontId="35" fillId="0" borderId="23" xfId="28" applyNumberFormat="1" applyFont="1" applyFill="1" applyBorder="1"/>
    <xf numFmtId="164" fontId="1" fillId="0" borderId="27" xfId="0" applyFont="1" applyBorder="1"/>
    <xf numFmtId="164" fontId="1" fillId="0" borderId="28" xfId="0" applyFont="1" applyBorder="1"/>
    <xf numFmtId="164" fontId="1" fillId="0" borderId="27" xfId="0" pivotButton="1" applyFont="1" applyBorder="1"/>
    <xf numFmtId="164" fontId="1" fillId="0" borderId="28" xfId="0" pivotButton="1" applyFont="1" applyBorder="1"/>
    <xf numFmtId="164" fontId="1" fillId="0" borderId="51" xfId="0" applyFont="1" applyBorder="1"/>
    <xf numFmtId="164" fontId="1" fillId="0" borderId="10" xfId="0" applyFont="1" applyBorder="1"/>
    <xf numFmtId="164" fontId="1" fillId="0" borderId="33" xfId="0" applyFont="1" applyBorder="1"/>
    <xf numFmtId="164" fontId="1" fillId="0" borderId="34" xfId="0" applyFont="1" applyBorder="1"/>
    <xf numFmtId="164" fontId="1" fillId="0" borderId="26" xfId="0" applyFont="1" applyBorder="1"/>
    <xf numFmtId="164" fontId="1" fillId="0" borderId="35" xfId="0" applyFont="1" applyBorder="1"/>
    <xf numFmtId="164" fontId="1" fillId="0" borderId="36" xfId="0" applyFont="1" applyBorder="1"/>
    <xf numFmtId="166" fontId="1" fillId="0" borderId="27" xfId="0" applyNumberFormat="1" applyFont="1" applyBorder="1"/>
    <xf numFmtId="166" fontId="1" fillId="0" borderId="26" xfId="0" applyNumberFormat="1" applyFont="1" applyBorder="1"/>
    <xf numFmtId="166" fontId="1" fillId="0" borderId="34" xfId="0" applyNumberFormat="1" applyFont="1" applyBorder="1"/>
    <xf numFmtId="166" fontId="1" fillId="0" borderId="36" xfId="0" applyNumberFormat="1" applyFont="1" applyBorder="1"/>
    <xf numFmtId="166" fontId="1" fillId="0" borderId="0" xfId="0" applyNumberFormat="1" applyFont="1"/>
    <xf numFmtId="166" fontId="1" fillId="0" borderId="39" xfId="0" applyNumberFormat="1" applyFont="1" applyBorder="1"/>
    <xf numFmtId="166" fontId="1" fillId="0" borderId="37" xfId="0" applyNumberFormat="1" applyFont="1" applyBorder="1"/>
    <xf numFmtId="166" fontId="1" fillId="0" borderId="40" xfId="0" applyNumberFormat="1" applyFont="1" applyBorder="1"/>
    <xf numFmtId="166" fontId="1" fillId="0" borderId="41" xfId="0" applyNumberFormat="1" applyFont="1" applyBorder="1"/>
    <xf numFmtId="164" fontId="1" fillId="0" borderId="27" xfId="0" applyFont="1" applyFill="1" applyBorder="1"/>
    <xf numFmtId="164" fontId="1" fillId="0" borderId="10" xfId="0" applyFont="1" applyFill="1" applyBorder="1"/>
    <xf numFmtId="166" fontId="1" fillId="0" borderId="27" xfId="0" applyNumberFormat="1" applyFont="1" applyFill="1" applyBorder="1"/>
    <xf numFmtId="166" fontId="1" fillId="0" borderId="26" xfId="0" applyNumberFormat="1" applyFont="1" applyFill="1" applyBorder="1"/>
    <xf numFmtId="166" fontId="1" fillId="0" borderId="34" xfId="0" applyNumberFormat="1" applyFont="1" applyFill="1" applyBorder="1"/>
    <xf numFmtId="166" fontId="1" fillId="0" borderId="36" xfId="0" applyNumberFormat="1" applyFont="1" applyFill="1" applyBorder="1"/>
    <xf numFmtId="166" fontId="1" fillId="0" borderId="0" xfId="0" applyNumberFormat="1" applyFont="1" applyFill="1"/>
    <xf numFmtId="166" fontId="1" fillId="0" borderId="39" xfId="0" applyNumberFormat="1" applyFont="1" applyFill="1" applyBorder="1"/>
    <xf numFmtId="164" fontId="1" fillId="0" borderId="47" xfId="0" applyFont="1" applyBorder="1"/>
    <xf numFmtId="164" fontId="1" fillId="0" borderId="26" xfId="0" pivotButton="1" applyFont="1" applyBorder="1"/>
    <xf numFmtId="164" fontId="1" fillId="0" borderId="26" xfId="0" applyFont="1" applyFill="1" applyBorder="1"/>
    <xf numFmtId="164" fontId="1" fillId="0" borderId="47" xfId="0" applyFont="1" applyFill="1" applyBorder="1"/>
    <xf numFmtId="164" fontId="1" fillId="0" borderId="30" xfId="0" applyFont="1" applyBorder="1"/>
    <xf numFmtId="164" fontId="1" fillId="0" borderId="52" xfId="0" applyFont="1" applyBorder="1"/>
    <xf numFmtId="166" fontId="1" fillId="0" borderId="49" xfId="0" applyNumberFormat="1" applyFont="1" applyBorder="1"/>
    <xf numFmtId="166" fontId="1" fillId="0" borderId="16" xfId="0" applyNumberFormat="1" applyFont="1" applyBorder="1"/>
    <xf numFmtId="166" fontId="1" fillId="0" borderId="50" xfId="0" applyNumberFormat="1" applyFont="1" applyBorder="1"/>
    <xf numFmtId="164" fontId="1" fillId="0" borderId="49" xfId="0" applyFont="1" applyBorder="1"/>
    <xf numFmtId="164" fontId="19" fillId="0" borderId="26" xfId="0" applyFont="1" applyFill="1" applyBorder="1"/>
    <xf numFmtId="164" fontId="19" fillId="0" borderId="47" xfId="0" applyFont="1" applyBorder="1"/>
    <xf numFmtId="164" fontId="19" fillId="0" borderId="26" xfId="0" applyFont="1" applyBorder="1"/>
    <xf numFmtId="164" fontId="19" fillId="0" borderId="47" xfId="0" applyFont="1" applyFill="1" applyBorder="1"/>
    <xf numFmtId="164" fontId="19" fillId="0" borderId="48" xfId="0" applyFont="1" applyBorder="1"/>
    <xf numFmtId="166" fontId="1" fillId="0" borderId="29" xfId="0" applyNumberFormat="1" applyFont="1" applyBorder="1"/>
    <xf numFmtId="166" fontId="1" fillId="0" borderId="30" xfId="0" applyNumberFormat="1" applyFont="1" applyBorder="1"/>
    <xf numFmtId="166" fontId="1" fillId="0" borderId="62" xfId="0" applyNumberFormat="1" applyFont="1" applyBorder="1"/>
    <xf numFmtId="164" fontId="1" fillId="0" borderId="29" xfId="0" applyFont="1" applyBorder="1"/>
    <xf numFmtId="166" fontId="1" fillId="0" borderId="0" xfId="0" applyNumberFormat="1" applyFont="1" applyBorder="1"/>
    <xf numFmtId="164" fontId="19" fillId="36" borderId="28" xfId="0" applyFont="1" applyFill="1" applyBorder="1"/>
    <xf numFmtId="164" fontId="19" fillId="0" borderId="27" xfId="0" applyFont="1" applyBorder="1"/>
    <xf numFmtId="164" fontId="19" fillId="0" borderId="28" xfId="0" applyFont="1" applyBorder="1"/>
    <xf numFmtId="164" fontId="19" fillId="0" borderId="40" xfId="0" applyFont="1" applyBorder="1"/>
    <xf numFmtId="164" fontId="19" fillId="36" borderId="38" xfId="0" applyFont="1" applyFill="1" applyBorder="1"/>
    <xf numFmtId="164" fontId="1" fillId="0" borderId="28" xfId="0" applyFont="1" applyFill="1" applyBorder="1"/>
    <xf numFmtId="164" fontId="1" fillId="0" borderId="33" xfId="0" applyFont="1" applyFill="1" applyBorder="1"/>
    <xf numFmtId="165" fontId="1" fillId="0" borderId="36" xfId="0" applyNumberFormat="1" applyFont="1" applyFill="1" applyBorder="1"/>
    <xf numFmtId="165" fontId="1" fillId="0" borderId="27" xfId="0" applyNumberFormat="1" applyFont="1" applyFill="1" applyBorder="1"/>
    <xf numFmtId="164" fontId="1" fillId="0" borderId="36" xfId="0" applyFont="1" applyFill="1" applyBorder="1"/>
    <xf numFmtId="165" fontId="35" fillId="0" borderId="36" xfId="0" applyNumberFormat="1" applyFont="1" applyFill="1" applyBorder="1"/>
    <xf numFmtId="165" fontId="35" fillId="0" borderId="0" xfId="0" applyNumberFormat="1" applyFont="1" applyFill="1"/>
    <xf numFmtId="165" fontId="35" fillId="0" borderId="39" xfId="0" applyNumberFormat="1" applyFont="1" applyFill="1" applyBorder="1"/>
    <xf numFmtId="164" fontId="1" fillId="0" borderId="27" xfId="0" applyFont="1" applyFill="1" applyBorder="1" applyAlignment="1">
      <alignment wrapText="1"/>
    </xf>
    <xf numFmtId="164" fontId="1" fillId="0" borderId="10" xfId="0" applyFont="1" applyFill="1" applyBorder="1" applyAlignment="1">
      <alignment wrapText="1"/>
    </xf>
    <xf numFmtId="165" fontId="1" fillId="0" borderId="49" xfId="0" applyNumberFormat="1" applyFont="1" applyFill="1" applyBorder="1"/>
    <xf numFmtId="165" fontId="1" fillId="0" borderId="29" xfId="0" applyNumberFormat="1" applyFont="1" applyFill="1" applyBorder="1"/>
    <xf numFmtId="164" fontId="1" fillId="0" borderId="51" xfId="0" applyFont="1" applyFill="1" applyBorder="1"/>
    <xf numFmtId="164" fontId="1" fillId="0" borderId="34" xfId="0" applyFont="1" applyFill="1" applyBorder="1"/>
    <xf numFmtId="164" fontId="1" fillId="0" borderId="35" xfId="0" applyFont="1" applyFill="1" applyBorder="1"/>
    <xf numFmtId="165" fontId="1" fillId="0" borderId="26" xfId="0" applyNumberFormat="1" applyFont="1" applyFill="1" applyBorder="1"/>
    <xf numFmtId="165" fontId="1" fillId="0" borderId="34" xfId="0" applyNumberFormat="1" applyFont="1" applyFill="1" applyBorder="1"/>
    <xf numFmtId="165" fontId="1" fillId="0" borderId="0" xfId="0" applyNumberFormat="1" applyFont="1" applyFill="1"/>
    <xf numFmtId="165" fontId="1" fillId="0" borderId="39" xfId="0" applyNumberFormat="1" applyFont="1" applyFill="1" applyBorder="1"/>
    <xf numFmtId="164" fontId="1" fillId="0" borderId="49" xfId="0" applyFont="1" applyFill="1" applyBorder="1"/>
    <xf numFmtId="165" fontId="1" fillId="0" borderId="16" xfId="0" applyNumberFormat="1" applyFont="1" applyFill="1" applyBorder="1"/>
    <xf numFmtId="165" fontId="1" fillId="0" borderId="50" xfId="0" applyNumberFormat="1" applyFont="1" applyFill="1" applyBorder="1"/>
    <xf numFmtId="164" fontId="19" fillId="0" borderId="29" xfId="0" applyFont="1" applyFill="1" applyBorder="1"/>
    <xf numFmtId="164" fontId="19" fillId="0" borderId="52" xfId="0" applyFont="1" applyFill="1" applyBorder="1"/>
    <xf numFmtId="164" fontId="19" fillId="0" borderId="30" xfId="0" applyFont="1" applyFill="1" applyBorder="1"/>
    <xf numFmtId="165" fontId="1" fillId="0" borderId="30" xfId="0" applyNumberFormat="1" applyFont="1" applyFill="1" applyBorder="1"/>
    <xf numFmtId="165" fontId="1" fillId="0" borderId="62" xfId="0" applyNumberFormat="1" applyFont="1" applyFill="1" applyBorder="1"/>
    <xf numFmtId="164" fontId="19" fillId="0" borderId="48" xfId="0" applyFont="1" applyFill="1" applyBorder="1"/>
    <xf numFmtId="166" fontId="1" fillId="0" borderId="0" xfId="0" applyNumberFormat="1" applyFont="1" applyFill="1" applyBorder="1"/>
    <xf numFmtId="166" fontId="1" fillId="0" borderId="49" xfId="0" applyNumberFormat="1" applyFont="1" applyFill="1" applyBorder="1"/>
    <xf numFmtId="166" fontId="1" fillId="0" borderId="16" xfId="0" applyNumberFormat="1" applyFont="1" applyFill="1" applyBorder="1"/>
    <xf numFmtId="166" fontId="1" fillId="0" borderId="50" xfId="0" applyNumberFormat="1" applyFont="1" applyFill="1" applyBorder="1"/>
    <xf numFmtId="164" fontId="19" fillId="0" borderId="27" xfId="0" applyFont="1" applyFill="1" applyBorder="1"/>
    <xf numFmtId="164" fontId="19" fillId="0" borderId="28" xfId="0" applyFont="1" applyFill="1" applyBorder="1"/>
    <xf numFmtId="164" fontId="19" fillId="0" borderId="40" xfId="0" applyFont="1" applyFill="1" applyBorder="1"/>
    <xf numFmtId="164" fontId="19" fillId="0" borderId="38" xfId="0" applyFont="1" applyFill="1" applyBorder="1"/>
    <xf numFmtId="166" fontId="1" fillId="0" borderId="37" xfId="0" applyNumberFormat="1" applyFont="1" applyFill="1" applyBorder="1"/>
    <xf numFmtId="166" fontId="1" fillId="0" borderId="40" xfId="0" applyNumberFormat="1" applyFont="1" applyFill="1" applyBorder="1"/>
    <xf numFmtId="166" fontId="1" fillId="0" borderId="41" xfId="0" applyNumberFormat="1" applyFont="1" applyFill="1" applyBorder="1"/>
    <xf numFmtId="0" fontId="1" fillId="0" borderId="19" xfId="38" applyFont="1" applyFill="1" applyBorder="1"/>
    <xf numFmtId="0" fontId="1" fillId="0" borderId="23" xfId="38" applyFont="1" applyFill="1" applyBorder="1"/>
    <xf numFmtId="0" fontId="1" fillId="0" borderId="25" xfId="38" applyFont="1" applyFill="1" applyBorder="1"/>
    <xf numFmtId="0" fontId="1" fillId="0" borderId="18" xfId="38" applyFont="1" applyFill="1" applyBorder="1"/>
    <xf numFmtId="0" fontId="1" fillId="0" borderId="18" xfId="38" applyFont="1" applyFill="1" applyBorder="1" applyAlignment="1" applyProtection="1">
      <alignment horizontal="left" vertical="center"/>
    </xf>
    <xf numFmtId="166" fontId="1" fillId="0" borderId="0" xfId="28" applyNumberFormat="1" applyFont="1" applyFill="1" applyBorder="1" applyAlignment="1">
      <alignment horizontal="right"/>
    </xf>
    <xf numFmtId="166" fontId="1" fillId="0" borderId="0" xfId="28" applyNumberFormat="1" applyFont="1" applyBorder="1" applyAlignment="1">
      <alignment horizontal="right"/>
    </xf>
    <xf numFmtId="0" fontId="1" fillId="0" borderId="0" xfId="53" applyNumberFormat="1" applyFont="1" applyBorder="1" applyAlignment="1">
      <alignment horizontal="right"/>
    </xf>
    <xf numFmtId="166" fontId="1" fillId="0" borderId="0" xfId="28" applyNumberFormat="1" applyFont="1" applyBorder="1" applyAlignment="1"/>
    <xf numFmtId="166" fontId="1" fillId="43" borderId="0" xfId="28" applyNumberFormat="1" applyFont="1" applyFill="1" applyBorder="1" applyAlignment="1">
      <alignment horizontal="right"/>
    </xf>
    <xf numFmtId="0" fontId="1" fillId="38" borderId="55" xfId="38" applyFont="1" applyFill="1" applyBorder="1" applyAlignment="1" applyProtection="1">
      <alignment horizontal="center" wrapText="1"/>
    </xf>
    <xf numFmtId="43" fontId="1" fillId="0" borderId="0" xfId="28" applyFont="1" applyBorder="1" applyAlignment="1">
      <alignment horizontal="right"/>
    </xf>
    <xf numFmtId="0" fontId="1" fillId="0" borderId="0" xfId="28" applyNumberFormat="1" applyFont="1" applyBorder="1" applyAlignment="1">
      <alignment horizontal="right"/>
    </xf>
    <xf numFmtId="0" fontId="1" fillId="0" borderId="0" xfId="28" applyNumberFormat="1" applyFont="1" applyFill="1" applyBorder="1" applyAlignment="1">
      <alignment horizontal="right"/>
    </xf>
    <xf numFmtId="2" fontId="1" fillId="0" borderId="0" xfId="28" applyNumberFormat="1" applyFont="1" applyBorder="1" applyAlignment="1">
      <alignment horizontal="right"/>
    </xf>
    <xf numFmtId="168" fontId="1" fillId="0" borderId="0" xfId="28" applyNumberFormat="1" applyFont="1" applyBorder="1" applyAlignment="1">
      <alignment horizontal="right"/>
    </xf>
    <xf numFmtId="0" fontId="1" fillId="0" borderId="55" xfId="38" applyFont="1" applyFill="1" applyBorder="1"/>
    <xf numFmtId="0" fontId="1" fillId="38" borderId="20" xfId="38" applyFont="1" applyFill="1" applyBorder="1" applyAlignment="1" applyProtection="1">
      <alignment horizontal="center" wrapText="1"/>
    </xf>
    <xf numFmtId="0" fontId="1" fillId="0" borderId="15" xfId="38" applyFont="1" applyFill="1" applyBorder="1" applyAlignment="1" applyProtection="1">
      <alignment horizontal="centerContinuous" vertical="center" wrapText="1"/>
    </xf>
    <xf numFmtId="0" fontId="1" fillId="0" borderId="53" xfId="38" applyFont="1" applyFill="1" applyBorder="1"/>
    <xf numFmtId="0" fontId="1" fillId="0" borderId="24" xfId="38" applyFont="1" applyFill="1" applyBorder="1"/>
    <xf numFmtId="0" fontId="1" fillId="0" borderId="16" xfId="38" applyFont="1" applyFill="1" applyBorder="1" applyAlignment="1" applyProtection="1">
      <alignment horizontal="left" vertical="center"/>
    </xf>
    <xf numFmtId="0" fontId="19" fillId="0" borderId="53" xfId="38" applyFont="1" applyFill="1" applyBorder="1" applyAlignment="1" applyProtection="1">
      <alignment horizontal="centerContinuous" vertical="center"/>
    </xf>
    <xf numFmtId="0" fontId="1" fillId="0" borderId="13" xfId="38" applyFont="1" applyFill="1" applyBorder="1" applyAlignment="1" applyProtection="1">
      <alignment horizontal="left" vertical="center"/>
    </xf>
    <xf numFmtId="0" fontId="1" fillId="0" borderId="24" xfId="38" applyFont="1" applyFill="1" applyBorder="1" applyAlignment="1" applyProtection="1">
      <alignment horizontal="left" vertical="center"/>
    </xf>
    <xf numFmtId="0" fontId="1" fillId="0" borderId="16" xfId="38" applyFont="1" applyFill="1" applyBorder="1" applyAlignment="1">
      <alignment horizontal="centerContinuous" wrapText="1"/>
    </xf>
    <xf numFmtId="0" fontId="19" fillId="0" borderId="53" xfId="38" applyFont="1" applyFill="1" applyBorder="1" applyAlignment="1" applyProtection="1">
      <alignment horizontal="centerContinuous" vertical="center" wrapText="1"/>
    </xf>
    <xf numFmtId="164" fontId="19" fillId="0" borderId="0" xfId="0" applyFont="1" applyBorder="1" applyAlignment="1">
      <alignment horizontal="centerContinuous"/>
    </xf>
    <xf numFmtId="164" fontId="19" fillId="0" borderId="0" xfId="0" applyFont="1" applyAlignment="1">
      <alignment horizontal="centerContinuous"/>
    </xf>
    <xf numFmtId="164" fontId="19" fillId="0" borderId="0" xfId="0" applyFont="1" applyFill="1" applyBorder="1" applyAlignment="1">
      <alignment horizontal="centerContinuous"/>
    </xf>
    <xf numFmtId="164" fontId="19" fillId="0" borderId="0" xfId="0" applyNumberFormat="1" applyFont="1" applyFill="1" applyAlignment="1">
      <alignment horizontal="centerContinuous"/>
    </xf>
    <xf numFmtId="164" fontId="18" fillId="0" borderId="0" xfId="0" applyNumberFormat="1" applyFont="1" applyFill="1" applyBorder="1" applyAlignment="1">
      <alignment horizontal="centerContinuous"/>
    </xf>
    <xf numFmtId="164" fontId="1" fillId="0" borderId="0" xfId="0" applyFont="1" applyFill="1" applyAlignment="1">
      <alignment horizontal="centerContinuous"/>
    </xf>
    <xf numFmtId="164" fontId="19" fillId="0" borderId="0" xfId="0" applyFont="1" applyFill="1" applyAlignment="1">
      <alignment horizontal="centerContinuous"/>
    </xf>
    <xf numFmtId="164" fontId="1" fillId="0" borderId="16" xfId="0" applyFont="1" applyFill="1" applyBorder="1"/>
    <xf numFmtId="170" fontId="1" fillId="0" borderId="0" xfId="0" applyNumberFormat="1" applyFont="1" applyFill="1" applyBorder="1" applyAlignment="1">
      <alignment horizontal="right"/>
    </xf>
    <xf numFmtId="3" fontId="1" fillId="0" borderId="32" xfId="0" applyNumberFormat="1" applyFont="1" applyFill="1" applyBorder="1" applyAlignment="1">
      <alignment horizontal="left"/>
    </xf>
    <xf numFmtId="165" fontId="1" fillId="0" borderId="32" xfId="28" applyNumberFormat="1" applyFont="1" applyFill="1" applyBorder="1"/>
    <xf numFmtId="165" fontId="28" fillId="0" borderId="0" xfId="28" applyNumberFormat="1" applyFont="1" applyFill="1" applyBorder="1"/>
    <xf numFmtId="164" fontId="1" fillId="0" borderId="0" xfId="0" applyFont="1" applyFill="1" applyAlignment="1"/>
    <xf numFmtId="164" fontId="1" fillId="0" borderId="16" xfId="0" applyFont="1" applyFill="1" applyBorder="1" applyAlignment="1"/>
    <xf numFmtId="170" fontId="1" fillId="0" borderId="0" xfId="0" applyNumberFormat="1" applyFont="1" applyFill="1" applyBorder="1" applyAlignment="1">
      <alignment horizontal="center"/>
    </xf>
    <xf numFmtId="164" fontId="1" fillId="0" borderId="0" xfId="0" applyFont="1" applyFill="1" applyBorder="1"/>
    <xf numFmtId="164" fontId="7" fillId="0" borderId="16" xfId="0" applyFont="1" applyFill="1" applyBorder="1" applyAlignment="1">
      <alignment wrapText="1"/>
    </xf>
    <xf numFmtId="170" fontId="1" fillId="0" borderId="13" xfId="0" applyNumberFormat="1" applyFont="1" applyFill="1" applyBorder="1" applyAlignment="1">
      <alignment horizontal="right"/>
    </xf>
    <xf numFmtId="170" fontId="1" fillId="0" borderId="0" xfId="0" applyNumberFormat="1" applyFont="1" applyFill="1" applyBorder="1" applyAlignment="1">
      <alignment horizontal="left"/>
    </xf>
    <xf numFmtId="170" fontId="28" fillId="29" borderId="0" xfId="28" applyNumberFormat="1" applyFont="1" applyFill="1" applyBorder="1"/>
    <xf numFmtId="170" fontId="28" fillId="39" borderId="0" xfId="28" applyNumberFormat="1" applyFont="1" applyFill="1"/>
    <xf numFmtId="170" fontId="1" fillId="0" borderId="0" xfId="0" applyNumberFormat="1" applyFont="1"/>
    <xf numFmtId="169" fontId="1" fillId="0" borderId="0" xfId="0" applyNumberFormat="1" applyFont="1" applyFill="1"/>
    <xf numFmtId="164" fontId="45" fillId="0" borderId="0" xfId="0" applyFont="1" applyBorder="1" applyAlignment="1">
      <alignment horizontal="centerContinuous"/>
    </xf>
    <xf numFmtId="164" fontId="46" fillId="0" borderId="0" xfId="0" applyFont="1" applyBorder="1" applyAlignment="1">
      <alignment horizontal="centerContinuous"/>
    </xf>
    <xf numFmtId="164" fontId="45" fillId="0" borderId="0" xfId="0" applyFont="1" applyFill="1" applyBorder="1" applyAlignment="1">
      <alignment horizontal="centerContinuous"/>
    </xf>
    <xf numFmtId="3" fontId="16" fillId="0" borderId="0" xfId="0" applyNumberFormat="1" applyFont="1" applyBorder="1" applyAlignment="1">
      <alignment horizontal="left"/>
    </xf>
    <xf numFmtId="164" fontId="16" fillId="0" borderId="0" xfId="0" quotePrefix="1" applyFont="1" applyAlignment="1">
      <alignment horizontal="right"/>
    </xf>
    <xf numFmtId="164" fontId="48" fillId="0" borderId="15" xfId="0" applyFont="1" applyFill="1" applyBorder="1" applyAlignment="1">
      <alignment horizontal="centerContinuous" wrapText="1"/>
    </xf>
    <xf numFmtId="164" fontId="48" fillId="0" borderId="16" xfId="0" applyFont="1" applyFill="1" applyBorder="1" applyAlignment="1">
      <alignment horizontal="centerContinuous" wrapText="1"/>
    </xf>
    <xf numFmtId="164" fontId="48" fillId="0" borderId="20" xfId="0" applyFont="1" applyFill="1" applyBorder="1" applyAlignment="1">
      <alignment horizontal="centerContinuous" wrapText="1"/>
    </xf>
    <xf numFmtId="164" fontId="48" fillId="0" borderId="13" xfId="0" applyFont="1" applyFill="1" applyBorder="1" applyAlignment="1">
      <alignment horizontal="centerContinuous" wrapText="1"/>
    </xf>
    <xf numFmtId="164" fontId="48" fillId="0" borderId="12" xfId="0" applyFont="1" applyBorder="1" applyAlignment="1">
      <alignment horizontal="centerContinuous" wrapText="1"/>
    </xf>
    <xf numFmtId="164" fontId="48" fillId="0" borderId="43" xfId="0" applyFont="1" applyBorder="1" applyAlignment="1">
      <alignment horizontal="centerContinuous" wrapText="1"/>
    </xf>
    <xf numFmtId="164" fontId="48" fillId="0" borderId="55" xfId="0" applyFont="1" applyFill="1" applyBorder="1" applyAlignment="1">
      <alignment horizontal="centerContinuous" wrapText="1"/>
    </xf>
    <xf numFmtId="164" fontId="48" fillId="0" borderId="24" xfId="0" applyFont="1" applyFill="1" applyBorder="1" applyAlignment="1">
      <alignment horizontal="centerContinuous" wrapText="1"/>
    </xf>
    <xf numFmtId="164" fontId="48" fillId="0" borderId="18" xfId="0" applyNumberFormat="1" applyFont="1" applyFill="1" applyBorder="1" applyAlignment="1">
      <alignment horizontal="centerContinuous" wrapText="1"/>
    </xf>
    <xf numFmtId="164" fontId="48" fillId="0" borderId="16" xfId="0" applyFont="1" applyBorder="1" applyAlignment="1">
      <alignment horizontal="centerContinuous" wrapText="1"/>
    </xf>
    <xf numFmtId="164" fontId="48" fillId="0" borderId="20" xfId="0" applyFont="1" applyBorder="1" applyAlignment="1">
      <alignment horizontal="centerContinuous" wrapText="1"/>
    </xf>
    <xf numFmtId="164" fontId="48" fillId="0" borderId="15" xfId="0" applyFont="1" applyFill="1" applyBorder="1" applyAlignment="1">
      <alignment horizontal="center" wrapText="1"/>
    </xf>
    <xf numFmtId="164" fontId="48" fillId="0" borderId="58" xfId="0" applyFont="1" applyFill="1" applyBorder="1" applyAlignment="1">
      <alignment horizontal="center" wrapText="1"/>
    </xf>
    <xf numFmtId="164" fontId="48" fillId="0" borderId="24" xfId="0" applyFont="1" applyFill="1" applyBorder="1" applyAlignment="1">
      <alignment horizontal="center" wrapText="1"/>
    </xf>
    <xf numFmtId="164" fontId="48" fillId="0" borderId="18" xfId="0" applyFont="1" applyFill="1" applyBorder="1" applyAlignment="1">
      <alignment horizontal="center" wrapText="1"/>
    </xf>
    <xf numFmtId="164" fontId="48" fillId="0" borderId="16" xfId="0" applyFont="1" applyFill="1" applyBorder="1" applyAlignment="1">
      <alignment horizontal="center" wrapText="1"/>
    </xf>
    <xf numFmtId="164" fontId="48" fillId="0" borderId="23" xfId="0" applyFont="1" applyFill="1" applyBorder="1" applyAlignment="1">
      <alignment horizontal="centerContinuous" wrapText="1"/>
    </xf>
    <xf numFmtId="164" fontId="48" fillId="0" borderId="0" xfId="0" applyFont="1" applyBorder="1" applyAlignment="1">
      <alignment horizontal="centerContinuous" wrapText="1"/>
    </xf>
    <xf numFmtId="164" fontId="48" fillId="0" borderId="17" xfId="0" applyFont="1" applyBorder="1" applyAlignment="1">
      <alignment horizontal="centerContinuous" wrapText="1"/>
    </xf>
    <xf numFmtId="164" fontId="49" fillId="0" borderId="13" xfId="0" applyNumberFormat="1" applyFont="1" applyBorder="1" applyAlignment="1"/>
    <xf numFmtId="164" fontId="49" fillId="0" borderId="25" xfId="0" applyNumberFormat="1" applyFont="1" applyBorder="1" applyAlignment="1"/>
    <xf numFmtId="164" fontId="48" fillId="0" borderId="16" xfId="0" applyFont="1" applyFill="1" applyBorder="1" applyAlignment="1">
      <alignment horizontal="right" wrapText="1"/>
    </xf>
    <xf numFmtId="164" fontId="48" fillId="0" borderId="19" xfId="0" applyNumberFormat="1" applyFont="1" applyFill="1" applyBorder="1" applyAlignment="1">
      <alignment horizontal="center" wrapText="1"/>
    </xf>
    <xf numFmtId="3" fontId="16" fillId="0" borderId="0" xfId="0" applyNumberFormat="1" applyFont="1" applyFill="1" applyBorder="1" applyAlignment="1">
      <alignment horizontal="left"/>
    </xf>
    <xf numFmtId="164" fontId="16" fillId="0" borderId="0" xfId="0" applyFont="1" applyFill="1" applyAlignment="1"/>
    <xf numFmtId="164" fontId="16" fillId="0" borderId="0" xfId="0" applyFont="1" applyAlignment="1"/>
    <xf numFmtId="164" fontId="16" fillId="0" borderId="0" xfId="0" applyFont="1" applyFill="1" applyBorder="1" applyAlignment="1"/>
    <xf numFmtId="165" fontId="16" fillId="0" borderId="0" xfId="28" applyNumberFormat="1" applyFont="1" applyFill="1" applyBorder="1"/>
    <xf numFmtId="165" fontId="50" fillId="0" borderId="0" xfId="28" applyNumberFormat="1" applyFont="1" applyFill="1" applyBorder="1"/>
    <xf numFmtId="165" fontId="16" fillId="0" borderId="0" xfId="28" applyNumberFormat="1" applyFont="1" applyBorder="1"/>
    <xf numFmtId="165" fontId="50" fillId="0" borderId="0" xfId="28" applyNumberFormat="1" applyFont="1" applyBorder="1"/>
    <xf numFmtId="165" fontId="51" fillId="0" borderId="0" xfId="28" applyNumberFormat="1" applyFont="1" applyBorder="1"/>
    <xf numFmtId="171" fontId="1" fillId="0" borderId="0" xfId="28" applyNumberFormat="1" applyFont="1" applyFill="1" applyBorder="1"/>
    <xf numFmtId="171" fontId="1" fillId="0" borderId="0" xfId="28" applyNumberFormat="1" applyFont="1" applyFill="1"/>
    <xf numFmtId="171" fontId="28" fillId="0" borderId="32" xfId="28" applyNumberFormat="1" applyFont="1" applyFill="1" applyBorder="1"/>
    <xf numFmtId="171" fontId="1" fillId="0" borderId="23" xfId="28" applyNumberFormat="1" applyFont="1" applyFill="1" applyBorder="1"/>
    <xf numFmtId="171" fontId="28" fillId="0" borderId="23" xfId="28" applyNumberFormat="1" applyFont="1" applyFill="1" applyBorder="1"/>
    <xf numFmtId="171" fontId="35" fillId="0" borderId="64" xfId="28" applyNumberFormat="1" applyFont="1" applyFill="1" applyBorder="1"/>
    <xf numFmtId="171" fontId="35" fillId="0" borderId="23" xfId="28" applyNumberFormat="1" applyFont="1" applyFill="1" applyBorder="1"/>
    <xf numFmtId="171" fontId="1" fillId="0" borderId="23" xfId="28" applyNumberFormat="1" applyFont="1" applyBorder="1"/>
    <xf numFmtId="171" fontId="1" fillId="0" borderId="0" xfId="28" applyNumberFormat="1" applyFont="1" applyBorder="1"/>
    <xf numFmtId="171" fontId="28" fillId="0" borderId="23" xfId="28" applyNumberFormat="1" applyFont="1" applyBorder="1"/>
    <xf numFmtId="171" fontId="35" fillId="0" borderId="64" xfId="28" applyNumberFormat="1" applyFont="1" applyBorder="1"/>
    <xf numFmtId="171" fontId="35" fillId="0" borderId="23" xfId="28" applyNumberFormat="1" applyFont="1" applyBorder="1"/>
    <xf numFmtId="171" fontId="1" fillId="0" borderId="16" xfId="28" applyNumberFormat="1" applyFont="1" applyFill="1" applyBorder="1"/>
    <xf numFmtId="171" fontId="28" fillId="0" borderId="22" xfId="28" applyNumberFormat="1" applyFont="1" applyFill="1" applyBorder="1"/>
    <xf numFmtId="171" fontId="1" fillId="0" borderId="18" xfId="28" applyNumberFormat="1" applyFont="1" applyFill="1" applyBorder="1"/>
    <xf numFmtId="171" fontId="1" fillId="0" borderId="18" xfId="28" applyNumberFormat="1" applyFont="1" applyBorder="1"/>
    <xf numFmtId="171" fontId="1" fillId="0" borderId="16" xfId="28" applyNumberFormat="1" applyFont="1" applyBorder="1"/>
    <xf numFmtId="171" fontId="28" fillId="0" borderId="18" xfId="28" applyNumberFormat="1" applyFont="1" applyBorder="1"/>
    <xf numFmtId="171" fontId="35" fillId="0" borderId="65" xfId="28" applyNumberFormat="1" applyFont="1" applyBorder="1"/>
    <xf numFmtId="171" fontId="35" fillId="0" borderId="18" xfId="28" applyNumberFormat="1" applyFont="1" applyBorder="1"/>
    <xf numFmtId="171" fontId="1" fillId="0" borderId="0" xfId="0" applyNumberFormat="1" applyFont="1" applyFill="1" applyAlignment="1"/>
    <xf numFmtId="171" fontId="1" fillId="0" borderId="23" xfId="0" applyNumberFormat="1" applyFont="1" applyFill="1" applyBorder="1" applyAlignment="1"/>
    <xf numFmtId="171" fontId="1" fillId="0" borderId="32" xfId="0" applyNumberFormat="1" applyFont="1" applyFill="1" applyBorder="1" applyAlignment="1"/>
    <xf numFmtId="171" fontId="18" fillId="0" borderId="25" xfId="0" applyNumberFormat="1" applyFont="1" applyFill="1" applyBorder="1"/>
    <xf numFmtId="171" fontId="42" fillId="0" borderId="0" xfId="0" quotePrefix="1" applyNumberFormat="1" applyFont="1" applyFill="1" applyAlignment="1"/>
    <xf numFmtId="171" fontId="42" fillId="0" borderId="0" xfId="0" applyNumberFormat="1" applyFont="1" applyFill="1" applyAlignment="1"/>
    <xf numFmtId="171" fontId="42" fillId="0" borderId="23" xfId="0" applyNumberFormat="1" applyFont="1" applyFill="1" applyBorder="1" applyAlignment="1"/>
    <xf numFmtId="171" fontId="42" fillId="0" borderId="32" xfId="0" applyNumberFormat="1" applyFont="1" applyFill="1" applyBorder="1" applyAlignment="1"/>
    <xf numFmtId="171" fontId="42" fillId="0" borderId="25" xfId="0" applyNumberFormat="1" applyFont="1" applyFill="1" applyBorder="1"/>
    <xf numFmtId="171" fontId="1" fillId="0" borderId="16" xfId="0" applyNumberFormat="1" applyFont="1" applyFill="1" applyBorder="1" applyAlignment="1"/>
    <xf numFmtId="171" fontId="1" fillId="0" borderId="18" xfId="0" applyNumberFormat="1" applyFont="1" applyFill="1" applyBorder="1" applyAlignment="1"/>
    <xf numFmtId="171" fontId="1" fillId="0" borderId="22" xfId="0" applyNumberFormat="1" applyFont="1" applyFill="1" applyBorder="1" applyAlignment="1"/>
    <xf numFmtId="171" fontId="18" fillId="0" borderId="19" xfId="0" applyNumberFormat="1" applyFont="1" applyFill="1" applyBorder="1"/>
    <xf numFmtId="164" fontId="48" fillId="0" borderId="16" xfId="0" applyNumberFormat="1" applyFont="1" applyFill="1" applyBorder="1" applyAlignment="1">
      <alignment horizontal="centerContinuous" wrapText="1"/>
    </xf>
    <xf numFmtId="164" fontId="48" fillId="0" borderId="20" xfId="0" applyNumberFormat="1" applyFont="1" applyFill="1" applyBorder="1" applyAlignment="1">
      <alignment horizontal="centerContinuous" wrapText="1"/>
    </xf>
    <xf numFmtId="164" fontId="48" fillId="0" borderId="23" xfId="0" applyNumberFormat="1" applyFont="1" applyFill="1" applyBorder="1" applyAlignment="1">
      <alignment horizontal="centerContinuous" wrapText="1"/>
    </xf>
    <xf numFmtId="164" fontId="48" fillId="0" borderId="0" xfId="0" applyNumberFormat="1" applyFont="1" applyFill="1" applyBorder="1" applyAlignment="1">
      <alignment horizontal="centerContinuous" wrapText="1"/>
    </xf>
    <xf numFmtId="164" fontId="48" fillId="0" borderId="17" xfId="0" applyNumberFormat="1" applyFont="1" applyFill="1" applyBorder="1" applyAlignment="1">
      <alignment horizontal="centerContinuous" wrapText="1"/>
    </xf>
    <xf numFmtId="164" fontId="49" fillId="0" borderId="13" xfId="0" applyNumberFormat="1" applyFont="1" applyFill="1" applyBorder="1" applyAlignment="1"/>
    <xf numFmtId="164" fontId="49" fillId="0" borderId="25" xfId="0" applyNumberFormat="1" applyFont="1" applyFill="1" applyBorder="1" applyAlignment="1"/>
    <xf numFmtId="164" fontId="48" fillId="0" borderId="15" xfId="0" applyNumberFormat="1" applyFont="1" applyFill="1" applyBorder="1" applyAlignment="1">
      <alignment horizontal="center" wrapText="1"/>
    </xf>
    <xf numFmtId="164" fontId="48" fillId="0" borderId="24" xfId="0" applyNumberFormat="1" applyFont="1" applyFill="1" applyBorder="1" applyAlignment="1">
      <alignment horizontal="center" wrapText="1"/>
    </xf>
    <xf numFmtId="164" fontId="48" fillId="0" borderId="18" xfId="0" applyNumberFormat="1" applyFont="1" applyFill="1" applyBorder="1" applyAlignment="1">
      <alignment horizontal="center" wrapText="1"/>
    </xf>
    <xf numFmtId="164" fontId="48" fillId="0" borderId="16" xfId="0" applyNumberFormat="1" applyFont="1" applyFill="1" applyBorder="1" applyAlignment="1">
      <alignment horizontal="center" wrapText="1"/>
    </xf>
    <xf numFmtId="164" fontId="48" fillId="0" borderId="16" xfId="0" applyNumberFormat="1" applyFont="1" applyFill="1" applyBorder="1" applyAlignment="1">
      <alignment horizontal="right" wrapText="1"/>
    </xf>
    <xf numFmtId="37" fontId="18" fillId="0" borderId="0" xfId="0" applyNumberFormat="1" applyFont="1" applyFill="1"/>
    <xf numFmtId="37" fontId="18" fillId="0" borderId="23" xfId="0" applyNumberFormat="1" applyFont="1" applyFill="1" applyBorder="1"/>
    <xf numFmtId="37" fontId="18" fillId="0" borderId="32" xfId="0" applyNumberFormat="1" applyFont="1" applyFill="1" applyBorder="1"/>
    <xf numFmtId="37" fontId="18" fillId="0" borderId="25" xfId="0" applyNumberFormat="1" applyFont="1" applyFill="1" applyBorder="1"/>
    <xf numFmtId="37" fontId="18" fillId="0" borderId="16" xfId="0" applyNumberFormat="1" applyFont="1" applyFill="1" applyBorder="1"/>
    <xf numFmtId="37" fontId="18" fillId="0" borderId="18" xfId="0" applyNumberFormat="1" applyFont="1" applyFill="1" applyBorder="1"/>
    <xf numFmtId="37" fontId="18" fillId="0" borderId="22" xfId="0" applyNumberFormat="1" applyFont="1" applyFill="1" applyBorder="1"/>
    <xf numFmtId="37" fontId="18" fillId="0" borderId="19" xfId="0" applyNumberFormat="1" applyFont="1" applyFill="1" applyBorder="1"/>
    <xf numFmtId="164" fontId="16" fillId="0" borderId="0" xfId="0" applyNumberFormat="1" applyFont="1" applyFill="1"/>
    <xf numFmtId="164" fontId="16" fillId="0" borderId="0" xfId="0" applyNumberFormat="1" applyFont="1" applyFill="1" applyBorder="1"/>
    <xf numFmtId="164" fontId="16" fillId="0" borderId="0" xfId="0" quotePrefix="1" applyFont="1" applyFill="1" applyAlignment="1">
      <alignment horizontal="right"/>
    </xf>
    <xf numFmtId="164" fontId="16" fillId="0" borderId="0" xfId="0" applyFont="1" applyFill="1" applyBorder="1"/>
    <xf numFmtId="39" fontId="1" fillId="0" borderId="0" xfId="28" applyNumberFormat="1" applyFont="1" applyFill="1" applyBorder="1"/>
    <xf numFmtId="39" fontId="1" fillId="0" borderId="16" xfId="28" applyNumberFormat="1" applyFont="1" applyFill="1" applyBorder="1"/>
    <xf numFmtId="172" fontId="1" fillId="0" borderId="0" xfId="28" applyNumberFormat="1" applyFont="1" applyFill="1" applyBorder="1"/>
    <xf numFmtId="39" fontId="1" fillId="0" borderId="0" xfId="28" applyNumberFormat="1" applyFont="1" applyBorder="1"/>
    <xf numFmtId="39" fontId="1" fillId="0" borderId="0" xfId="28" applyNumberFormat="1" applyFont="1" applyFill="1"/>
    <xf numFmtId="39" fontId="28" fillId="0" borderId="32" xfId="28" applyNumberFormat="1" applyFont="1" applyFill="1" applyBorder="1"/>
    <xf numFmtId="39" fontId="1" fillId="0" borderId="23" xfId="28" applyNumberFormat="1" applyFont="1" applyBorder="1"/>
    <xf numFmtId="166" fontId="28" fillId="48" borderId="0" xfId="28" applyNumberFormat="1" applyFont="1" applyFill="1" applyBorder="1" applyAlignment="1">
      <alignment horizontal="right"/>
    </xf>
    <xf numFmtId="9" fontId="35" fillId="0" borderId="36" xfId="46" applyNumberFormat="1" applyFont="1" applyFill="1" applyBorder="1"/>
    <xf numFmtId="164" fontId="28" fillId="0" borderId="0" xfId="0" applyFont="1" applyFill="1" applyBorder="1" applyAlignment="1">
      <alignment wrapText="1"/>
    </xf>
    <xf numFmtId="164" fontId="48" fillId="0" borderId="59" xfId="0" applyFont="1" applyFill="1" applyBorder="1" applyAlignment="1">
      <alignment horizontal="center" wrapText="1"/>
    </xf>
    <xf numFmtId="164" fontId="49" fillId="0" borderId="60" xfId="0" applyFont="1" applyBorder="1" applyAlignment="1">
      <alignment horizontal="center" wrapText="1"/>
    </xf>
    <xf numFmtId="164" fontId="49" fillId="0" borderId="61" xfId="0" applyFont="1" applyBorder="1" applyAlignment="1">
      <alignment horizontal="center" wrapText="1"/>
    </xf>
    <xf numFmtId="164" fontId="48" fillId="0" borderId="13" xfId="0" applyFont="1" applyFill="1" applyBorder="1" applyAlignment="1">
      <alignment horizontal="center" wrapText="1"/>
    </xf>
    <xf numFmtId="164" fontId="49" fillId="0" borderId="23" xfId="0" applyFont="1" applyBorder="1" applyAlignment="1">
      <alignment horizontal="center" wrapText="1"/>
    </xf>
    <xf numFmtId="164" fontId="49" fillId="0" borderId="18" xfId="0" applyFont="1" applyBorder="1" applyAlignment="1">
      <alignment horizontal="center" wrapText="1"/>
    </xf>
    <xf numFmtId="164" fontId="49" fillId="0" borderId="23" xfId="0" applyFont="1" applyFill="1" applyBorder="1" applyAlignment="1">
      <alignment horizontal="center" wrapText="1"/>
    </xf>
    <xf numFmtId="164" fontId="49" fillId="0" borderId="18" xfId="0" applyFont="1" applyFill="1" applyBorder="1" applyAlignment="1">
      <alignment horizontal="center" wrapText="1"/>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_03TTA09mastersurvey" xfId="38"/>
    <cellStyle name="Normal_3-TTA Data" xfId="52"/>
    <cellStyle name="Normal_3-TTA Data_1" xfId="53"/>
    <cellStyle name="Normal_Degree02 Form" xfId="39"/>
    <cellStyle name="Normal_Degree02 Form 2" xfId="56"/>
    <cellStyle name="Normal_Degrees02 Form" xfId="40"/>
    <cellStyle name="Normal_Degrees02 Form 2" xfId="55"/>
    <cellStyle name="Normal_Degrees02 Form 3" xfId="54"/>
    <cellStyle name="Normal_SCH&amp;FTE02 Form" xfId="41"/>
    <cellStyle name="Normal_StProg01B" xfId="42"/>
    <cellStyle name="Normal_StProg02 Form" xfId="43"/>
    <cellStyle name="Note" xfId="44" builtinId="10" customBuiltin="1"/>
    <cellStyle name="Output" xfId="45" builtinId="21" customBuiltin="1"/>
    <cellStyle name="Percent" xfId="46" builtinId="5"/>
    <cellStyle name="questionable" xfId="47"/>
    <cellStyle name="review" xfId="48"/>
    <cellStyle name="Title" xfId="49" builtinId="15" customBuiltin="1"/>
    <cellStyle name="Total" xfId="50" builtinId="25" customBuiltin="1"/>
    <cellStyle name="Warning Text" xfId="51" builtinId="11" customBuiltin="1"/>
  </cellStyles>
  <dxfs count="32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6" formatCode="_(* #,##0_);_(* \(#,##0\);_(* &quot;-&quot;??_);_(@_)"/>
    </dxf>
    <dxf>
      <fill>
        <patternFill patternType="none">
          <bgColor auto="1"/>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ont>
        <color rgb="FF0000FF"/>
      </font>
    </dxf>
    <dxf>
      <fill>
        <patternFill patternType="none">
          <bgColor auto="1"/>
        </patternFill>
      </fill>
    </dxf>
    <dxf>
      <font>
        <color rgb="FF0000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59999389629810485"/>
        </patternFill>
      </fill>
    </dxf>
    <dxf>
      <fill>
        <patternFill>
          <bgColor theme="8" tint="0.59999389629810485"/>
        </patternFill>
      </fill>
    </dxf>
    <dxf>
      <fill>
        <patternFill patternType="solid">
          <bgColor theme="9" tint="0.79998168889431442"/>
        </patternFill>
      </fill>
    </dxf>
    <dxf>
      <fill>
        <patternFill patternType="solid">
          <fgColor indexed="64"/>
          <bgColor rgb="FFFFFF00"/>
        </patternFill>
      </fill>
    </dxf>
    <dxf>
      <fill>
        <patternFill patternType="solid">
          <fgColor indexed="64"/>
          <bgColor rgb="FFFFFF00"/>
        </patternFill>
      </fill>
    </dxf>
    <dxf>
      <fill>
        <patternFill>
          <bgColor theme="9" tint="0.59999389629810485"/>
        </patternFill>
      </fill>
    </dxf>
    <dxf>
      <fill>
        <patternFill patternType="solid">
          <fgColor indexed="64"/>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64"/>
          <bgColor theme="2" tint="-9.9978637043366805E-2"/>
        </patternFill>
      </fill>
    </dxf>
    <dxf>
      <fill>
        <patternFill patternType="none">
          <bgColor indexed="65"/>
        </patternFill>
      </fill>
    </dxf>
    <dxf>
      <numFmt numFmtId="165" formatCode="_(* #,##0.0_);_(* \(#,##0.0\);_(* &quot;-&quot;??_);_(@_)"/>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6" formatCode="_(* #,##0_);_(* \(#,##0\);_(* &quot;-&quot;??_);_(@_)"/>
    </dxf>
    <dxf>
      <font>
        <name val="Arial"/>
        <scheme val="none"/>
      </font>
    </dxf>
    <dxf>
      <font>
        <sz val="10"/>
      </font>
    </dxf>
  </dxfs>
  <tableStyles count="0" defaultTableStyle="TableStyleMedium9" defaultPivotStyle="PivotStyleLight16"/>
  <colors>
    <mruColors>
      <color rgb="FF00FF00"/>
      <color rgb="FF0000FF"/>
      <color rgb="FFC0E399"/>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y%20and%20Review%20Admin/Returns/AR%20DHE%201-11%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562.580575115739" createdVersion="3" refreshedVersion="3" minRefreshableVersion="3" recordCount="419">
  <cacheSource type="worksheet">
    <worksheetSource ref="A5:DH424" sheet="3 TTD Data"/>
  </cacheSource>
  <cacheFields count="147">
    <cacheField name="State" numFmtId="0">
      <sharedItems count="16">
        <s v="AL"/>
        <s v="AR"/>
        <s v="DE"/>
        <s v="FL"/>
        <s v="GA"/>
        <s v="KY"/>
        <s v="LA"/>
        <s v="MD"/>
        <s v="MS"/>
        <s v="NC"/>
        <s v="OK"/>
        <s v="SC"/>
        <s v="TN"/>
        <s v="TX"/>
        <s v="VA"/>
        <s v="WV"/>
      </sharedItems>
    </cacheField>
    <cacheField name="Name" numFmtId="0">
      <sharedItems containsBlank="1"/>
    </cacheField>
    <cacheField name="ID" numFmtId="0">
      <sharedItems containsBlank="1" containsMixedTypes="1" containsNumber="1" containsInteger="1" minValue="106245" maxValue="447689"/>
    </cacheField>
    <cacheField name="Type" numFmtId="0">
      <sharedItems containsSemiMixedTypes="0" containsString="0" containsNumber="1" containsInteger="1" minValue="1" maxValue="15" count="14">
        <n v="1"/>
        <n v="3"/>
        <n v="4"/>
        <n v="5"/>
        <n v="6"/>
        <n v="8"/>
        <n v="9"/>
        <n v="10"/>
        <n v="2"/>
        <n v="7"/>
        <n v="15"/>
        <n v="13" u="1"/>
        <n v="14" u="1"/>
        <n v="12" u="1"/>
      </sharedItems>
      <fieldGroup par="112"/>
    </cacheField>
    <cacheField name="AW-tot" numFmtId="166">
      <sharedItems containsBlank="1" containsMixedTypes="1" containsNumber="1" containsInteger="1" minValue="1" maxValue="9373"/>
    </cacheField>
    <cacheField name="subtot-2maj" numFmtId="0">
      <sharedItems containsString="0" containsBlank="1" containsNumber="1" containsInteger="1" minValue="0" maxValue="405"/>
    </cacheField>
    <cacheField name="Undup-num-awards" numFmtId="166">
      <sharedItems containsString="0" containsBlank="1" containsNumber="1" containsInteger="1" minValue="0" maxValue="9202"/>
    </cacheField>
    <cacheField name="subtot" numFmtId="166">
      <sharedItems containsString="0" containsBlank="1" containsNumber="1" containsInteger="1" minValue="0" maxValue="9202"/>
    </cacheField>
    <cacheField name="subtot2" numFmtId="166">
      <sharedItems containsString="0" containsBlank="1" containsNumber="1" containsInteger="1" minValue="0" maxValue="5882"/>
    </cacheField>
    <cacheField name="HrsRqrd" numFmtId="166">
      <sharedItems containsNonDate="0" containsString="0" containsBlank="1"/>
    </cacheField>
    <cacheField name="HS1stT-FT-subtot" numFmtId="166">
      <sharedItems containsString="0" containsBlank="1" containsNumber="1" containsInteger="1" minValue="0" maxValue="2032"/>
    </cacheField>
    <cacheField name="HS1stT-FT-subtot2" numFmtId="166">
      <sharedItems containsString="0" containsBlank="1" containsNumber="1" containsInteger="1" minValue="0" maxValue="381"/>
    </cacheField>
    <cacheField name="HS1stT-PT-subtot" numFmtId="0">
      <sharedItems containsString="0" containsBlank="1" containsNumber="1" containsInteger="1" minValue="0" maxValue="206"/>
    </cacheField>
    <cacheField name="HS1stT-PT-subtot2" numFmtId="166">
      <sharedItems containsString="0" containsBlank="1" containsNumber="1" containsInteger="1" minValue="0" maxValue="93"/>
    </cacheField>
    <cacheField name="HS1stT-UNK-subtot" numFmtId="166">
      <sharedItems containsString="0" containsBlank="1" containsNumber="1" containsInteger="1" minValue="0" maxValue="125"/>
    </cacheField>
    <cacheField name="HS1stT-UNK-subtot2" numFmtId="166">
      <sharedItems containsString="0" containsBlank="1" containsNumber="1" containsInteger="1" minValue="0" maxValue="125"/>
    </cacheField>
    <cacheField name="HSav-TTA-1stT-FT" numFmtId="0">
      <sharedItems containsBlank="1" containsMixedTypes="1" containsNumber="1" minValue="0" maxValue="15.33"/>
    </cacheField>
    <cacheField name="HS1stT-FT-TTA*" numFmtId="166">
      <sharedItems containsString="0" containsBlank="1" containsNumber="1" minValue="0" maxValue="8932"/>
    </cacheField>
    <cacheField name="HSav-TTA-1stT-PT" numFmtId="0">
      <sharedItems containsBlank="1" containsMixedTypes="1" containsNumber="1" minValue="0" maxValue="13.33"/>
    </cacheField>
    <cacheField name="HS1stT-PT-TTA*" numFmtId="166">
      <sharedItems containsString="0" containsBlank="1" containsNumber="1" minValue="0" maxValue="895"/>
    </cacheField>
    <cacheField name="HSav-TTA-1stT-UNK" numFmtId="0">
      <sharedItems containsString="0" containsBlank="1" containsNumber="1" minValue="0" maxValue="17.829999999999998"/>
    </cacheField>
    <cacheField name="HS1stT-UNK-TTA*" numFmtId="166">
      <sharedItems containsString="0" containsBlank="1" containsNumber="1" minValue="0" maxValue="69"/>
    </cacheField>
    <cacheField name="HSav-CTA-1stT-FT" numFmtId="0">
      <sharedItems containsString="0" containsBlank="1" containsNumber="1" minValue="0" maxValue="205.3"/>
    </cacheField>
    <cacheField name="HS1stT-FT-CTA*" numFmtId="166">
      <sharedItems containsString="0" containsBlank="1" containsNumber="1" minValue="0" maxValue="45991.950000000004"/>
    </cacheField>
    <cacheField name="HSav-CTA-1stT-PT" numFmtId="0">
      <sharedItems containsString="0" containsBlank="1" containsNumber="1" minValue="0" maxValue="196"/>
    </cacheField>
    <cacheField name="HS1stT-PT-CTA*" numFmtId="166">
      <sharedItems containsString="0" containsBlank="1" containsNumber="1" minValue="0" maxValue="6750.9999999999991"/>
    </cacheField>
    <cacheField name="HSav-CTA-1stT-UNK" numFmtId="0">
      <sharedItems containsString="0" containsBlank="1" containsNumber="1" minValue="0" maxValue="171"/>
    </cacheField>
    <cacheField name="HS1stT-UNK-CTA*" numFmtId="166">
      <sharedItems containsString="0" containsBlank="1" containsNumber="1" minValue="0" maxValue="8841"/>
    </cacheField>
    <cacheField name="HS1stT-subtot" numFmtId="166">
      <sharedItems containsString="0" containsBlank="1" containsNumber="1" containsInteger="1" minValue="0" maxValue="2124"/>
    </cacheField>
    <cacheField name="HS1stT-subtot2" numFmtId="166">
      <sharedItems containsString="0" containsBlank="1" containsNumber="1" containsInteger="1" minValue="0" maxValue="559"/>
    </cacheField>
    <cacheField name="HS1stT-wtd-av-TTA" numFmtId="166">
      <sharedItems containsString="0" containsBlank="1" containsNumber="1" minValue="0" maxValue="11.48"/>
    </cacheField>
    <cacheField name="HS1stT-TTA*" numFmtId="166">
      <sharedItems containsString="0" containsBlank="1" containsNumber="1" minValue="0" maxValue="9332"/>
    </cacheField>
    <cacheField name="HS1stT-wtd-av-CTA" numFmtId="166">
      <sharedItems containsString="0" containsBlank="1" containsNumber="1" minValue="0" maxValue="205.3"/>
    </cacheField>
    <cacheField name="HS1stT-CTA*" numFmtId="166">
      <sharedItems containsString="0" containsBlank="1" containsNumber="1" minValue="0" maxValue="46307.94"/>
    </cacheField>
    <cacheField name="1stT-FT-subtot" numFmtId="166">
      <sharedItems containsBlank="1" containsMixedTypes="1" containsNumber="1" containsInteger="1" minValue="0" maxValue="4974"/>
    </cacheField>
    <cacheField name="1stT-FT-subtot2" numFmtId="166">
      <sharedItems containsString="0" containsBlank="1" containsNumber="1" containsInteger="1" minValue="0" maxValue="3990"/>
    </cacheField>
    <cacheField name="1stT-PT-subtot" numFmtId="166">
      <sharedItems containsBlank="1" containsMixedTypes="1" containsNumber="1" containsInteger="1" minValue="0" maxValue="1538"/>
    </cacheField>
    <cacheField name="1stT-PT-subtot2" numFmtId="166">
      <sharedItems containsString="0" containsBlank="1" containsNumber="1" containsInteger="1" minValue="0" maxValue="1538"/>
    </cacheField>
    <cacheField name="1stT-UNK-subtot" numFmtId="166">
      <sharedItems containsString="0" containsBlank="1" containsNumber="1" containsInteger="1" minValue="0" maxValue="394"/>
    </cacheField>
    <cacheField name="1stT-UNK-subtot2" numFmtId="166">
      <sharedItems containsString="0" containsBlank="1" containsNumber="1" containsInteger="1" minValue="0" maxValue="94"/>
    </cacheField>
    <cacheField name="av-TTA-1stT-FT" numFmtId="0">
      <sharedItems containsBlank="1" containsMixedTypes="1" containsNumber="1" minValue="0" maxValue="12.19"/>
    </cacheField>
    <cacheField name="1stT-FT-TTA*" numFmtId="166">
      <sharedItems containsString="0" containsBlank="1" containsNumber="1" minValue="0" maxValue="22532.22"/>
    </cacheField>
    <cacheField name="av-TTA-1stT-PT" numFmtId="0">
      <sharedItems containsBlank="1" containsMixedTypes="1" containsNumber="1" minValue="0" maxValue="16.54"/>
    </cacheField>
    <cacheField name="1stT-PT-TTA*" numFmtId="166">
      <sharedItems containsString="0" containsBlank="1" containsNumber="1" minValue="0" maxValue="7707.3925686591274"/>
    </cacheField>
    <cacheField name="av-TTA-1stT-UNK" numFmtId="0">
      <sharedItems containsString="0" containsBlank="1" containsNumber="1" minValue="0" maxValue="24.82"/>
    </cacheField>
    <cacheField name="1stT-UNK-TTA*" numFmtId="166">
      <sharedItems containsString="0" containsBlank="1" containsNumber="1" minValue="0" maxValue="2832.86"/>
    </cacheField>
    <cacheField name="av-CTA-1stT-FT" numFmtId="0">
      <sharedItems containsString="0" containsBlank="1" containsNumber="1" minValue="0" maxValue="167.05"/>
    </cacheField>
    <cacheField name="1stT-FT-CTA*" numFmtId="166">
      <sharedItems containsString="0" containsBlank="1" containsNumber="1" minValue="0" maxValue="502027.60765550245"/>
    </cacheField>
    <cacheField name="av-CTA-1stT-PT" numFmtId="0">
      <sharedItems containsBlank="1" containsMixedTypes="1" containsNumber="1" minValue="0" maxValue="159.04"/>
    </cacheField>
    <cacheField name="1stT-PT-CTA*" numFmtId="166">
      <sharedItems containsString="0" containsBlank="1" containsNumber="1" minValue="0" maxValue="111742.2843295638"/>
    </cacheField>
    <cacheField name="av-CTA-1stT-UNK" numFmtId="0">
      <sharedItems containsString="0" containsBlank="1" containsNumber="1" minValue="0" maxValue="207"/>
    </cacheField>
    <cacheField name="1stT-UNK-CTA*" numFmtId="166">
      <sharedItems containsString="0" containsBlank="1" containsNumber="1" minValue="0" maxValue="5843.9800000000005"/>
    </cacheField>
    <cacheField name="1stT-subtot" numFmtId="166">
      <sharedItems containsString="0" containsBlank="1" containsNumber="1" containsInteger="1" minValue="0" maxValue="5055"/>
    </cacheField>
    <cacheField name="1stT-subtot2" numFmtId="166">
      <sharedItems containsString="0" containsBlank="1" containsNumber="1" containsInteger="1" minValue="0" maxValue="4289"/>
    </cacheField>
    <cacheField name="1stT-wtd-av-TTA" numFmtId="166">
      <sharedItems containsString="0" containsBlank="1" containsNumber="1" minValue="0" maxValue="12.774235294117647"/>
    </cacheField>
    <cacheField name="1stT-TTA*" numFmtId="166">
      <sharedItems containsString="0" containsBlank="1" containsNumber="1" minValue="0" maxValue="23339.61"/>
    </cacheField>
    <cacheField name="1stT-wtd-av-CTA" numFmtId="166">
      <sharedItems containsString="0" containsBlank="1" containsNumber="1" minValue="0" maxValue="159.61669811320755"/>
    </cacheField>
    <cacheField name="1stT-CTA*" numFmtId="166">
      <sharedItems containsString="0" containsBlank="1" containsNumber="1" minValue="0" maxValue="538046.60765550239"/>
    </cacheField>
    <cacheField name="FTIC-TTAsub-tot" numFmtId="166">
      <sharedItems containsString="0" containsBlank="1" containsNumber="1" containsInteger="1" minValue="0" maxValue="6137"/>
    </cacheField>
    <cacheField name="FTIC-TTAsub-tot2" numFmtId="166">
      <sharedItems containsString="0" containsBlank="1" containsNumber="1" containsInteger="1" minValue="0" maxValue="4289"/>
    </cacheField>
    <cacheField name="FTIC-wtd-av-TTA" numFmtId="166">
      <sharedItems containsString="0" containsBlank="1" containsNumber="1" minValue="0" maxValue="12.59551724137931"/>
    </cacheField>
    <cacheField name="FTIC-TTA*" numFmtId="166">
      <sharedItems containsString="0" containsBlank="1" containsNumber="1" minValue="0" maxValue="28167.13"/>
    </cacheField>
    <cacheField name="FTIC-wtd-av-CTA" numFmtId="166">
      <sharedItems containsString="0" containsBlank="1" containsNumber="1" minValue="0" maxValue="159.03936936936935"/>
    </cacheField>
    <cacheField name="FTIC-CTA*" numFmtId="166">
      <sharedItems containsString="0" containsBlank="1" containsNumber="1" minValue="0" maxValue="538046.60765550239"/>
    </cacheField>
    <cacheField name="TRF-FT-subtot" numFmtId="166">
      <sharedItems containsBlank="1" containsMixedTypes="1" containsNumber="1" containsInteger="1" minValue="0" maxValue="3163"/>
    </cacheField>
    <cacheField name="TRF-FT-subtot2" numFmtId="166">
      <sharedItems containsString="0" containsBlank="1" containsNumber="1" containsInteger="1" minValue="0" maxValue="2013"/>
    </cacheField>
    <cacheField name="TRF-PT-subtot" numFmtId="166">
      <sharedItems containsBlank="1" containsMixedTypes="1" containsNumber="1" containsInteger="1" minValue="0" maxValue="1883"/>
    </cacheField>
    <cacheField name="TRF-PT-subtot2" numFmtId="166">
      <sharedItems containsString="0" containsBlank="1" containsNumber="1" containsInteger="1" minValue="0" maxValue="795"/>
    </cacheField>
    <cacheField name="TRF-UNK-subtot" numFmtId="166">
      <sharedItems containsString="0" containsBlank="1" containsNumber="1" containsInteger="1" minValue="0" maxValue="639"/>
    </cacheField>
    <cacheField name="TRF-UNK-subtot2" numFmtId="166">
      <sharedItems containsString="0" containsBlank="1" containsNumber="1" containsInteger="1" minValue="0" maxValue="639"/>
    </cacheField>
    <cacheField name="av-TTA-TRF-FT" numFmtId="0">
      <sharedItems containsBlank="1" containsMixedTypes="1" containsNumber="1" minValue="0" maxValue="6.46"/>
    </cacheField>
    <cacheField name="TRF-FT-TTA*" numFmtId="166">
      <sharedItems containsString="0" containsBlank="1" containsNumber="1" minValue="0" maxValue="9552.26"/>
    </cacheField>
    <cacheField name="av-TTA-TRF-PT" numFmtId="0">
      <sharedItems containsBlank="1" containsMixedTypes="1" containsNumber="1" minValue="0" maxValue="11.27"/>
    </cacheField>
    <cacheField name="TRF-PT-TTA*" numFmtId="166">
      <sharedItems containsString="0" containsBlank="1" containsNumber="1" minValue="0" maxValue="7080.08"/>
    </cacheField>
    <cacheField name="av-TTA-TRF-UNK" numFmtId="0">
      <sharedItems containsString="0" containsBlank="1" containsNumber="1" minValue="0" maxValue="22.1"/>
    </cacheField>
    <cacheField name="TRF-UNK-TTA*" numFmtId="166">
      <sharedItems containsString="0" containsBlank="1" containsNumber="1" minValue="0" maxValue="2596.8000000000002"/>
    </cacheField>
    <cacheField name="av-CTA-TRF-FT" numFmtId="0">
      <sharedItems containsString="0" containsBlank="1" containsNumber="1" minValue="0" maxValue="130.1"/>
    </cacheField>
    <cacheField name="TRF-FT-CTA*" numFmtId="166">
      <sharedItems containsString="0" containsBlank="1" containsNumber="1" minValue="0" maxValue="164958.80000000002"/>
    </cacheField>
    <cacheField name="av-CTA-TRF-PT" numFmtId="0">
      <sharedItems containsString="0" containsBlank="1" containsNumber="1" minValue="0" maxValue="131.9"/>
    </cacheField>
    <cacheField name="TRF-PT-CTA*" numFmtId="166">
      <sharedItems containsString="0" containsBlank="1" containsNumber="1" minValue="0" maxValue="60418.970000000008"/>
    </cacheField>
    <cacheField name="av-CTA-TRF-UNK" numFmtId="0">
      <sharedItems containsString="0" containsBlank="1" containsNumber="1" minValue="0" maxValue="118.7"/>
    </cacheField>
    <cacheField name="TRF-UNK-CTA*" numFmtId="166">
      <sharedItems containsString="0" containsBlank="1" containsNumber="1" minValue="0" maxValue="72794.880000000005"/>
    </cacheField>
    <cacheField name="TRF-subtot" numFmtId="166">
      <sharedItems containsString="0" containsBlank="1" containsNumber="1" containsInteger="1" minValue="0" maxValue="5087"/>
    </cacheField>
    <cacheField name="TRF-subtot2" numFmtId="166">
      <sharedItems containsString="0" containsBlank="1" containsNumber="1" containsInteger="1" minValue="0" maxValue="2438"/>
    </cacheField>
    <cacheField name="TRF-wtd-av-TTA" numFmtId="166">
      <sharedItems containsString="0" containsBlank="1" containsNumber="1" minValue="0" maxValue="11.27"/>
    </cacheField>
    <cacheField name="TRF-TTA*" numFmtId="166">
      <sharedItems containsString="0" containsBlank="1" containsNumber="1" minValue="0" maxValue="17538.439999999999"/>
    </cacheField>
    <cacheField name="TRF-wtd-av-CTA" numFmtId="166">
      <sharedItems containsString="0" containsBlank="1" containsNumber="1" minValue="0" maxValue="129.9108818011257"/>
    </cacheField>
    <cacheField name="TRF-CTA*" numFmtId="166">
      <sharedItems containsString="0" containsBlank="1" containsNumber="1" minValue="0" maxValue="200734.82"/>
    </cacheField>
    <cacheField name="UNK-subtot" numFmtId="166">
      <sharedItems containsBlank="1" containsMixedTypes="1" containsNumber="1" containsInteger="1" minValue="0" maxValue="1206"/>
    </cacheField>
    <cacheField name="UNK-subtot2" numFmtId="166">
      <sharedItems containsString="0" containsBlank="1" containsNumber="1" containsInteger="1" minValue="0" maxValue="655"/>
    </cacheField>
    <cacheField name="av-TTA-UNK" numFmtId="0">
      <sharedItems containsBlank="1" containsMixedTypes="1" containsNumber="1" minValue="0" maxValue="10.4"/>
    </cacheField>
    <cacheField name="UNK-TTA*" numFmtId="166">
      <sharedItems containsString="0" containsBlank="1" containsNumber="1" minValue="0" maxValue="5735.0000000000009"/>
    </cacheField>
    <cacheField name="av-CTA-UNK" numFmtId="0">
      <sharedItems containsString="0" containsBlank="1" containsNumber="1" minValue="0" maxValue="138.4"/>
    </cacheField>
    <cacheField name="UNK-CTA*" numFmtId="166">
      <sharedItems containsString="0" containsBlank="1" containsNumber="1" minValue="0" maxValue="51806.40625"/>
    </cacheField>
    <cacheField name="FT-subtot" numFmtId="166">
      <sharedItems containsString="0" containsBlank="1" containsNumber="1" containsInteger="1" minValue="0" maxValue="8417"/>
    </cacheField>
    <cacheField name="FT-subtot2" numFmtId="166">
      <sharedItems containsString="0" containsBlank="1" containsNumber="1" containsInteger="1" minValue="0" maxValue="5158"/>
    </cacheField>
    <cacheField name="FT-TTA*" numFmtId="166">
      <sharedItems containsBlank="1" containsMixedTypes="1" containsNumber="1" minValue="1" maxValue="34241.279999999999"/>
    </cacheField>
    <cacheField name="FT-CTA*" numFmtId="166">
      <sharedItems containsBlank="1" containsMixedTypes="1" containsNumber="1" minValue="1127.04" maxValue="610243.6"/>
    </cacheField>
    <cacheField name="PT-subtot" numFmtId="166">
      <sharedItems containsString="0" containsBlank="1" containsNumber="1" containsInteger="1" minValue="0" maxValue="2274"/>
    </cacheField>
    <cacheField name="PT-subtot2" numFmtId="166">
      <sharedItems containsString="0" containsBlank="1" containsNumber="1" containsInteger="1" minValue="0" maxValue="2274"/>
    </cacheField>
    <cacheField name="PT-TTA*" numFmtId="166">
      <sharedItems containsString="0" containsBlank="1" containsNumber="1" minValue="0" maxValue="10605.892568659128"/>
    </cacheField>
    <cacheField name="PT-CTA*" numFmtId="166">
      <sharedItems containsString="0" containsBlank="1" containsNumber="1" minValue="0" maxValue="156919.28432956379"/>
    </cacheField>
    <cacheField name="FTPT-subtot" numFmtId="166">
      <sharedItems containsString="0" containsBlank="1" containsNumber="1" containsInteger="1" minValue="0" maxValue="9152"/>
    </cacheField>
    <cacheField name="FTPT-subtot2" numFmtId="166">
      <sharedItems containsString="0" containsBlank="1" containsNumber="1" containsInteger="1" minValue="0" maxValue="5882"/>
    </cacheField>
    <cacheField name="FTPT-TTA*" numFmtId="166">
      <sharedItems containsBlank="1" containsMixedTypes="1" containsNumber="1" minValue="1" maxValue="37020.879999999997"/>
    </cacheField>
    <cacheField name="FTPT-CTA*" numFmtId="166">
      <sharedItems containsBlank="1" containsMixedTypes="1" containsNumber="1" minValue="1782.03" maxValue="622639.4"/>
    </cacheField>
    <cacheField name="UNK-subtot3" numFmtId="166">
      <sharedItems containsString="0" containsBlank="1" containsNumber="1" containsInteger="1" minValue="0" maxValue="3457"/>
    </cacheField>
    <cacheField name="UNK-subtot22" numFmtId="166">
      <sharedItems containsString="0" containsBlank="1" containsNumber="1" containsInteger="1" minValue="0" maxValue="639"/>
    </cacheField>
    <cacheField name="UNK-TTA*2" numFmtId="166">
      <sharedItems containsBlank="1" containsMixedTypes="1" containsNumber="1" minValue="1" maxValue="15906"/>
    </cacheField>
    <cacheField name="UNK-CTA*2" numFmtId="166">
      <sharedItems containsBlank="1" containsMixedTypes="1" containsNumber="1" minValue="26" maxValue="72794.880000000005"/>
    </cacheField>
    <cacheField name="TTA*" numFmtId="166">
      <sharedItems containsBlank="1" containsMixedTypes="1" containsNumber="1" minValue="1" maxValue="38042.449999999997"/>
    </cacheField>
    <cacheField name="CTA*" numFmtId="166">
      <sharedItems containsBlank="1" containsMixedTypes="1" containsNumber="1" minValue="1782.03" maxValue="627129.59999999998"/>
    </cacheField>
    <cacheField name="Type2" numFmtId="0" databaseField="0">
      <fieldGroup base="3">
        <discretePr count="14">
          <x v="1"/>
          <x v="1"/>
          <x v="1"/>
          <x v="1"/>
          <x v="1"/>
          <x v="2"/>
          <x v="2"/>
          <x v="2"/>
          <x v="1"/>
          <x v="2"/>
          <x v="0"/>
          <x v="3"/>
          <x v="3"/>
          <x v="3"/>
        </discretePr>
        <groupItems count="4">
          <n v="15"/>
          <s v="Group1"/>
          <s v="Group2"/>
          <s v="Group3"/>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TTA" numFmtId="0" formula="IF(subtot&gt;0,'TTA*'/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 CTA" numFmtId="0" formula="IF(subtot2&gt;0,'CTA*'/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s>
</pivotCacheDefinition>
</file>

<file path=xl/pivotCache/pivotCacheRecords1.xml><?xml version="1.0" encoding="utf-8"?>
<pivotCacheRecords xmlns="http://schemas.openxmlformats.org/spreadsheetml/2006/main" xmlns:r="http://schemas.openxmlformats.org/officeDocument/2006/relationships" count="419">
  <r>
    <x v="0"/>
    <m/>
    <m/>
    <x v="0"/>
    <m/>
    <m/>
    <n v="0"/>
    <n v="0"/>
    <n v="0"/>
    <m/>
    <m/>
    <n v="0"/>
    <m/>
    <n v="0"/>
    <m/>
    <n v="0"/>
    <s v=" "/>
    <n v="0"/>
    <m/>
    <n v="0"/>
    <m/>
    <n v="0"/>
    <m/>
    <n v="0"/>
    <m/>
    <n v="0"/>
    <m/>
    <n v="0"/>
    <n v="0"/>
    <n v="0"/>
    <n v="0"/>
    <n v="0"/>
    <n v="0"/>
    <n v="0"/>
    <m/>
    <n v="0"/>
    <m/>
    <n v="0"/>
    <m/>
    <n v="0"/>
    <m/>
    <n v="0"/>
    <m/>
    <n v="0"/>
    <m/>
    <n v="0"/>
    <m/>
    <n v="0"/>
    <m/>
    <n v="0"/>
    <m/>
    <n v="0"/>
    <n v="0"/>
    <n v="0"/>
    <n v="0"/>
    <n v="0"/>
    <n v="0"/>
    <n v="0"/>
    <n v="0"/>
    <n v="0"/>
    <n v="0"/>
    <n v="0"/>
    <n v="0"/>
    <n v="0"/>
    <m/>
    <n v="0"/>
    <m/>
    <n v="0"/>
    <m/>
    <n v="0"/>
    <m/>
    <n v="0"/>
    <m/>
    <n v="0"/>
    <m/>
    <n v="0"/>
    <m/>
    <n v="0"/>
    <m/>
    <n v="0"/>
    <m/>
    <n v="0"/>
    <n v="0"/>
    <n v="0"/>
    <n v="0"/>
    <n v="0"/>
    <n v="0"/>
    <n v="0"/>
    <m/>
    <n v="0"/>
    <m/>
    <n v="0"/>
    <m/>
    <n v="0"/>
    <n v="0"/>
    <n v="0"/>
    <s v=""/>
    <s v=""/>
    <n v="0"/>
    <n v="0"/>
    <n v="0"/>
    <n v="0"/>
    <n v="0"/>
    <n v="0"/>
    <s v=""/>
    <s v=""/>
    <n v="0"/>
    <n v="0"/>
    <s v=""/>
    <s v=""/>
    <s v=""/>
    <s v=""/>
  </r>
  <r>
    <x v="1"/>
    <s v="University of Arkansas, Fayetteville"/>
    <n v="106397"/>
    <x v="0"/>
    <n v="2494"/>
    <n v="21"/>
    <n v="2473"/>
    <n v="2473"/>
    <n v="2473"/>
    <m/>
    <n v="16"/>
    <n v="16"/>
    <n v="2"/>
    <n v="2"/>
    <n v="0"/>
    <n v="0"/>
    <n v="5"/>
    <n v="80"/>
    <n v="4.88"/>
    <n v="9.76"/>
    <n v="0"/>
    <n v="0"/>
    <n v="124"/>
    <n v="1984"/>
    <n v="119"/>
    <n v="238"/>
    <n v="0"/>
    <n v="0"/>
    <n v="18"/>
    <n v="18"/>
    <n v="4.9866666666666672"/>
    <n v="89.76"/>
    <n v="123.44444444444444"/>
    <n v="2222"/>
    <n v="1770"/>
    <n v="1770"/>
    <n v="521"/>
    <n v="521"/>
    <n v="0"/>
    <n v="0"/>
    <n v="4.22"/>
    <n v="7469.4"/>
    <n v="4.8899999999999997"/>
    <n v="2547.69"/>
    <n v="0"/>
    <n v="0"/>
    <n v="112.48"/>
    <n v="199089.6"/>
    <n v="105.08"/>
    <n v="54746.68"/>
    <n v="0"/>
    <n v="0"/>
    <n v="2291"/>
    <n v="2291"/>
    <n v="4.3723657791357491"/>
    <n v="10017.090000000002"/>
    <n v="110.79715408118726"/>
    <n v="253836.28"/>
    <n v="2309"/>
    <n v="2309"/>
    <n v="4.377154612386315"/>
    <n v="10106.850000000002"/>
    <n v="110.89574707665656"/>
    <n v="256058.28"/>
    <n v="46"/>
    <n v="46"/>
    <n v="34"/>
    <n v="34"/>
    <n v="0"/>
    <n v="0"/>
    <n v="4.26"/>
    <n v="195.95999999999998"/>
    <n v="4.08"/>
    <n v="138.72"/>
    <n v="0"/>
    <n v="0"/>
    <n v="71.33"/>
    <n v="3281.18"/>
    <n v="62.83"/>
    <n v="2136.2199999999998"/>
    <n v="0"/>
    <n v="0"/>
    <n v="80"/>
    <n v="80"/>
    <n v="4.1834999999999996"/>
    <n v="334.67999999999995"/>
    <n v="67.717500000000001"/>
    <n v="5417.4"/>
    <n v="84"/>
    <n v="84"/>
    <n v="4.88"/>
    <n v="409.92"/>
    <n v="120.77"/>
    <n v="10144.68"/>
    <n v="1832"/>
    <n v="1832"/>
    <n v="7745.36"/>
    <n v="204354.78"/>
    <n v="557"/>
    <n v="557"/>
    <n v="2696.17"/>
    <n v="57120.9"/>
    <n v="2389"/>
    <n v="2389"/>
    <n v="10441.529999999999"/>
    <n v="261475.68"/>
    <n v="0"/>
    <n v="0"/>
    <s v=""/>
    <s v=""/>
    <n v="10851.450000000003"/>
    <n v="271620.36"/>
  </r>
  <r>
    <x v="1"/>
    <s v="Arkansas State University"/>
    <n v="106458"/>
    <x v="1"/>
    <n v="1414"/>
    <n v="38"/>
    <n v="1376"/>
    <n v="1376"/>
    <n v="1376"/>
    <m/>
    <n v="0"/>
    <n v="0"/>
    <n v="1"/>
    <n v="1"/>
    <n v="1"/>
    <n v="1"/>
    <n v="0"/>
    <n v="0"/>
    <n v="4.92"/>
    <n v="4.92"/>
    <n v="4.75"/>
    <n v="4.75"/>
    <n v="0"/>
    <n v="0"/>
    <n v="141"/>
    <n v="141"/>
    <n v="45"/>
    <n v="45"/>
    <n v="2"/>
    <n v="2"/>
    <n v="4.835"/>
    <n v="9.67"/>
    <n v="93"/>
    <n v="186"/>
    <n v="691"/>
    <n v="691"/>
    <n v="22"/>
    <n v="22"/>
    <n v="0"/>
    <n v="0"/>
    <n v="5.7"/>
    <n v="3938.7000000000003"/>
    <n v="9.9700000000000006"/>
    <n v="219.34"/>
    <n v="0"/>
    <n v="0"/>
    <n v="130.72999999999999"/>
    <n v="90334.43"/>
    <n v="120.95"/>
    <n v="2660.9"/>
    <n v="0"/>
    <n v="0"/>
    <n v="713"/>
    <n v="713"/>
    <n v="5.8317531556802242"/>
    <n v="4158.04"/>
    <n v="130.42823281907431"/>
    <n v="92995.329999999987"/>
    <n v="715"/>
    <n v="715"/>
    <n v="5.8289650349650346"/>
    <n v="4167.71"/>
    <n v="130.32353846153845"/>
    <n v="93181.329999999987"/>
    <n v="432"/>
    <n v="432"/>
    <n v="144"/>
    <n v="144"/>
    <n v="85"/>
    <n v="85"/>
    <n v="2.76"/>
    <n v="1192.32"/>
    <n v="3.09"/>
    <n v="444.96"/>
    <n v="3.1"/>
    <n v="263.5"/>
    <n v="66.63"/>
    <n v="28784.159999999996"/>
    <n v="66.63"/>
    <n v="9594.7199999999993"/>
    <n v="78.16"/>
    <n v="6643.5999999999995"/>
    <n v="661"/>
    <n v="661"/>
    <n v="2.8756127080181542"/>
    <n v="1900.78"/>
    <n v="68.112677760968225"/>
    <n v="45022.479999999996"/>
    <n v="0"/>
    <n v="0"/>
    <n v="0"/>
    <n v="0"/>
    <n v="0"/>
    <n v="0"/>
    <n v="1123"/>
    <n v="1123"/>
    <n v="5131.0200000000004"/>
    <n v="119118.59"/>
    <n v="167"/>
    <n v="167"/>
    <n v="669.22"/>
    <n v="12396.619999999999"/>
    <n v="1290"/>
    <n v="1290"/>
    <n v="5800.2400000000007"/>
    <n v="131515.21"/>
    <n v="86"/>
    <n v="86"/>
    <n v="268.25"/>
    <n v="6688.5999999999995"/>
    <n v="6068.49"/>
    <n v="138203.81"/>
  </r>
  <r>
    <x v="1"/>
    <s v="University of Arkansas at Little Rock"/>
    <n v="106245"/>
    <x v="1"/>
    <n v="1084"/>
    <n v="68"/>
    <n v="1016"/>
    <n v="1016"/>
    <n v="1016"/>
    <m/>
    <n v="0"/>
    <n v="0"/>
    <n v="2"/>
    <n v="2"/>
    <n v="0"/>
    <n v="0"/>
    <n v="0"/>
    <n v="0"/>
    <n v="9.75"/>
    <n v="19.5"/>
    <n v="0"/>
    <n v="0"/>
    <n v="0"/>
    <n v="0"/>
    <n v="122"/>
    <n v="244"/>
    <n v="0"/>
    <n v="0"/>
    <n v="2"/>
    <n v="2"/>
    <n v="9.75"/>
    <n v="19.5"/>
    <n v="122"/>
    <n v="244"/>
    <n v="213"/>
    <n v="213"/>
    <n v="107"/>
    <n v="107"/>
    <n v="9"/>
    <n v="9"/>
    <n v="8.68"/>
    <n v="1848.84"/>
    <n v="8.9700000000000006"/>
    <n v="959.79000000000008"/>
    <n v="12.02"/>
    <n v="108.17999999999999"/>
    <n v="116.71"/>
    <n v="24859.23"/>
    <n v="117.36"/>
    <n v="12557.52"/>
    <n v="94"/>
    <n v="846"/>
    <n v="329"/>
    <n v="329"/>
    <n v="8.8656838905775075"/>
    <n v="2916.81"/>
    <n v="116.30015197568389"/>
    <n v="38262.75"/>
    <n v="331"/>
    <n v="331"/>
    <n v="8.8710271903323257"/>
    <n v="2936.31"/>
    <n v="116.33459214501511"/>
    <n v="38506.75"/>
    <n v="480"/>
    <n v="480"/>
    <n v="112"/>
    <n v="112"/>
    <n v="55"/>
    <n v="55"/>
    <n v="4.7"/>
    <n v="2256"/>
    <n v="6.6"/>
    <n v="739.19999999999993"/>
    <n v="5.45"/>
    <n v="299.75"/>
    <n v="84.59"/>
    <n v="40603.200000000004"/>
    <n v="78.83"/>
    <n v="8828.9599999999991"/>
    <n v="82.74"/>
    <n v="4550.7"/>
    <n v="647"/>
    <n v="647"/>
    <n v="5.0926584234930443"/>
    <n v="3294.95"/>
    <n v="83.435641421947452"/>
    <n v="53982.86"/>
    <n v="38"/>
    <n v="38"/>
    <n v="8.32"/>
    <n v="316.16000000000003"/>
    <n v="64.709999999999994"/>
    <n v="2458.9799999999996"/>
    <n v="693"/>
    <n v="693"/>
    <n v="4104.84"/>
    <n v="65462.430000000008"/>
    <n v="221"/>
    <n v="221"/>
    <n v="1718.49"/>
    <n v="21630.48"/>
    <n v="914"/>
    <n v="914"/>
    <n v="5823.33"/>
    <n v="87092.91"/>
    <n v="64"/>
    <n v="64"/>
    <n v="407.93"/>
    <n v="5396.7"/>
    <n v="6547.42"/>
    <n v="94948.59"/>
  </r>
  <r>
    <x v="1"/>
    <s v="University of Central Arkansas "/>
    <n v="106704"/>
    <x v="1"/>
    <n v="1532"/>
    <n v="6"/>
    <n v="1526"/>
    <n v="1526"/>
    <n v="1526"/>
    <m/>
    <n v="5"/>
    <n v="5"/>
    <n v="0"/>
    <n v="0"/>
    <n v="0"/>
    <n v="0"/>
    <n v="4.4800000000000004"/>
    <n v="22.400000000000002"/>
    <n v="0"/>
    <n v="0"/>
    <n v="0"/>
    <n v="0"/>
    <n v="121"/>
    <n v="605"/>
    <n v="0"/>
    <n v="0"/>
    <n v="0"/>
    <n v="0"/>
    <n v="5"/>
    <n v="5"/>
    <n v="4.4800000000000004"/>
    <n v="22.400000000000002"/>
    <n v="121"/>
    <n v="605"/>
    <n v="1029"/>
    <n v="1029"/>
    <n v="7"/>
    <n v="7"/>
    <n v="0"/>
    <n v="0"/>
    <n v="4.51"/>
    <n v="4640.79"/>
    <n v="8.77"/>
    <n v="61.39"/>
    <n v="0"/>
    <n v="0"/>
    <n v="131.65"/>
    <n v="135467.85"/>
    <n v="87.71"/>
    <n v="613.96999999999991"/>
    <n v="0"/>
    <n v="0"/>
    <n v="1036"/>
    <n v="1036"/>
    <n v="4.5387837837837841"/>
    <n v="4702.18"/>
    <n v="131.3531081081081"/>
    <n v="136081.82"/>
    <n v="1041"/>
    <n v="1041"/>
    <n v="4.5385014409221904"/>
    <n v="4724.58"/>
    <n v="131.303381364073"/>
    <n v="136686.82"/>
    <n v="370"/>
    <n v="370"/>
    <n v="45"/>
    <n v="45"/>
    <n v="70"/>
    <n v="70"/>
    <n v="3.35"/>
    <n v="1239.5"/>
    <n v="4.45"/>
    <n v="200.25"/>
    <n v="3.61"/>
    <n v="252.7"/>
    <n v="85.36"/>
    <n v="31583.200000000001"/>
    <n v="74.95"/>
    <n v="3372.75"/>
    <n v="86.6"/>
    <n v="6062"/>
    <n v="485"/>
    <n v="485"/>
    <n v="3.4895876288659795"/>
    <n v="1692.45"/>
    <n v="84.573092783505146"/>
    <n v="41017.949999999997"/>
    <n v="0"/>
    <n v="0"/>
    <n v="0"/>
    <n v="0"/>
    <n v="0"/>
    <n v="0"/>
    <n v="1404"/>
    <n v="1404"/>
    <n v="5902.69"/>
    <n v="167656.05000000002"/>
    <n v="52"/>
    <n v="52"/>
    <n v="261.64"/>
    <n v="3986.72"/>
    <n v="1456"/>
    <n v="1456"/>
    <n v="6164.33"/>
    <n v="171642.77000000002"/>
    <n v="70"/>
    <n v="70"/>
    <n v="252.7"/>
    <n v="6062"/>
    <n v="6417.03"/>
    <n v="177704.77000000002"/>
  </r>
  <r>
    <x v="1"/>
    <s v="Arkansas Tech University"/>
    <n v="106467"/>
    <x v="2"/>
    <n v="973"/>
    <n v="8"/>
    <n v="965"/>
    <n v="965"/>
    <n v="965"/>
    <m/>
    <n v="0"/>
    <n v="0"/>
    <n v="0"/>
    <n v="0"/>
    <n v="0"/>
    <n v="0"/>
    <n v="0"/>
    <n v="0"/>
    <n v="0"/>
    <n v="0"/>
    <n v="0"/>
    <n v="0"/>
    <n v="0"/>
    <n v="0"/>
    <n v="0"/>
    <n v="0"/>
    <n v="0"/>
    <n v="0"/>
    <n v="0"/>
    <n v="0"/>
    <n v="0"/>
    <n v="0"/>
    <n v="0"/>
    <n v="0"/>
    <n v="0"/>
    <n v="0"/>
    <n v="0"/>
    <n v="0"/>
    <n v="0"/>
    <n v="0"/>
    <n v="0"/>
    <n v="0"/>
    <n v="0"/>
    <n v="0"/>
    <n v="0"/>
    <n v="0"/>
    <n v="0"/>
    <n v="0"/>
    <n v="0"/>
    <n v="0"/>
    <n v="0"/>
    <n v="0"/>
    <n v="0"/>
    <n v="0"/>
    <n v="0"/>
    <n v="0"/>
    <n v="0"/>
    <n v="0"/>
    <n v="0"/>
    <n v="0"/>
    <n v="0"/>
    <n v="0"/>
    <n v="0"/>
    <n v="0"/>
    <n v="173"/>
    <n v="173"/>
    <n v="65"/>
    <n v="65"/>
    <n v="639"/>
    <n v="639"/>
    <n v="0.33"/>
    <n v="57.09"/>
    <n v="0.32"/>
    <n v="20.8"/>
    <n v="0.36"/>
    <n v="230.04"/>
    <n v="23.09"/>
    <n v="3994.57"/>
    <n v="23.09"/>
    <n v="1500.85"/>
    <n v="113.92"/>
    <n v="72794.880000000005"/>
    <n v="877"/>
    <n v="877"/>
    <n v="0.35111744583808441"/>
    <n v="307.93"/>
    <n v="89.270581527936145"/>
    <n v="78290.3"/>
    <n v="88"/>
    <n v="88"/>
    <n v="0.21"/>
    <n v="18.48"/>
    <n v="118.56"/>
    <n v="10433.280000000001"/>
    <n v="173"/>
    <n v="173"/>
    <n v="57.09"/>
    <n v="3994.57"/>
    <n v="65"/>
    <n v="65"/>
    <n v="20.8"/>
    <n v="1500.85"/>
    <n v="238"/>
    <n v="238"/>
    <n v="77.89"/>
    <n v="5495.42"/>
    <n v="639"/>
    <n v="639"/>
    <n v="230.04"/>
    <n v="72794.880000000005"/>
    <n v="326.41000000000003"/>
    <n v="88723.58"/>
  </r>
  <r>
    <x v="1"/>
    <s v="Henderson State University"/>
    <n v="107071"/>
    <x v="2"/>
    <n v="463"/>
    <n v="0"/>
    <n v="463"/>
    <n v="463"/>
    <n v="463"/>
    <m/>
    <n v="46"/>
    <n v="46"/>
    <n v="0"/>
    <n v="0"/>
    <n v="2"/>
    <n v="2"/>
    <n v="4.82"/>
    <n v="221.72000000000003"/>
    <n v="0"/>
    <n v="0"/>
    <n v="5.5"/>
    <n v="11"/>
    <n v="122.22"/>
    <n v="5622.12"/>
    <n v="0"/>
    <n v="0"/>
    <n v="122.5"/>
    <n v="245"/>
    <n v="48"/>
    <n v="48"/>
    <n v="4.8483333333333336"/>
    <n v="232.72000000000003"/>
    <n v="122.23166666666667"/>
    <n v="5867.12"/>
    <n v="193"/>
    <n v="193"/>
    <n v="0"/>
    <n v="0"/>
    <n v="10"/>
    <n v="10"/>
    <n v="4.71"/>
    <n v="909.03"/>
    <n v="0"/>
    <n v="0"/>
    <n v="4.09"/>
    <n v="40.9"/>
    <n v="120.73"/>
    <n v="23300.89"/>
    <n v="0"/>
    <n v="0"/>
    <n v="81.3"/>
    <n v="813"/>
    <n v="203"/>
    <n v="203"/>
    <n v="4.6794581280788172"/>
    <n v="949.93"/>
    <n v="118.78763546798029"/>
    <n v="24113.89"/>
    <n v="251"/>
    <n v="251"/>
    <n v="4.7117529880478095"/>
    <n v="1182.6500000000001"/>
    <n v="119.44625498007967"/>
    <n v="29981.01"/>
    <n v="181"/>
    <n v="181"/>
    <n v="23"/>
    <n v="23"/>
    <n v="8"/>
    <n v="8"/>
    <n v="3.82"/>
    <n v="691.42"/>
    <n v="3.6"/>
    <n v="82.8"/>
    <n v="3.84"/>
    <n v="30.72"/>
    <n v="80.319999999999993"/>
    <n v="14537.919999999998"/>
    <n v="78.349999999999994"/>
    <n v="1802.05"/>
    <n v="79.040000000000006"/>
    <n v="632.32000000000005"/>
    <n v="212"/>
    <n v="212"/>
    <n v="3.7968867924528298"/>
    <n v="804.93999999999994"/>
    <n v="80.057971698113192"/>
    <n v="16972.289999999997"/>
    <n v="0"/>
    <n v="0"/>
    <n v="0"/>
    <n v="0"/>
    <n v="0"/>
    <n v="0"/>
    <n v="420"/>
    <n v="420"/>
    <n v="1822.17"/>
    <n v="43460.929999999993"/>
    <n v="23"/>
    <n v="23"/>
    <n v="82.8"/>
    <n v="1802.05"/>
    <n v="443"/>
    <n v="443"/>
    <n v="1904.97"/>
    <n v="45262.979999999996"/>
    <n v="20"/>
    <n v="20"/>
    <n v="82.62"/>
    <n v="1690.3200000000002"/>
    <n v="1987.5900000000001"/>
    <n v="46953.299999999996"/>
  </r>
  <r>
    <x v="1"/>
    <s v="Southern Arkansas University"/>
    <n v="107983"/>
    <x v="3"/>
    <n v="370"/>
    <n v="4"/>
    <n v="366"/>
    <n v="366"/>
    <n v="366"/>
    <m/>
    <n v="5"/>
    <n v="5"/>
    <n v="0"/>
    <n v="0"/>
    <n v="0"/>
    <n v="0"/>
    <n v="4.67"/>
    <n v="23.35"/>
    <n v="0"/>
    <n v="0"/>
    <n v="0"/>
    <n v="0"/>
    <n v="133"/>
    <n v="665"/>
    <n v="0"/>
    <n v="0"/>
    <n v="0"/>
    <n v="0"/>
    <n v="5"/>
    <n v="5"/>
    <n v="4.67"/>
    <n v="23.35"/>
    <n v="133"/>
    <n v="665"/>
    <n v="273"/>
    <n v="273"/>
    <n v="6"/>
    <n v="6"/>
    <n v="0"/>
    <n v="0"/>
    <n v="4.9000000000000004"/>
    <n v="1337.7"/>
    <n v="3.82"/>
    <n v="22.919999999999998"/>
    <n v="0"/>
    <n v="0"/>
    <n v="121.26"/>
    <n v="33103.980000000003"/>
    <n v="81.83"/>
    <n v="490.98"/>
    <n v="0"/>
    <n v="0"/>
    <n v="279"/>
    <n v="279"/>
    <n v="4.8767741935483873"/>
    <n v="1360.6200000000001"/>
    <n v="120.41204301075271"/>
    <n v="33594.960000000006"/>
    <n v="284"/>
    <n v="284"/>
    <n v="4.8731338028169011"/>
    <n v="1383.97"/>
    <n v="120.633661971831"/>
    <n v="34259.960000000006"/>
    <n v="63"/>
    <n v="63"/>
    <n v="13"/>
    <n v="13"/>
    <n v="6"/>
    <n v="6"/>
    <n v="4.17"/>
    <n v="262.70999999999998"/>
    <n v="6.71"/>
    <n v="87.23"/>
    <n v="13.69"/>
    <n v="82.14"/>
    <n v="91.29"/>
    <n v="5751.27"/>
    <n v="73"/>
    <n v="949"/>
    <n v="86.17"/>
    <n v="517.02"/>
    <n v="82"/>
    <n v="82"/>
    <n v="5.2692682926829271"/>
    <n v="432.08000000000004"/>
    <n v="88.015731707317087"/>
    <n v="7217.2900000000009"/>
    <n v="0"/>
    <n v="0"/>
    <n v="0"/>
    <n v="0"/>
    <n v="0"/>
    <n v="0"/>
    <n v="341"/>
    <n v="341"/>
    <n v="1623.76"/>
    <n v="39520.25"/>
    <n v="19"/>
    <n v="19"/>
    <n v="110.15"/>
    <n v="1439.98"/>
    <n v="360"/>
    <n v="360"/>
    <n v="1733.91"/>
    <n v="40960.230000000003"/>
    <n v="6"/>
    <n v="6"/>
    <n v="82.14"/>
    <n v="517.02"/>
    <n v="1816.0500000000002"/>
    <n v="41477.250000000007"/>
  </r>
  <r>
    <x v="1"/>
    <s v="University of Arkansas at Monticello"/>
    <n v="106485"/>
    <x v="3"/>
    <n v="265"/>
    <n v="1"/>
    <n v="264"/>
    <n v="264"/>
    <n v="264"/>
    <m/>
    <n v="0"/>
    <n v="0"/>
    <n v="6"/>
    <n v="6"/>
    <n v="0"/>
    <n v="0"/>
    <n v="0"/>
    <n v="0"/>
    <n v="5.35"/>
    <n v="32.099999999999994"/>
    <n v="0"/>
    <n v="0"/>
    <n v="0"/>
    <n v="0"/>
    <n v="120.83"/>
    <n v="724.98"/>
    <n v="0"/>
    <n v="0"/>
    <n v="6"/>
    <n v="6"/>
    <n v="5.3499999999999988"/>
    <n v="32.099999999999994"/>
    <n v="120.83"/>
    <n v="724.98"/>
    <n v="161"/>
    <n v="161"/>
    <n v="10"/>
    <n v="10"/>
    <n v="0"/>
    <n v="0"/>
    <n v="6.9"/>
    <n v="1110.9000000000001"/>
    <n v="7.52"/>
    <n v="75.199999999999989"/>
    <n v="0"/>
    <n v="0"/>
    <n v="126.74"/>
    <n v="20405.14"/>
    <n v="120.5"/>
    <n v="1205"/>
    <n v="0"/>
    <n v="0"/>
    <n v="171"/>
    <n v="171"/>
    <n v="6.9362573099415217"/>
    <n v="1186.1000000000001"/>
    <n v="126.37508771929824"/>
    <n v="21610.14"/>
    <n v="177"/>
    <n v="177"/>
    <n v="6.8824858757062151"/>
    <n v="1218.2"/>
    <n v="126.18711864406779"/>
    <n v="22335.119999999999"/>
    <n v="69"/>
    <n v="69"/>
    <n v="11"/>
    <n v="11"/>
    <n v="6"/>
    <n v="6"/>
    <n v="3.76"/>
    <n v="259.44"/>
    <n v="4.05"/>
    <n v="44.55"/>
    <n v="4.5199999999999996"/>
    <n v="27.119999999999997"/>
    <n v="86.5"/>
    <n v="5968.5"/>
    <n v="73.73"/>
    <n v="811.03000000000009"/>
    <n v="81.67"/>
    <n v="490.02"/>
    <n v="86"/>
    <n v="86"/>
    <n v="3.8501162790697676"/>
    <n v="331.11"/>
    <n v="84.529651162790685"/>
    <n v="7269.5499999999993"/>
    <n v="1"/>
    <n v="1"/>
    <n v="10"/>
    <n v="10"/>
    <n v="132"/>
    <n v="132"/>
    <n v="230"/>
    <n v="230"/>
    <n v="1370.3400000000001"/>
    <n v="26373.64"/>
    <n v="27"/>
    <n v="27"/>
    <n v="151.84999999999997"/>
    <n v="2741.01"/>
    <n v="257"/>
    <n v="257"/>
    <n v="1522.19"/>
    <n v="29114.65"/>
    <n v="6"/>
    <n v="6"/>
    <n v="27.119999999999997"/>
    <n v="490.02"/>
    <n v="1559.31"/>
    <n v="29736.67"/>
  </r>
  <r>
    <x v="1"/>
    <s v="University of Arkansas at Fort Smith"/>
    <n v="108092"/>
    <x v="4"/>
    <n v="396"/>
    <n v="0"/>
    <n v="396"/>
    <n v="396"/>
    <n v="396"/>
    <m/>
    <n v="19"/>
    <n v="19"/>
    <n v="1"/>
    <n v="1"/>
    <n v="0"/>
    <n v="0"/>
    <n v="5.79"/>
    <n v="110.01"/>
    <n v="6.92"/>
    <n v="6.92"/>
    <n v="0"/>
    <n v="0"/>
    <n v="138.68"/>
    <n v="2634.92"/>
    <n v="131"/>
    <n v="131"/>
    <n v="0"/>
    <n v="0"/>
    <n v="20"/>
    <n v="20"/>
    <n v="5.8465000000000007"/>
    <n v="116.93"/>
    <n v="138.29599999999999"/>
    <n v="2765.92"/>
    <n v="177"/>
    <n v="177"/>
    <n v="74"/>
    <n v="74"/>
    <n v="7"/>
    <n v="7"/>
    <n v="7.52"/>
    <n v="1331.04"/>
    <n v="12.21"/>
    <n v="903.54000000000008"/>
    <n v="19.68"/>
    <n v="137.76"/>
    <n v="136.94"/>
    <n v="24238.38"/>
    <n v="127.64"/>
    <n v="9445.36"/>
    <n v="119.86"/>
    <n v="839.02"/>
    <n v="258"/>
    <n v="258"/>
    <n v="9.1951162790697687"/>
    <n v="2372.34"/>
    <n v="133.80914728682171"/>
    <n v="34522.76"/>
    <n v="278"/>
    <n v="278"/>
    <n v="8.9542086330935255"/>
    <n v="2489.27"/>
    <n v="134.13194244604315"/>
    <n v="37288.68"/>
    <n v="66"/>
    <n v="66"/>
    <n v="50"/>
    <n v="50"/>
    <n v="2"/>
    <n v="2"/>
    <n v="4"/>
    <n v="264"/>
    <n v="5.64"/>
    <n v="282"/>
    <n v="4.7699999999999996"/>
    <n v="9.5399999999999991"/>
    <n v="93.9"/>
    <n v="6197.4000000000005"/>
    <n v="94.16"/>
    <n v="4708"/>
    <n v="93.85"/>
    <n v="187.7"/>
    <n v="118"/>
    <n v="118"/>
    <n v="4.7079661016949146"/>
    <n v="555.54"/>
    <n v="94.009322033898329"/>
    <n v="11093.100000000002"/>
    <n v="0"/>
    <n v="0"/>
    <n v="0"/>
    <n v="0"/>
    <n v="0"/>
    <n v="0"/>
    <n v="262"/>
    <n v="262"/>
    <n v="1705.05"/>
    <n v="33070.700000000004"/>
    <n v="125"/>
    <n v="125"/>
    <n v="1192.46"/>
    <n v="14284.36"/>
    <n v="387"/>
    <n v="387"/>
    <n v="2897.51"/>
    <n v="47355.060000000005"/>
    <n v="9"/>
    <n v="9"/>
    <n v="147.29999999999998"/>
    <n v="1026.72"/>
    <n v="3044.81"/>
    <n v="48381.78"/>
  </r>
  <r>
    <x v="1"/>
    <s v="University of Arkansas at Pine Bluff"/>
    <n v="106412"/>
    <x v="4"/>
    <n v="401"/>
    <n v="1"/>
    <n v="400"/>
    <n v="400"/>
    <n v="400"/>
    <m/>
    <n v="0"/>
    <n v="0"/>
    <n v="0"/>
    <n v="0"/>
    <n v="0"/>
    <n v="0"/>
    <n v="0"/>
    <n v="0"/>
    <n v="0"/>
    <n v="0"/>
    <n v="0"/>
    <n v="0"/>
    <n v="0"/>
    <n v="0"/>
    <n v="0"/>
    <n v="0"/>
    <n v="0"/>
    <n v="0"/>
    <n v="0"/>
    <n v="0"/>
    <n v="0"/>
    <n v="0"/>
    <n v="0"/>
    <n v="0"/>
    <n v="266"/>
    <n v="266"/>
    <n v="13"/>
    <n v="13"/>
    <n v="3"/>
    <n v="3"/>
    <n v="6.61"/>
    <n v="1758.26"/>
    <n v="16.54"/>
    <n v="215.01999999999998"/>
    <n v="7.17"/>
    <n v="21.509999999999998"/>
    <n v="137.4"/>
    <n v="36548.400000000001"/>
    <n v="111.62"/>
    <n v="1451.06"/>
    <n v="82.33"/>
    <n v="246.99"/>
    <n v="282"/>
    <n v="282"/>
    <n v="7.0737234042553192"/>
    <n v="1994.79"/>
    <n v="135.62570921985815"/>
    <n v="38246.449999999997"/>
    <n v="282"/>
    <n v="282"/>
    <n v="7.0737234042553192"/>
    <n v="1994.79"/>
    <n v="135.62570921985815"/>
    <n v="38246.449999999997"/>
    <n v="88"/>
    <n v="88"/>
    <n v="23"/>
    <n v="23"/>
    <n v="6"/>
    <n v="6"/>
    <n v="3.99"/>
    <n v="351.12"/>
    <n v="4.24"/>
    <n v="97.52000000000001"/>
    <n v="4.07"/>
    <n v="24.42"/>
    <n v="102.9"/>
    <n v="9055.2000000000007"/>
    <n v="90.75"/>
    <n v="2087.25"/>
    <n v="99.84"/>
    <n v="599.04"/>
    <n v="117"/>
    <n v="117"/>
    <n v="4.0432478632478634"/>
    <n v="473.06"/>
    <n v="100.3546153846154"/>
    <n v="11741.490000000002"/>
    <n v="1"/>
    <n v="1"/>
    <n v="8.33"/>
    <n v="8.33"/>
    <n v="95"/>
    <n v="95"/>
    <n v="354"/>
    <n v="354"/>
    <n v="2109.38"/>
    <n v="45603.600000000006"/>
    <n v="36"/>
    <n v="36"/>
    <n v="312.53999999999996"/>
    <n v="3538.31"/>
    <n v="390"/>
    <n v="390"/>
    <n v="2421.92"/>
    <n v="49141.91"/>
    <n v="9"/>
    <n v="9"/>
    <n v="45.93"/>
    <n v="846.03"/>
    <n v="2476.1799999999998"/>
    <n v="50082.94"/>
  </r>
  <r>
    <x v="1"/>
    <s v="Pulaski Technical College"/>
    <n v="107664"/>
    <x v="5"/>
    <n v="711"/>
    <n v="73"/>
    <n v="638"/>
    <n v="638"/>
    <n v="638"/>
    <m/>
    <n v="5"/>
    <n v="5"/>
    <n v="3"/>
    <n v="3"/>
    <n v="0"/>
    <n v="0"/>
    <n v="6.12"/>
    <n v="30.6"/>
    <n v="5.36"/>
    <n v="16.080000000000002"/>
    <n v="0"/>
    <n v="0"/>
    <n v="60.4"/>
    <n v="302"/>
    <n v="60"/>
    <n v="180"/>
    <n v="0"/>
    <n v="0"/>
    <n v="8"/>
    <n v="8"/>
    <n v="5.8350000000000009"/>
    <n v="46.680000000000007"/>
    <n v="60.25"/>
    <n v="482"/>
    <n v="269"/>
    <n v="269"/>
    <n v="115"/>
    <n v="115"/>
    <n v="0"/>
    <n v="0"/>
    <n v="5.49"/>
    <n v="1476.81"/>
    <n v="6.29"/>
    <n v="723.35"/>
    <n v="0"/>
    <n v="0"/>
    <n v="77.48"/>
    <n v="20842.120000000003"/>
    <n v="73.13"/>
    <n v="8409.9499999999989"/>
    <n v="0"/>
    <n v="0"/>
    <n v="384"/>
    <n v="384"/>
    <n v="5.7295833333333333"/>
    <n v="2200.16"/>
    <n v="76.177265625000004"/>
    <n v="29252.07"/>
    <n v="392"/>
    <n v="392"/>
    <n v="5.7317346938775504"/>
    <n v="2246.8399999999997"/>
    <n v="75.852219387755099"/>
    <n v="29734.07"/>
    <n v="132"/>
    <n v="132"/>
    <n v="110"/>
    <n v="110"/>
    <n v="0"/>
    <n v="0"/>
    <n v="5.1100000000000003"/>
    <n v="674.5200000000001"/>
    <n v="5.26"/>
    <n v="578.6"/>
    <n v="0"/>
    <n v="0"/>
    <n v="68.23"/>
    <n v="9006.36"/>
    <n v="57.17"/>
    <n v="6288.7"/>
    <n v="0"/>
    <n v="0"/>
    <n v="242"/>
    <n v="242"/>
    <n v="5.1781818181818187"/>
    <n v="1253.1200000000001"/>
    <n v="63.20272727272728"/>
    <n v="15295.060000000001"/>
    <n v="4"/>
    <n v="4"/>
    <n v="2.69"/>
    <n v="10.76"/>
    <n v="63"/>
    <n v="252"/>
    <n v="406"/>
    <n v="406"/>
    <n v="2181.9299999999998"/>
    <n v="30150.480000000003"/>
    <n v="228"/>
    <n v="228"/>
    <n v="1318.0300000000002"/>
    <n v="14878.649999999998"/>
    <n v="634"/>
    <n v="634"/>
    <n v="3499.96"/>
    <n v="45029.130000000005"/>
    <n v="0"/>
    <n v="0"/>
    <s v=""/>
    <s v=""/>
    <n v="3510.7200000000003"/>
    <n v="45281.130000000005"/>
  </r>
  <r>
    <x v="1"/>
    <s v="Arkansas State University-Beebe"/>
    <n v="106449"/>
    <x v="6"/>
    <n v="576"/>
    <n v="24"/>
    <n v="552"/>
    <n v="552"/>
    <n v="552"/>
    <m/>
    <n v="60"/>
    <n v="60"/>
    <n v="5"/>
    <n v="5"/>
    <n v="10"/>
    <n v="10"/>
    <n v="3.94"/>
    <n v="236.4"/>
    <n v="6.28"/>
    <n v="31.400000000000002"/>
    <n v="4.88"/>
    <n v="48.8"/>
    <n v="72.45"/>
    <n v="4347"/>
    <n v="56.8"/>
    <n v="284"/>
    <n v="60"/>
    <n v="600"/>
    <n v="75"/>
    <n v="75"/>
    <n v="4.2213333333333338"/>
    <n v="316.60000000000002"/>
    <n v="69.74666666666667"/>
    <n v="5231"/>
    <n v="287"/>
    <n v="287"/>
    <n v="49"/>
    <n v="49"/>
    <n v="2"/>
    <n v="2"/>
    <n v="4.5199999999999996"/>
    <n v="1297.2399999999998"/>
    <n v="8.77"/>
    <n v="429.72999999999996"/>
    <n v="3.79"/>
    <n v="7.58"/>
    <n v="73.78"/>
    <n v="21174.86"/>
    <n v="73.06"/>
    <n v="3579.94"/>
    <n v="88"/>
    <n v="176"/>
    <n v="338"/>
    <n v="338"/>
    <n v="5.1318047337278099"/>
    <n v="1734.5499999999997"/>
    <n v="73.759763313609469"/>
    <n v="24930.799999999999"/>
    <n v="413"/>
    <n v="413"/>
    <n v="4.9664648910411611"/>
    <n v="2051.1499999999996"/>
    <n v="73.030992736077479"/>
    <n v="30161.8"/>
    <n v="48"/>
    <n v="48"/>
    <n v="34"/>
    <n v="34"/>
    <n v="57"/>
    <n v="57"/>
    <n v="3.63"/>
    <n v="174.24"/>
    <n v="4.6500000000000004"/>
    <n v="158.10000000000002"/>
    <n v="4.59"/>
    <n v="261.63"/>
    <n v="63.5"/>
    <n v="3048"/>
    <n v="53.78"/>
    <n v="1828.52"/>
    <n v="55.15"/>
    <n v="3143.5499999999997"/>
    <n v="139"/>
    <n v="139"/>
    <n v="4.2731654676258994"/>
    <n v="593.97"/>
    <n v="57.698345323741002"/>
    <n v="8020.0699999999988"/>
    <n v="0"/>
    <n v="0"/>
    <n v="0"/>
    <n v="0"/>
    <n v="0"/>
    <n v="0"/>
    <n v="395"/>
    <n v="395"/>
    <n v="1707.8799999999999"/>
    <n v="28569.86"/>
    <n v="88"/>
    <n v="88"/>
    <n v="619.23"/>
    <n v="5692.46"/>
    <n v="483"/>
    <n v="483"/>
    <n v="2327.1099999999997"/>
    <n v="34262.32"/>
    <n v="69"/>
    <n v="69"/>
    <n v="318.01"/>
    <n v="3919.5499999999997"/>
    <n v="2645.12"/>
    <n v="38181.869999999995"/>
  </r>
  <r>
    <x v="1"/>
    <s v="Northwest Arkansas Community College "/>
    <n v="367459"/>
    <x v="6"/>
    <n v="503"/>
    <n v="17"/>
    <n v="486"/>
    <n v="486"/>
    <n v="486"/>
    <m/>
    <n v="1"/>
    <n v="1"/>
    <n v="48"/>
    <n v="48"/>
    <n v="0"/>
    <n v="0"/>
    <n v="8.92"/>
    <n v="8.92"/>
    <n v="5.01"/>
    <n v="240.48"/>
    <n v="0"/>
    <n v="0"/>
    <n v="99"/>
    <n v="99"/>
    <n v="66.959999999999994"/>
    <n v="3214.08"/>
    <n v="0"/>
    <n v="0"/>
    <n v="49"/>
    <n v="49"/>
    <n v="5.0897959183673462"/>
    <n v="249.39999999999998"/>
    <n v="67.613877551020408"/>
    <n v="3313.08"/>
    <n v="117"/>
    <n v="117"/>
    <n v="165"/>
    <n v="165"/>
    <n v="0"/>
    <n v="0"/>
    <n v="4.83"/>
    <n v="565.11"/>
    <n v="7.28"/>
    <n v="1201.2"/>
    <n v="0"/>
    <n v="0"/>
    <n v="76.290000000000006"/>
    <n v="8925.93"/>
    <n v="67.78"/>
    <n v="11183.7"/>
    <n v="0"/>
    <n v="0"/>
    <n v="282"/>
    <n v="282"/>
    <n v="6.2635106382978725"/>
    <n v="1766.31"/>
    <n v="71.310744680851073"/>
    <n v="20109.63"/>
    <n v="331"/>
    <n v="331"/>
    <n v="6.0897583081570996"/>
    <n v="2015.71"/>
    <n v="70.763474320241684"/>
    <n v="23422.71"/>
    <n v="64"/>
    <n v="64"/>
    <n v="86"/>
    <n v="86"/>
    <n v="5"/>
    <n v="5"/>
    <n v="3.2"/>
    <n v="204.8"/>
    <n v="4.6500000000000004"/>
    <n v="399.90000000000003"/>
    <n v="3.6"/>
    <n v="18"/>
    <n v="61.2"/>
    <n v="3916.8"/>
    <n v="53.55"/>
    <n v="4605.3"/>
    <n v="54.52"/>
    <n v="272.60000000000002"/>
    <n v="155"/>
    <n v="155"/>
    <n v="4.0174193548387098"/>
    <n v="622.70000000000005"/>
    <n v="56.74"/>
    <n v="8794.7000000000007"/>
    <n v="0"/>
    <n v="0"/>
    <n v="0"/>
    <n v="0"/>
    <n v="0"/>
    <n v="0"/>
    <n v="182"/>
    <n v="182"/>
    <n v="778.82999999999993"/>
    <n v="12941.73"/>
    <n v="299"/>
    <n v="299"/>
    <n v="1841.5800000000002"/>
    <n v="19003.080000000002"/>
    <n v="481"/>
    <n v="481"/>
    <n v="2620.41"/>
    <n v="31944.81"/>
    <n v="5"/>
    <n v="5"/>
    <n v="18"/>
    <n v="272.60000000000002"/>
    <n v="2638.41"/>
    <n v="32217.41"/>
  </r>
  <r>
    <x v="1"/>
    <s v="Arkansas Northeastern College"/>
    <n v="107327"/>
    <x v="7"/>
    <n v="194"/>
    <n v="0"/>
    <n v="194"/>
    <n v="194"/>
    <n v="194"/>
    <m/>
    <n v="15"/>
    <n v="15"/>
    <n v="0"/>
    <n v="0"/>
    <n v="6"/>
    <n v="6"/>
    <n v="5.42"/>
    <n v="81.3"/>
    <n v="0"/>
    <n v="0"/>
    <n v="7.83"/>
    <n v="46.980000000000004"/>
    <n v="73.73"/>
    <n v="1105.95"/>
    <n v="0"/>
    <n v="0"/>
    <n v="81.5"/>
    <n v="489"/>
    <n v="21"/>
    <n v="21"/>
    <n v="6.1085714285714285"/>
    <n v="128.28"/>
    <n v="75.95"/>
    <n v="1594.95"/>
    <n v="60"/>
    <n v="60"/>
    <n v="10"/>
    <n v="10"/>
    <n v="46"/>
    <n v="46"/>
    <n v="5.73"/>
    <n v="343.8"/>
    <n v="6.53"/>
    <n v="65.3"/>
    <n v="14.26"/>
    <n v="655.96"/>
    <n v="72.97"/>
    <n v="4378.2"/>
    <n v="67.3"/>
    <n v="673"/>
    <n v="59.61"/>
    <n v="2742.06"/>
    <n v="116"/>
    <n v="116"/>
    <n v="9.1815517241379307"/>
    <n v="1065.06"/>
    <n v="67.183275862068967"/>
    <n v="7793.26"/>
    <n v="137"/>
    <n v="137"/>
    <n v="8.7105109489051085"/>
    <n v="1193.3399999999999"/>
    <n v="68.527080291970805"/>
    <n v="9388.2100000000009"/>
    <n v="19"/>
    <n v="19"/>
    <n v="33"/>
    <n v="33"/>
    <n v="5"/>
    <n v="5"/>
    <n v="4.6100000000000003"/>
    <n v="87.59"/>
    <n v="5.24"/>
    <n v="172.92000000000002"/>
    <n v="4.96"/>
    <n v="24.8"/>
    <n v="66.55"/>
    <n v="1264.45"/>
    <n v="57.33"/>
    <n v="1891.8899999999999"/>
    <n v="59.32"/>
    <n v="296.60000000000002"/>
    <n v="57"/>
    <n v="57"/>
    <n v="5.0054385964912278"/>
    <n v="285.31"/>
    <n v="60.577894736842104"/>
    <n v="3452.94"/>
    <n v="0"/>
    <n v="0"/>
    <n v="0"/>
    <n v="0"/>
    <n v="0"/>
    <n v="0"/>
    <n v="94"/>
    <n v="94"/>
    <n v="512.69000000000005"/>
    <n v="6748.5999999999995"/>
    <n v="43"/>
    <n v="43"/>
    <n v="238.22000000000003"/>
    <n v="2564.89"/>
    <n v="137"/>
    <n v="137"/>
    <n v="750.91000000000008"/>
    <n v="9313.49"/>
    <n v="57"/>
    <n v="57"/>
    <n v="727.74"/>
    <n v="3527.66"/>
    <n v="1478.6499999999999"/>
    <n v="12841.150000000001"/>
  </r>
  <r>
    <x v="1"/>
    <s v="Arkansas State University Mountain Home"/>
    <n v="420538"/>
    <x v="7"/>
    <n v="159"/>
    <n v="5"/>
    <n v="154"/>
    <n v="154"/>
    <n v="154"/>
    <m/>
    <n v="2"/>
    <n v="2"/>
    <n v="1"/>
    <n v="1"/>
    <n v="0"/>
    <n v="0"/>
    <n v="1.54"/>
    <n v="3.08"/>
    <n v="13.33"/>
    <n v="13.33"/>
    <n v="0"/>
    <n v="0"/>
    <n v="60.5"/>
    <n v="121"/>
    <n v="80"/>
    <n v="80"/>
    <n v="0"/>
    <n v="0"/>
    <n v="3"/>
    <n v="3"/>
    <n v="5.47"/>
    <n v="16.41"/>
    <n v="67"/>
    <n v="201"/>
    <n v="68"/>
    <n v="68"/>
    <n v="8"/>
    <n v="8"/>
    <n v="0"/>
    <n v="0"/>
    <n v="4.1100000000000003"/>
    <n v="279.48"/>
    <n v="6.14"/>
    <n v="49.12"/>
    <n v="0"/>
    <n v="0"/>
    <n v="66.94"/>
    <n v="4551.92"/>
    <n v="68.38"/>
    <n v="547.04"/>
    <n v="0"/>
    <n v="0"/>
    <n v="76"/>
    <n v="76"/>
    <n v="4.3236842105263165"/>
    <n v="328.6"/>
    <n v="67.091578947368419"/>
    <n v="5098.96"/>
    <n v="79"/>
    <n v="79"/>
    <n v="4.3672151898734182"/>
    <n v="345.01000000000005"/>
    <n v="67.088101265822786"/>
    <n v="5299.96"/>
    <n v="48"/>
    <n v="48"/>
    <n v="27"/>
    <n v="27"/>
    <n v="0"/>
    <n v="0"/>
    <n v="2.83"/>
    <n v="135.84"/>
    <n v="5.04"/>
    <n v="136.08000000000001"/>
    <n v="0"/>
    <n v="0"/>
    <n v="53.16"/>
    <n v="2551.6799999999998"/>
    <n v="45.63"/>
    <n v="1232.01"/>
    <n v="0"/>
    <n v="0"/>
    <n v="75"/>
    <n v="75"/>
    <n v="3.6256000000000004"/>
    <n v="271.92"/>
    <n v="50.449199999999998"/>
    <n v="3783.6899999999996"/>
    <n v="0"/>
    <n v="0"/>
    <n v="0"/>
    <n v="0"/>
    <n v="0"/>
    <n v="0"/>
    <n v="118"/>
    <n v="118"/>
    <n v="418.4"/>
    <n v="7224.6"/>
    <n v="36"/>
    <n v="36"/>
    <n v="198.53"/>
    <n v="1859.05"/>
    <n v="154"/>
    <n v="154"/>
    <n v="616.92999999999995"/>
    <n v="9083.65"/>
    <n v="0"/>
    <n v="0"/>
    <s v=""/>
    <s v=""/>
    <n v="616.93000000000006"/>
    <n v="9083.65"/>
  </r>
  <r>
    <x v="1"/>
    <s v="Arkansas State University-Newport"/>
    <n v="440402"/>
    <x v="7"/>
    <n v="101"/>
    <n v="2"/>
    <n v="99"/>
    <n v="99"/>
    <n v="99"/>
    <m/>
    <n v="2"/>
    <n v="2"/>
    <n v="10"/>
    <n v="10"/>
    <n v="0"/>
    <n v="0"/>
    <n v="6"/>
    <n v="12"/>
    <n v="4.63"/>
    <n v="46.3"/>
    <n v="0"/>
    <n v="0"/>
    <n v="75"/>
    <n v="150"/>
    <n v="68.5"/>
    <n v="685"/>
    <n v="0"/>
    <n v="0"/>
    <n v="12"/>
    <n v="12"/>
    <n v="4.8583333333333334"/>
    <n v="58.3"/>
    <n v="69.583333333333329"/>
    <n v="835"/>
    <n v="51"/>
    <n v="51"/>
    <n v="23"/>
    <n v="23"/>
    <n v="0"/>
    <n v="0"/>
    <n v="3.35"/>
    <n v="170.85"/>
    <n v="5.49"/>
    <n v="126.27000000000001"/>
    <n v="0"/>
    <n v="0"/>
    <n v="60.78"/>
    <n v="3099.78"/>
    <n v="67.83"/>
    <n v="1560.09"/>
    <n v="0"/>
    <n v="0"/>
    <n v="74"/>
    <n v="74"/>
    <n v="4.015135135135135"/>
    <n v="297.12"/>
    <n v="62.971216216216213"/>
    <n v="4659.87"/>
    <n v="86"/>
    <n v="86"/>
    <n v="4.1327906976744186"/>
    <n v="355.42"/>
    <n v="63.893837209302326"/>
    <n v="5494.87"/>
    <n v="9"/>
    <n v="9"/>
    <n v="3"/>
    <n v="3"/>
    <n v="1"/>
    <n v="1"/>
    <n v="2.36"/>
    <n v="21.24"/>
    <n v="2.39"/>
    <n v="7.17"/>
    <n v="9.42"/>
    <n v="9.42"/>
    <n v="34.78"/>
    <n v="313.02"/>
    <n v="36"/>
    <n v="108"/>
    <n v="69"/>
    <n v="69"/>
    <n v="13"/>
    <n v="13"/>
    <n v="2.9099999999999997"/>
    <n v="37.83"/>
    <n v="37.693846153846152"/>
    <n v="490.02"/>
    <n v="0"/>
    <n v="0"/>
    <n v="0"/>
    <n v="0"/>
    <n v="0"/>
    <n v="0"/>
    <n v="62"/>
    <n v="62"/>
    <n v="204.09"/>
    <n v="3562.8"/>
    <n v="36"/>
    <n v="36"/>
    <n v="179.73999999999998"/>
    <n v="2353.09"/>
    <n v="98"/>
    <n v="98"/>
    <n v="383.83"/>
    <n v="5915.89"/>
    <n v="1"/>
    <n v="1"/>
    <n v="9.42"/>
    <n v="69"/>
    <n v="393.25"/>
    <n v="5984.8899999999994"/>
  </r>
  <r>
    <x v="1"/>
    <s v="Black River Technical College"/>
    <n v="106625"/>
    <x v="7"/>
    <n v="239"/>
    <n v="2"/>
    <n v="237"/>
    <n v="237"/>
    <n v="237"/>
    <m/>
    <n v="1"/>
    <n v="1"/>
    <n v="3"/>
    <n v="3"/>
    <n v="0"/>
    <n v="0"/>
    <n v="1.58"/>
    <n v="1.58"/>
    <n v="7.42"/>
    <n v="22.259999999999998"/>
    <n v="0"/>
    <n v="0"/>
    <n v="67"/>
    <n v="67"/>
    <n v="73.67"/>
    <n v="221.01"/>
    <n v="0"/>
    <n v="0"/>
    <n v="4"/>
    <n v="4"/>
    <n v="5.9599999999999991"/>
    <n v="23.839999999999996"/>
    <n v="72.002499999999998"/>
    <n v="288.01"/>
    <n v="125"/>
    <n v="125"/>
    <n v="34"/>
    <n v="34"/>
    <n v="0"/>
    <n v="0"/>
    <n v="6.77"/>
    <n v="846.25"/>
    <n v="10.199999999999999"/>
    <n v="346.79999999999995"/>
    <n v="0"/>
    <n v="0"/>
    <n v="76.72"/>
    <n v="9590"/>
    <n v="76.790000000000006"/>
    <n v="2610.86"/>
    <n v="0"/>
    <n v="0"/>
    <n v="159"/>
    <n v="159"/>
    <n v="7.5034591194968554"/>
    <n v="1193.05"/>
    <n v="76.734968553459126"/>
    <n v="12200.86"/>
    <n v="163"/>
    <n v="163"/>
    <n v="7.4655828220858886"/>
    <n v="1216.8899999999999"/>
    <n v="76.618834355828227"/>
    <n v="12488.87"/>
    <n v="32"/>
    <n v="32"/>
    <n v="14"/>
    <n v="14"/>
    <n v="28"/>
    <n v="28"/>
    <n v="4.0999999999999996"/>
    <n v="131.19999999999999"/>
    <n v="4.68"/>
    <n v="65.52"/>
    <n v="6.08"/>
    <n v="170.24"/>
    <n v="66.56"/>
    <n v="2129.92"/>
    <n v="47.93"/>
    <n v="671.02"/>
    <n v="60.26"/>
    <n v="1687.28"/>
    <n v="74"/>
    <n v="74"/>
    <n v="4.9589189189189185"/>
    <n v="366.96"/>
    <n v="60.651621621621622"/>
    <n v="4488.22"/>
    <n v="0"/>
    <n v="0"/>
    <n v="0"/>
    <n v="0"/>
    <n v="0"/>
    <n v="0"/>
    <n v="158"/>
    <n v="158"/>
    <n v="979.03"/>
    <n v="11786.92"/>
    <n v="51"/>
    <n v="51"/>
    <n v="434.57999999999993"/>
    <n v="3502.89"/>
    <n v="209"/>
    <n v="209"/>
    <n v="1413.61"/>
    <n v="15289.81"/>
    <n v="28"/>
    <n v="28"/>
    <n v="170.24"/>
    <n v="1687.28"/>
    <n v="1583.85"/>
    <n v="16977.09"/>
  </r>
  <r>
    <x v="1"/>
    <s v="Cossatot Community College of the University of Arkansas"/>
    <n v="106795"/>
    <x v="7"/>
    <n v="86"/>
    <n v="0"/>
    <n v="86"/>
    <n v="86"/>
    <n v="86"/>
    <m/>
    <n v="0"/>
    <n v="0"/>
    <n v="7"/>
    <n v="7"/>
    <n v="0"/>
    <n v="0"/>
    <n v="0"/>
    <n v="0"/>
    <n v="5.44"/>
    <n v="38.080000000000005"/>
    <n v="0"/>
    <n v="0"/>
    <n v="0"/>
    <n v="0"/>
    <n v="72.86"/>
    <n v="510.02"/>
    <n v="0"/>
    <n v="0"/>
    <n v="7"/>
    <n v="7"/>
    <n v="5.44"/>
    <n v="38.080000000000005"/>
    <n v="72.86"/>
    <n v="510.02"/>
    <n v="28"/>
    <n v="28"/>
    <n v="18"/>
    <n v="18"/>
    <n v="0"/>
    <n v="0"/>
    <n v="4.59"/>
    <n v="128.51999999999998"/>
    <n v="6.44"/>
    <n v="115.92"/>
    <n v="0"/>
    <n v="0"/>
    <n v="75.36"/>
    <n v="2110.08"/>
    <n v="57.11"/>
    <n v="1027.98"/>
    <n v="0"/>
    <n v="0"/>
    <n v="46"/>
    <n v="46"/>
    <n v="5.3139130434782604"/>
    <n v="244.43999999999997"/>
    <n v="68.218695652173906"/>
    <n v="3138.0599999999995"/>
    <n v="53"/>
    <n v="53"/>
    <n v="5.3305660377358484"/>
    <n v="282.52"/>
    <n v="68.831698113207537"/>
    <n v="3648.0799999999995"/>
    <n v="17"/>
    <n v="17"/>
    <n v="16"/>
    <n v="16"/>
    <n v="0"/>
    <n v="0"/>
    <n v="3.86"/>
    <n v="65.62"/>
    <n v="6.1"/>
    <n v="97.6"/>
    <n v="0"/>
    <n v="0"/>
    <n v="54.65"/>
    <n v="929.05"/>
    <n v="57.75"/>
    <n v="924"/>
    <n v="0"/>
    <n v="0"/>
    <n v="33"/>
    <n v="33"/>
    <n v="4.9460606060606063"/>
    <n v="163.22"/>
    <n v="56.153030303030299"/>
    <n v="1853.05"/>
    <n v="0"/>
    <n v="0"/>
    <n v="0"/>
    <n v="0"/>
    <n v="0"/>
    <n v="0"/>
    <n v="45"/>
    <n v="45"/>
    <n v="194.14"/>
    <n v="3039.13"/>
    <n v="41"/>
    <n v="41"/>
    <n v="251.6"/>
    <n v="2462"/>
    <n v="86"/>
    <n v="86"/>
    <n v="445.74"/>
    <n v="5501.13"/>
    <n v="0"/>
    <n v="0"/>
    <s v=""/>
    <s v=""/>
    <n v="445.74"/>
    <n v="5501.1299999999992"/>
  </r>
  <r>
    <x v="1"/>
    <s v="East Arkansas Community College "/>
    <n v="106883"/>
    <x v="7"/>
    <n v="117"/>
    <n v="0"/>
    <n v="117"/>
    <n v="117"/>
    <n v="117"/>
    <m/>
    <n v="2"/>
    <n v="2"/>
    <n v="0"/>
    <n v="0"/>
    <n v="0"/>
    <n v="0"/>
    <n v="5"/>
    <n v="10"/>
    <n v="0"/>
    <n v="0"/>
    <n v="0"/>
    <n v="0"/>
    <n v="81"/>
    <n v="162"/>
    <n v="0"/>
    <n v="0"/>
    <n v="0"/>
    <n v="0"/>
    <n v="2"/>
    <n v="2"/>
    <n v="5"/>
    <n v="10"/>
    <n v="81"/>
    <n v="162"/>
    <n v="72"/>
    <n v="72"/>
    <n v="13"/>
    <n v="13"/>
    <n v="0"/>
    <n v="0"/>
    <n v="12.19"/>
    <n v="877.68"/>
    <n v="16.010000000000002"/>
    <n v="208.13000000000002"/>
    <n v="0"/>
    <n v="0"/>
    <n v="81.709999999999994"/>
    <n v="5883.12"/>
    <n v="75.69"/>
    <n v="983.97"/>
    <n v="0"/>
    <n v="0"/>
    <n v="85"/>
    <n v="85"/>
    <n v="12.774235294117647"/>
    <n v="1085.81"/>
    <n v="80.78929411764706"/>
    <n v="6867.09"/>
    <n v="87"/>
    <n v="87"/>
    <n v="12.59551724137931"/>
    <n v="1095.81"/>
    <n v="80.794137931034484"/>
    <n v="7029.09"/>
    <n v="19"/>
    <n v="19"/>
    <n v="3"/>
    <n v="3"/>
    <n v="8"/>
    <n v="8"/>
    <n v="4.8499999999999996"/>
    <n v="92.149999999999991"/>
    <n v="5.27"/>
    <n v="15.809999999999999"/>
    <n v="7.19"/>
    <n v="57.52"/>
    <n v="49.3"/>
    <n v="936.69999999999993"/>
    <n v="58.67"/>
    <n v="176.01"/>
    <n v="52.2"/>
    <n v="417.6"/>
    <n v="30"/>
    <n v="30"/>
    <n v="5.516"/>
    <n v="165.48"/>
    <n v="51.010333333333328"/>
    <n v="1530.31"/>
    <n v="0"/>
    <n v="0"/>
    <n v="0"/>
    <n v="0"/>
    <n v="0"/>
    <n v="0"/>
    <n v="93"/>
    <n v="93"/>
    <n v="979.82999999999993"/>
    <n v="6981.82"/>
    <n v="16"/>
    <n v="16"/>
    <n v="223.94000000000003"/>
    <n v="1159.98"/>
    <n v="109"/>
    <n v="109"/>
    <n v="1203.77"/>
    <n v="8141.7999999999993"/>
    <n v="8"/>
    <n v="8"/>
    <n v="57.52"/>
    <n v="417.6"/>
    <n v="1261.29"/>
    <n v="8559.4"/>
  </r>
  <r>
    <x v="1"/>
    <s v="Mid-South Community College "/>
    <n v="107318"/>
    <x v="7"/>
    <n v="76"/>
    <n v="5"/>
    <n v="71"/>
    <n v="71"/>
    <n v="71"/>
    <m/>
    <n v="0"/>
    <n v="0"/>
    <n v="0"/>
    <n v="0"/>
    <n v="14"/>
    <n v="14"/>
    <n v="0"/>
    <n v="0"/>
    <n v="0"/>
    <n v="0"/>
    <n v="4.29"/>
    <n v="60.06"/>
    <n v="0"/>
    <n v="0"/>
    <n v="0"/>
    <n v="0"/>
    <n v="63.79"/>
    <n v="893.06"/>
    <n v="14"/>
    <n v="14"/>
    <n v="4.29"/>
    <n v="60.06"/>
    <n v="63.79"/>
    <n v="893.06"/>
    <n v="13"/>
    <n v="13"/>
    <n v="16"/>
    <n v="16"/>
    <n v="10"/>
    <n v="10"/>
    <n v="4.47"/>
    <n v="58.11"/>
    <n v="6.66"/>
    <n v="106.56"/>
    <n v="11.08"/>
    <n v="110.8"/>
    <n v="82.85"/>
    <n v="1077.05"/>
    <n v="80.94"/>
    <n v="1295.04"/>
    <n v="65.3"/>
    <n v="653"/>
    <n v="39"/>
    <n v="39"/>
    <n v="7.0633333333333344"/>
    <n v="275.47000000000003"/>
    <n v="77.566410256410265"/>
    <n v="3025.09"/>
    <n v="53"/>
    <n v="53"/>
    <n v="6.3307547169811329"/>
    <n v="335.53000000000003"/>
    <n v="73.927358490566036"/>
    <n v="3918.15"/>
    <n v="7"/>
    <n v="7"/>
    <n v="8"/>
    <n v="8"/>
    <n v="3"/>
    <n v="3"/>
    <n v="6.34"/>
    <n v="44.379999999999995"/>
    <n v="5.5"/>
    <n v="44"/>
    <n v="6.4"/>
    <n v="19.200000000000003"/>
    <n v="60.63"/>
    <n v="424.41"/>
    <n v="53.56"/>
    <n v="428.48"/>
    <n v="56.06"/>
    <n v="168.18"/>
    <n v="18"/>
    <n v="18"/>
    <n v="5.9766666666666666"/>
    <n v="107.58"/>
    <n v="56.726111111111123"/>
    <n v="1021.0700000000002"/>
    <n v="0"/>
    <n v="0"/>
    <n v="0"/>
    <n v="0"/>
    <n v="0"/>
    <n v="0"/>
    <n v="20"/>
    <n v="20"/>
    <n v="102.49"/>
    <n v="1501.46"/>
    <n v="24"/>
    <n v="24"/>
    <n v="150.56"/>
    <n v="1723.52"/>
    <n v="44"/>
    <n v="44"/>
    <n v="253.05"/>
    <n v="3224.98"/>
    <n v="27"/>
    <n v="27"/>
    <n v="190.06"/>
    <n v="1714.24"/>
    <n v="443.11"/>
    <n v="4939.22"/>
  </r>
  <r>
    <x v="1"/>
    <s v="National Park Community College"/>
    <n v="106980"/>
    <x v="7"/>
    <n v="379"/>
    <n v="43"/>
    <n v="336"/>
    <n v="336"/>
    <n v="336"/>
    <m/>
    <n v="2"/>
    <n v="2"/>
    <n v="32"/>
    <n v="32"/>
    <n v="2"/>
    <n v="2"/>
    <n v="15.33"/>
    <n v="30.66"/>
    <n v="6.59"/>
    <n v="210.88"/>
    <n v="8.67"/>
    <n v="17.34"/>
    <n v="84.5"/>
    <n v="169"/>
    <n v="72.28"/>
    <n v="2312.96"/>
    <n v="39.5"/>
    <n v="79"/>
    <n v="36"/>
    <n v="36"/>
    <n v="7.1911111111111108"/>
    <n v="258.88"/>
    <n v="71.137777777777785"/>
    <n v="2560.96"/>
    <n v="91"/>
    <n v="91"/>
    <n v="33"/>
    <n v="33"/>
    <n v="94"/>
    <n v="94"/>
    <n v="5.39"/>
    <n v="490.48999999999995"/>
    <n v="10.42"/>
    <n v="343.86"/>
    <n v="10.47"/>
    <n v="984.18000000000006"/>
    <n v="78.459999999999994"/>
    <n v="7139.86"/>
    <n v="74.67"/>
    <n v="2464.11"/>
    <n v="62.17"/>
    <n v="5843.9800000000005"/>
    <n v="218"/>
    <n v="218"/>
    <n v="8.3418807339449543"/>
    <n v="1818.53"/>
    <n v="70.862155963302754"/>
    <n v="15447.95"/>
    <n v="254"/>
    <n v="254"/>
    <n v="8.1787795275590547"/>
    <n v="2077.41"/>
    <n v="70.90122047244094"/>
    <n v="18008.91"/>
    <n v="43"/>
    <n v="43"/>
    <n v="39"/>
    <n v="39"/>
    <n v="0"/>
    <n v="0"/>
    <n v="4.8"/>
    <n v="206.4"/>
    <n v="4.46"/>
    <n v="173.94"/>
    <n v="6.48"/>
    <n v="0"/>
    <n v="67.569999999999993"/>
    <n v="2905.5099999999998"/>
    <n v="50.26"/>
    <n v="1960.1399999999999"/>
    <n v="58.38"/>
    <n v="0"/>
    <n v="82"/>
    <n v="82"/>
    <n v="4.6382926829268296"/>
    <n v="380.34000000000003"/>
    <n v="59.337195121951218"/>
    <n v="4865.6499999999996"/>
    <n v="0"/>
    <n v="0"/>
    <n v="0"/>
    <n v="0"/>
    <n v="0"/>
    <n v="0"/>
    <n v="136"/>
    <n v="136"/>
    <n v="727.55"/>
    <n v="10214.369999999999"/>
    <n v="104"/>
    <n v="104"/>
    <n v="728.68000000000006"/>
    <n v="6737.2099999999991"/>
    <n v="240"/>
    <n v="240"/>
    <n v="1456.23"/>
    <n v="16951.579999999998"/>
    <n v="96"/>
    <n v="96"/>
    <n v="1001.5200000000001"/>
    <n v="5922.9800000000005"/>
    <n v="2457.75"/>
    <n v="22874.559999999998"/>
  </r>
  <r>
    <x v="1"/>
    <s v="North Arkansas College"/>
    <n v="107460"/>
    <x v="7"/>
    <n v="221"/>
    <n v="2"/>
    <n v="219"/>
    <n v="219"/>
    <n v="219"/>
    <m/>
    <n v="1"/>
    <n v="1"/>
    <n v="0"/>
    <n v="0"/>
    <n v="0"/>
    <n v="0"/>
    <n v="2"/>
    <n v="2"/>
    <n v="0"/>
    <n v="0"/>
    <n v="0"/>
    <n v="0"/>
    <n v="61"/>
    <n v="61"/>
    <n v="0"/>
    <n v="0"/>
    <n v="0"/>
    <n v="0"/>
    <n v="1"/>
    <n v="1"/>
    <n v="2"/>
    <n v="2"/>
    <n v="61"/>
    <n v="61"/>
    <n v="141"/>
    <n v="141"/>
    <n v="7"/>
    <n v="7"/>
    <n v="10"/>
    <n v="10"/>
    <n v="6.45"/>
    <n v="909.45"/>
    <n v="6.25"/>
    <n v="43.75"/>
    <n v="9.43"/>
    <n v="94.3"/>
    <n v="79.13"/>
    <n v="11157.33"/>
    <n v="93"/>
    <n v="651"/>
    <n v="65.7"/>
    <n v="657"/>
    <n v="158"/>
    <n v="158"/>
    <n v="6.6297468354430382"/>
    <n v="1047.5"/>
    <n v="78.894493670886078"/>
    <n v="12465.33"/>
    <n v="159"/>
    <n v="159"/>
    <n v="6.60062893081761"/>
    <n v="1049.5"/>
    <n v="78.781949685534585"/>
    <n v="12526.329999999998"/>
    <n v="15"/>
    <n v="15"/>
    <n v="6"/>
    <n v="6"/>
    <n v="39"/>
    <n v="39"/>
    <n v="3.06"/>
    <n v="45.9"/>
    <n v="3.63"/>
    <n v="21.78"/>
    <n v="3.39"/>
    <n v="132.21"/>
    <n v="58.94"/>
    <n v="884.09999999999991"/>
    <n v="54.96"/>
    <n v="329.76"/>
    <n v="57.32"/>
    <n v="2235.48"/>
    <n v="60"/>
    <n v="60"/>
    <n v="3.3315000000000001"/>
    <n v="199.89000000000001"/>
    <n v="57.489000000000004"/>
    <n v="3449.34"/>
    <n v="0"/>
    <n v="0"/>
    <n v="0"/>
    <n v="0"/>
    <n v="0"/>
    <n v="0"/>
    <n v="157"/>
    <n v="157"/>
    <n v="957.35"/>
    <n v="12102.43"/>
    <n v="13"/>
    <n v="13"/>
    <n v="65.53"/>
    <n v="980.76"/>
    <n v="170"/>
    <n v="170"/>
    <n v="1022.88"/>
    <n v="13083.19"/>
    <n v="49"/>
    <n v="49"/>
    <n v="226.51"/>
    <n v="2892.48"/>
    <n v="1249.3900000000001"/>
    <n v="15975.669999999998"/>
  </r>
  <r>
    <x v="1"/>
    <s v="Ouachita Technical College "/>
    <n v="107521"/>
    <x v="7"/>
    <n v="102"/>
    <n v="5"/>
    <n v="97"/>
    <n v="97"/>
    <n v="97"/>
    <m/>
    <n v="4"/>
    <n v="4"/>
    <n v="0"/>
    <n v="0"/>
    <n v="0"/>
    <n v="0"/>
    <n v="4.67"/>
    <n v="18.68"/>
    <n v="0"/>
    <n v="0"/>
    <n v="0"/>
    <n v="0"/>
    <n v="85.5"/>
    <n v="342"/>
    <n v="0"/>
    <n v="0"/>
    <n v="0"/>
    <n v="0"/>
    <n v="4"/>
    <n v="4"/>
    <n v="4.67"/>
    <n v="18.68"/>
    <n v="85.5"/>
    <n v="342"/>
    <n v="44"/>
    <n v="44"/>
    <n v="8"/>
    <n v="8"/>
    <n v="5"/>
    <n v="5"/>
    <n v="7.31"/>
    <n v="321.64"/>
    <n v="9.33"/>
    <n v="74.64"/>
    <n v="24.82"/>
    <n v="124.1"/>
    <n v="77.569999999999993"/>
    <n v="3413.08"/>
    <n v="77.5"/>
    <n v="620"/>
    <n v="92.2"/>
    <n v="461"/>
    <n v="57"/>
    <n v="57"/>
    <n v="9.1294736842105255"/>
    <n v="520.38"/>
    <n v="78.84350877192982"/>
    <n v="4494.08"/>
    <n v="61"/>
    <n v="61"/>
    <n v="8.8370491803278686"/>
    <n v="539.05999999999995"/>
    <n v="79.28"/>
    <n v="4836.08"/>
    <n v="2"/>
    <n v="2"/>
    <n v="3"/>
    <n v="3"/>
    <n v="30"/>
    <n v="30"/>
    <n v="2.42"/>
    <n v="4.84"/>
    <n v="6.17"/>
    <n v="18.509999999999998"/>
    <n v="6.29"/>
    <n v="188.7"/>
    <n v="62"/>
    <n v="124"/>
    <n v="56.33"/>
    <n v="168.99"/>
    <n v="57"/>
    <n v="1710"/>
    <n v="35"/>
    <n v="35"/>
    <n v="6.0585714285714278"/>
    <n v="212.04999999999998"/>
    <n v="57.228285714285711"/>
    <n v="2002.9899999999998"/>
    <n v="1"/>
    <n v="1"/>
    <n v="0.92"/>
    <n v="0.92"/>
    <n v="33"/>
    <n v="33"/>
    <n v="50"/>
    <n v="50"/>
    <n v="345.15999999999997"/>
    <n v="3879.08"/>
    <n v="11"/>
    <n v="11"/>
    <n v="93.15"/>
    <n v="788.99"/>
    <n v="61"/>
    <n v="61"/>
    <n v="438.30999999999995"/>
    <n v="4668.07"/>
    <n v="35"/>
    <n v="35"/>
    <n v="312.79999999999995"/>
    <n v="2171"/>
    <n v="752.02999999999986"/>
    <n v="6872.07"/>
  </r>
  <r>
    <x v="1"/>
    <s v="Ozarka College "/>
    <n v="107549"/>
    <x v="7"/>
    <n v="118"/>
    <n v="5"/>
    <n v="113"/>
    <n v="113"/>
    <n v="113"/>
    <m/>
    <n v="0"/>
    <n v="0"/>
    <n v="1"/>
    <n v="1"/>
    <n v="0"/>
    <n v="0"/>
    <n v="0"/>
    <n v="0"/>
    <n v="5.5"/>
    <n v="5.5"/>
    <n v="0"/>
    <n v="0"/>
    <n v="0"/>
    <n v="0"/>
    <n v="40"/>
    <n v="40"/>
    <n v="0"/>
    <n v="0"/>
    <n v="1"/>
    <n v="1"/>
    <n v="5.5"/>
    <n v="5.5"/>
    <n v="40"/>
    <n v="40"/>
    <n v="49"/>
    <n v="49"/>
    <n v="63"/>
    <n v="63"/>
    <n v="0"/>
    <n v="0"/>
    <n v="2.54"/>
    <n v="124.46000000000001"/>
    <n v="1.79"/>
    <n v="112.77"/>
    <n v="0"/>
    <n v="0"/>
    <n v="76.86"/>
    <n v="3766.14"/>
    <n v="66.09"/>
    <n v="4163.67"/>
    <n v="0"/>
    <n v="0"/>
    <n v="112"/>
    <n v="112"/>
    <n v="2.118125"/>
    <n v="237.23000000000002"/>
    <n v="70.801874999999995"/>
    <n v="7929.8099999999995"/>
    <n v="113"/>
    <n v="113"/>
    <n v="2.1480530973451328"/>
    <n v="242.73000000000002"/>
    <n v="70.529292035398228"/>
    <n v="7969.8099999999995"/>
    <n v="0"/>
    <n v="0"/>
    <n v="0"/>
    <n v="0"/>
    <n v="0"/>
    <n v="0"/>
    <n v="0"/>
    <n v="0"/>
    <n v="0"/>
    <n v="0"/>
    <n v="0"/>
    <n v="0"/>
    <n v="0"/>
    <n v="0"/>
    <n v="0"/>
    <n v="0"/>
    <n v="0"/>
    <n v="0"/>
    <n v="0"/>
    <n v="0"/>
    <n v="0"/>
    <n v="0"/>
    <n v="0"/>
    <n v="0"/>
    <n v="0"/>
    <n v="0"/>
    <n v="0"/>
    <n v="0"/>
    <n v="0"/>
    <n v="0"/>
    <n v="49"/>
    <n v="49"/>
    <n v="124.46000000000001"/>
    <n v="3766.14"/>
    <n v="64"/>
    <n v="64"/>
    <n v="118.27"/>
    <n v="4203.67"/>
    <n v="113"/>
    <n v="113"/>
    <n v="242.73000000000002"/>
    <n v="7969.8099999999995"/>
    <n v="0"/>
    <n v="0"/>
    <s v=""/>
    <s v=""/>
    <n v="242.73000000000002"/>
    <n v="7969.8099999999995"/>
  </r>
  <r>
    <x v="1"/>
    <s v="Phillips Community College of the Univ of Arkansas"/>
    <n v="107619"/>
    <x v="7"/>
    <n v="148"/>
    <n v="0"/>
    <n v="148"/>
    <n v="148"/>
    <n v="148"/>
    <m/>
    <n v="0"/>
    <n v="0"/>
    <n v="9"/>
    <n v="9"/>
    <n v="0"/>
    <n v="0"/>
    <n v="0"/>
    <n v="0"/>
    <n v="8.7100000000000009"/>
    <n v="78.390000000000015"/>
    <n v="0"/>
    <n v="0"/>
    <n v="0"/>
    <n v="0"/>
    <n v="91.56"/>
    <n v="824.04"/>
    <n v="0"/>
    <n v="0"/>
    <n v="9"/>
    <n v="9"/>
    <n v="8.7100000000000009"/>
    <n v="78.390000000000015"/>
    <n v="91.56"/>
    <n v="824.04"/>
    <n v="49"/>
    <n v="49"/>
    <n v="54"/>
    <n v="54"/>
    <n v="0"/>
    <n v="0"/>
    <n v="5.16"/>
    <n v="252.84"/>
    <n v="13.13"/>
    <n v="709.0200000000001"/>
    <n v="0"/>
    <n v="0"/>
    <n v="87.88"/>
    <n v="4306.12"/>
    <n v="71.239999999999995"/>
    <n v="3846.9599999999996"/>
    <n v="0"/>
    <n v="0"/>
    <n v="103"/>
    <n v="103"/>
    <n v="9.3384466019417491"/>
    <n v="961.86000000000013"/>
    <n v="79.156116504854367"/>
    <n v="8153.08"/>
    <n v="112"/>
    <n v="112"/>
    <n v="9.2879464285714306"/>
    <n v="1040.2500000000002"/>
    <n v="80.15285714285713"/>
    <n v="8977.119999999999"/>
    <n v="18"/>
    <n v="18"/>
    <n v="18"/>
    <n v="18"/>
    <n v="0"/>
    <n v="0"/>
    <n v="2.91"/>
    <n v="52.38"/>
    <n v="9.91"/>
    <n v="178.38"/>
    <n v="0"/>
    <n v="0"/>
    <n v="72.94"/>
    <n v="1312.92"/>
    <n v="72.89"/>
    <n v="1312.02"/>
    <n v="0"/>
    <n v="0"/>
    <n v="36"/>
    <n v="36"/>
    <n v="6.41"/>
    <n v="230.76"/>
    <n v="72.915000000000006"/>
    <n v="2624.94"/>
    <n v="0"/>
    <n v="0"/>
    <n v="0"/>
    <n v="0"/>
    <n v="0"/>
    <n v="0"/>
    <n v="67"/>
    <n v="67"/>
    <n v="305.22000000000003"/>
    <n v="5619.04"/>
    <n v="81"/>
    <n v="81"/>
    <n v="965.79000000000008"/>
    <n v="5983.02"/>
    <n v="148"/>
    <n v="148"/>
    <n v="1271.0100000000002"/>
    <n v="11602.060000000001"/>
    <n v="0"/>
    <n v="0"/>
    <s v=""/>
    <s v=""/>
    <n v="1271.0100000000002"/>
    <n v="11602.06"/>
  </r>
  <r>
    <x v="1"/>
    <s v="Rich Mountain Community College "/>
    <n v="107743"/>
    <x v="7"/>
    <n v="66"/>
    <n v="7"/>
    <n v="59"/>
    <n v="59"/>
    <n v="59"/>
    <m/>
    <n v="1"/>
    <n v="1"/>
    <n v="2"/>
    <n v="2"/>
    <n v="1"/>
    <n v="1"/>
    <n v="2.75"/>
    <n v="2.75"/>
    <n v="3.17"/>
    <n v="6.34"/>
    <n v="17.829999999999998"/>
    <n v="17.829999999999998"/>
    <n v="67"/>
    <n v="67"/>
    <n v="68"/>
    <n v="136"/>
    <n v="120"/>
    <n v="120"/>
    <n v="4"/>
    <n v="4"/>
    <n v="6.7299999999999995"/>
    <n v="26.919999999999998"/>
    <n v="80.75"/>
    <n v="323"/>
    <n v="17"/>
    <n v="17"/>
    <n v="10"/>
    <n v="10"/>
    <n v="19"/>
    <n v="19"/>
    <n v="3.42"/>
    <n v="58.14"/>
    <n v="14.52"/>
    <n v="145.19999999999999"/>
    <n v="7.57"/>
    <n v="143.83000000000001"/>
    <n v="70.650000000000006"/>
    <n v="1201.0500000000002"/>
    <n v="61"/>
    <n v="610"/>
    <n v="68.209999999999994"/>
    <n v="1295.9899999999998"/>
    <n v="46"/>
    <n v="46"/>
    <n v="7.5471739130434772"/>
    <n v="347.16999999999996"/>
    <n v="67.544347826086963"/>
    <n v="3107.0400000000004"/>
    <n v="50"/>
    <n v="50"/>
    <n v="7.4817999999999998"/>
    <n v="374.09"/>
    <n v="68.600800000000007"/>
    <n v="3430.0400000000004"/>
    <n v="0"/>
    <n v="0"/>
    <n v="0"/>
    <n v="0"/>
    <n v="1"/>
    <n v="1"/>
    <n v="0"/>
    <n v="0"/>
    <n v="0"/>
    <n v="0"/>
    <n v="1.83"/>
    <n v="1.83"/>
    <n v="0"/>
    <n v="0"/>
    <n v="0"/>
    <n v="0"/>
    <n v="60"/>
    <n v="60"/>
    <n v="1"/>
    <n v="1"/>
    <n v="1.83"/>
    <n v="1.83"/>
    <n v="60"/>
    <n v="60"/>
    <n v="8"/>
    <n v="8"/>
    <n v="3.2"/>
    <n v="25.6"/>
    <n v="72.25"/>
    <n v="578"/>
    <n v="18"/>
    <n v="18"/>
    <n v="60.89"/>
    <n v="1268.0500000000002"/>
    <n v="12"/>
    <n v="12"/>
    <n v="151.54"/>
    <n v="746"/>
    <n v="30"/>
    <n v="30"/>
    <n v="212.43"/>
    <n v="2014.0500000000002"/>
    <n v="21"/>
    <n v="21"/>
    <n v="163.49000000000004"/>
    <n v="1475.9899999999998"/>
    <n v="401.52"/>
    <n v="4068.0400000000004"/>
  </r>
  <r>
    <x v="1"/>
    <s v="South Arkansas Community College"/>
    <n v="107974"/>
    <x v="7"/>
    <n v="95"/>
    <n v="0"/>
    <n v="95"/>
    <n v="95"/>
    <n v="95"/>
    <m/>
    <n v="1"/>
    <n v="1"/>
    <n v="0"/>
    <n v="0"/>
    <n v="0"/>
    <n v="0"/>
    <n v="4.92"/>
    <n v="4.92"/>
    <n v="0"/>
    <n v="0"/>
    <n v="0"/>
    <n v="0"/>
    <n v="143"/>
    <n v="143"/>
    <n v="0"/>
    <n v="0"/>
    <n v="0"/>
    <n v="0"/>
    <n v="1"/>
    <n v="1"/>
    <n v="4.92"/>
    <n v="4.92"/>
    <n v="143"/>
    <n v="143"/>
    <n v="38"/>
    <n v="38"/>
    <n v="14"/>
    <n v="14"/>
    <n v="0"/>
    <n v="0"/>
    <n v="3.24"/>
    <n v="123.12"/>
    <n v="2.7"/>
    <n v="37.800000000000004"/>
    <n v="0"/>
    <n v="0"/>
    <n v="81.37"/>
    <n v="3092.0600000000004"/>
    <n v="76"/>
    <n v="1064"/>
    <n v="0"/>
    <n v="0"/>
    <n v="52"/>
    <n v="52"/>
    <n v="3.094615384615385"/>
    <n v="160.92000000000002"/>
    <n v="79.924230769230775"/>
    <n v="4156.0600000000004"/>
    <n v="53"/>
    <n v="53"/>
    <n v="3.1290566037735852"/>
    <n v="165.84"/>
    <n v="81.114339622641523"/>
    <n v="4299.0600000000004"/>
    <n v="1"/>
    <n v="1"/>
    <n v="2"/>
    <n v="2"/>
    <n v="39"/>
    <n v="39"/>
    <n v="1.33"/>
    <n v="1.33"/>
    <n v="1.33"/>
    <n v="2.66"/>
    <n v="1.86"/>
    <n v="72.540000000000006"/>
    <n v="54"/>
    <n v="54"/>
    <n v="44"/>
    <n v="88"/>
    <n v="58.15"/>
    <n v="2267.85"/>
    <n v="42"/>
    <n v="42"/>
    <n v="1.8221428571428571"/>
    <n v="76.53"/>
    <n v="57.377380952380953"/>
    <n v="2409.85"/>
    <n v="0"/>
    <n v="0"/>
    <n v="0"/>
    <n v="0"/>
    <n v="0"/>
    <n v="0"/>
    <n v="40"/>
    <n v="40"/>
    <n v="129.37"/>
    <n v="3289.0600000000004"/>
    <n v="16"/>
    <n v="16"/>
    <n v="40.460000000000008"/>
    <n v="1152"/>
    <n v="56"/>
    <n v="56"/>
    <n v="169.83"/>
    <n v="4441.0600000000004"/>
    <n v="39"/>
    <n v="39"/>
    <n v="72.540000000000006"/>
    <n v="2267.85"/>
    <n v="242.37"/>
    <n v="6708.91"/>
  </r>
  <r>
    <x v="1"/>
    <s v="Southeast Arkansas College"/>
    <n v="107637"/>
    <x v="7"/>
    <n v="166"/>
    <n v="2"/>
    <n v="164"/>
    <n v="164"/>
    <n v="164"/>
    <m/>
    <n v="0"/>
    <n v="0"/>
    <n v="7"/>
    <n v="7"/>
    <n v="0"/>
    <n v="0"/>
    <n v="0"/>
    <n v="0"/>
    <n v="11.48"/>
    <n v="80.36"/>
    <n v="0"/>
    <n v="0"/>
    <n v="0"/>
    <n v="0"/>
    <n v="94"/>
    <n v="658"/>
    <n v="0"/>
    <n v="0"/>
    <n v="7"/>
    <n v="7"/>
    <n v="11.48"/>
    <n v="80.36"/>
    <n v="94"/>
    <n v="658"/>
    <n v="33"/>
    <n v="33"/>
    <n v="119"/>
    <n v="119"/>
    <n v="0"/>
    <n v="0"/>
    <n v="6.92"/>
    <n v="228.35999999999999"/>
    <n v="9.98"/>
    <n v="1187.6200000000001"/>
    <n v="0"/>
    <n v="0"/>
    <n v="73.7"/>
    <n v="2432.1"/>
    <n v="80.739999999999995"/>
    <n v="9608.06"/>
    <n v="0"/>
    <n v="0"/>
    <n v="152"/>
    <n v="152"/>
    <n v="9.3156578947368427"/>
    <n v="1415.98"/>
    <n v="79.211578947368423"/>
    <n v="12040.16"/>
    <n v="159"/>
    <n v="159"/>
    <n v="9.4109433962264148"/>
    <n v="1496.34"/>
    <n v="79.862641509433956"/>
    <n v="12698.16"/>
    <n v="0"/>
    <n v="0"/>
    <n v="5"/>
    <n v="5"/>
    <n v="0"/>
    <n v="0"/>
    <n v="0"/>
    <n v="0"/>
    <n v="11.27"/>
    <n v="56.349999999999994"/>
    <n v="0"/>
    <n v="0"/>
    <n v="0"/>
    <n v="0"/>
    <n v="95.8"/>
    <n v="479"/>
    <n v="0"/>
    <n v="0"/>
    <n v="5"/>
    <n v="5"/>
    <n v="11.27"/>
    <n v="56.349999999999994"/>
    <n v="95.8"/>
    <n v="479"/>
    <n v="0"/>
    <n v="0"/>
    <n v="0"/>
    <n v="0"/>
    <n v="0"/>
    <n v="0"/>
    <n v="33"/>
    <n v="33"/>
    <n v="228.35999999999999"/>
    <n v="2432.1"/>
    <n v="131"/>
    <n v="131"/>
    <n v="1324.33"/>
    <n v="10745.06"/>
    <n v="164"/>
    <n v="164"/>
    <n v="1552.6899999999998"/>
    <n v="13177.16"/>
    <n v="0"/>
    <n v="0"/>
    <s v=""/>
    <s v=""/>
    <n v="1552.6899999999998"/>
    <n v="13177.16"/>
  </r>
  <r>
    <x v="1"/>
    <s v="Southern Arkansas University Tech"/>
    <n v="107992"/>
    <x v="7"/>
    <n v="123"/>
    <n v="2"/>
    <n v="121"/>
    <n v="121"/>
    <n v="121"/>
    <m/>
    <n v="0"/>
    <n v="0"/>
    <n v="2"/>
    <n v="2"/>
    <n v="0"/>
    <n v="0"/>
    <n v="0"/>
    <n v="0"/>
    <n v="8.1300000000000008"/>
    <n v="16.260000000000002"/>
    <n v="0"/>
    <n v="0"/>
    <n v="0"/>
    <n v="0"/>
    <n v="67.5"/>
    <n v="135"/>
    <n v="0"/>
    <n v="0"/>
    <n v="2"/>
    <n v="2"/>
    <n v="8.1300000000000008"/>
    <n v="16.260000000000002"/>
    <n v="67.5"/>
    <n v="135"/>
    <n v="54"/>
    <n v="54"/>
    <n v="22"/>
    <n v="22"/>
    <n v="0"/>
    <n v="0"/>
    <n v="6.84"/>
    <n v="369.36"/>
    <n v="10.09"/>
    <n v="221.98"/>
    <n v="0"/>
    <n v="0"/>
    <n v="71.02"/>
    <n v="3835.08"/>
    <n v="65.5"/>
    <n v="1441"/>
    <n v="0"/>
    <n v="0"/>
    <n v="76"/>
    <n v="76"/>
    <n v="7.7807894736842114"/>
    <n v="591.34"/>
    <n v="69.422105263157889"/>
    <n v="5276.08"/>
    <n v="78"/>
    <n v="78"/>
    <n v="7.7897435897435896"/>
    <n v="607.6"/>
    <n v="69.37282051282051"/>
    <n v="5411.08"/>
    <n v="3"/>
    <n v="3"/>
    <n v="2"/>
    <n v="2"/>
    <n v="38"/>
    <n v="38"/>
    <n v="2"/>
    <n v="6"/>
    <n v="8.08"/>
    <n v="16.16"/>
    <n v="5.91"/>
    <n v="224.58"/>
    <n v="51.33"/>
    <n v="153.99"/>
    <n v="67"/>
    <n v="134"/>
    <n v="49.89"/>
    <n v="1895.82"/>
    <n v="43"/>
    <n v="43"/>
    <n v="5.7381395348837207"/>
    <n v="246.73999999999998"/>
    <n v="50.786279069767438"/>
    <n v="2183.81"/>
    <n v="0"/>
    <n v="0"/>
    <n v="0"/>
    <n v="0"/>
    <n v="0"/>
    <n v="0"/>
    <n v="57"/>
    <n v="57"/>
    <n v="375.36"/>
    <n v="3989.0699999999997"/>
    <n v="26"/>
    <n v="26"/>
    <n v="254.39999999999998"/>
    <n v="1710"/>
    <n v="83"/>
    <n v="83"/>
    <n v="629.76"/>
    <n v="5699.07"/>
    <n v="38"/>
    <n v="38"/>
    <n v="224.58"/>
    <n v="1895.82"/>
    <n v="854.34"/>
    <n v="7594.8899999999994"/>
  </r>
  <r>
    <x v="1"/>
    <s v="University of Arkansas Community College at Batesville"/>
    <n v="106999"/>
    <x v="7"/>
    <n v="167"/>
    <n v="0"/>
    <n v="167"/>
    <n v="167"/>
    <n v="167"/>
    <m/>
    <n v="0"/>
    <n v="0"/>
    <n v="1"/>
    <n v="1"/>
    <n v="0"/>
    <n v="0"/>
    <n v="0"/>
    <n v="0"/>
    <n v="9.42"/>
    <n v="9.42"/>
    <n v="0"/>
    <n v="0"/>
    <n v="0"/>
    <n v="0"/>
    <n v="54"/>
    <n v="54"/>
    <n v="0"/>
    <n v="0"/>
    <n v="1"/>
    <n v="1"/>
    <n v="9.42"/>
    <n v="9.42"/>
    <n v="54"/>
    <n v="54"/>
    <n v="69"/>
    <n v="69"/>
    <n v="33"/>
    <n v="33"/>
    <n v="0"/>
    <n v="0"/>
    <n v="4.83"/>
    <n v="333.27"/>
    <n v="7.35"/>
    <n v="242.54999999999998"/>
    <n v="0"/>
    <n v="0"/>
    <n v="82.64"/>
    <n v="5702.16"/>
    <n v="80.739999999999995"/>
    <n v="2664.4199999999996"/>
    <n v="0"/>
    <n v="0"/>
    <n v="102"/>
    <n v="102"/>
    <n v="5.6452941176470581"/>
    <n v="575.81999999999994"/>
    <n v="82.025294117647064"/>
    <n v="8366.58"/>
    <n v="103"/>
    <n v="103"/>
    <n v="5.6819417475728144"/>
    <n v="585.2399999999999"/>
    <n v="81.753203883495146"/>
    <n v="8420.58"/>
    <n v="41"/>
    <n v="41"/>
    <n v="22"/>
    <n v="22"/>
    <n v="1"/>
    <n v="1"/>
    <n v="3.66"/>
    <n v="150.06"/>
    <n v="4.28"/>
    <n v="94.160000000000011"/>
    <n v="3.5"/>
    <n v="3.5"/>
    <n v="65.56"/>
    <n v="2687.96"/>
    <n v="61.68"/>
    <n v="1356.96"/>
    <n v="100"/>
    <n v="100"/>
    <n v="64"/>
    <n v="64"/>
    <n v="3.8706250000000004"/>
    <n v="247.72000000000003"/>
    <n v="64.764375000000001"/>
    <n v="4144.92"/>
    <n v="0"/>
    <n v="0"/>
    <n v="0"/>
    <n v="0"/>
    <n v="0"/>
    <n v="0"/>
    <n v="110"/>
    <n v="110"/>
    <n v="483.33"/>
    <n v="8390.119999999999"/>
    <n v="56"/>
    <n v="56"/>
    <n v="346.13"/>
    <n v="4075.3799999999997"/>
    <n v="166"/>
    <n v="166"/>
    <n v="829.46"/>
    <n v="12465.499999999998"/>
    <n v="1"/>
    <n v="1"/>
    <n v="3.5"/>
    <n v="100"/>
    <n v="832.95999999999992"/>
    <n v="12565.5"/>
  </r>
  <r>
    <x v="1"/>
    <s v="University of Arkansas Community College at Hope"/>
    <n v="107725"/>
    <x v="7"/>
    <n v="131"/>
    <n v="1"/>
    <n v="130"/>
    <n v="130"/>
    <n v="130"/>
    <m/>
    <n v="1"/>
    <n v="1"/>
    <n v="11"/>
    <n v="11"/>
    <n v="0"/>
    <n v="0"/>
    <n v="8.33"/>
    <n v="8.33"/>
    <n v="10.58"/>
    <n v="116.38"/>
    <n v="0"/>
    <n v="0"/>
    <n v="76"/>
    <n v="76"/>
    <n v="75.09"/>
    <n v="825.99"/>
    <n v="0"/>
    <n v="0"/>
    <n v="12"/>
    <n v="12"/>
    <n v="10.3925"/>
    <n v="124.71000000000001"/>
    <n v="75.165833333333339"/>
    <n v="901.99"/>
    <n v="66"/>
    <n v="66"/>
    <n v="18"/>
    <n v="18"/>
    <n v="0"/>
    <n v="0"/>
    <n v="8.16"/>
    <n v="538.56000000000006"/>
    <n v="10.47"/>
    <n v="188.46"/>
    <n v="0"/>
    <n v="0"/>
    <n v="73.12"/>
    <n v="4825.92"/>
    <n v="76.94"/>
    <n v="1384.92"/>
    <n v="0"/>
    <n v="0"/>
    <n v="84"/>
    <n v="84"/>
    <n v="8.6550000000000011"/>
    <n v="727.0200000000001"/>
    <n v="73.938571428571436"/>
    <n v="6210.84"/>
    <n v="96"/>
    <n v="96"/>
    <n v="8.8721875000000008"/>
    <n v="851.73"/>
    <n v="74.091979166666661"/>
    <n v="7112.83"/>
    <n v="2"/>
    <n v="2"/>
    <n v="3"/>
    <n v="3"/>
    <n v="29"/>
    <n v="29"/>
    <n v="6.46"/>
    <n v="12.92"/>
    <n v="4.25"/>
    <n v="12.75"/>
    <n v="9.0299999999999994"/>
    <n v="261.87"/>
    <n v="69"/>
    <n v="138"/>
    <n v="49.33"/>
    <n v="147.99"/>
    <n v="57.9"/>
    <n v="1679.1"/>
    <n v="34"/>
    <n v="34"/>
    <n v="8.4570588235294117"/>
    <n v="287.54000000000002"/>
    <n v="57.796764705882353"/>
    <n v="1965.09"/>
    <n v="0"/>
    <n v="0"/>
    <n v="0"/>
    <n v="0"/>
    <n v="0"/>
    <n v="0"/>
    <n v="69"/>
    <n v="69"/>
    <n v="559.81000000000006"/>
    <n v="5039.92"/>
    <n v="32"/>
    <n v="32"/>
    <n v="317.59000000000003"/>
    <n v="2358.8999999999996"/>
    <n v="101"/>
    <n v="101"/>
    <n v="877.40000000000009"/>
    <n v="7398.82"/>
    <n v="29"/>
    <n v="29"/>
    <n v="261.87"/>
    <n v="1679.1"/>
    <n v="1139.27"/>
    <n v="9077.92"/>
  </r>
  <r>
    <x v="1"/>
    <s v="University of Arkansas Community College at Morrilton"/>
    <n v="107585"/>
    <x v="7"/>
    <n v="231"/>
    <n v="5"/>
    <n v="226"/>
    <n v="226"/>
    <n v="226"/>
    <m/>
    <n v="0"/>
    <n v="0"/>
    <n v="0"/>
    <n v="0"/>
    <n v="0"/>
    <n v="0"/>
    <n v="0"/>
    <n v="0"/>
    <n v="0"/>
    <n v="0"/>
    <n v="0"/>
    <n v="0"/>
    <n v="0"/>
    <n v="0"/>
    <n v="0"/>
    <n v="0"/>
    <n v="0"/>
    <n v="0"/>
    <n v="0"/>
    <n v="0"/>
    <n v="0"/>
    <n v="0"/>
    <n v="0"/>
    <n v="0"/>
    <n v="126"/>
    <n v="126"/>
    <n v="12"/>
    <n v="12"/>
    <n v="0"/>
    <n v="0"/>
    <n v="5.16"/>
    <n v="650.16"/>
    <n v="10.27"/>
    <n v="123.24"/>
    <n v="0"/>
    <n v="0"/>
    <n v="77.099999999999994"/>
    <n v="9714.5999999999985"/>
    <n v="79.75"/>
    <n v="957"/>
    <n v="0"/>
    <n v="0"/>
    <n v="138"/>
    <n v="138"/>
    <n v="5.6043478260869559"/>
    <n v="773.39999999999986"/>
    <n v="77.330434782608691"/>
    <n v="10671.599999999999"/>
    <n v="138"/>
    <n v="138"/>
    <n v="5.6043478260869559"/>
    <n v="773.39999999999986"/>
    <n v="77.330434782608691"/>
    <n v="10671.599999999999"/>
    <n v="51"/>
    <n v="51"/>
    <n v="27"/>
    <n v="27"/>
    <n v="10"/>
    <n v="10"/>
    <n v="3.8"/>
    <n v="193.79999999999998"/>
    <n v="3.8"/>
    <n v="102.6"/>
    <n v="4.33"/>
    <n v="43.3"/>
    <n v="58.6"/>
    <n v="2988.6"/>
    <n v="55.31"/>
    <n v="1493.3700000000001"/>
    <n v="56.44"/>
    <n v="564.4"/>
    <n v="88"/>
    <n v="88"/>
    <n v="3.8602272727272724"/>
    <n v="339.7"/>
    <n v="57.345113636363635"/>
    <n v="5046.37"/>
    <n v="0"/>
    <n v="0"/>
    <n v="0"/>
    <n v="0"/>
    <n v="0"/>
    <n v="0"/>
    <n v="177"/>
    <n v="177"/>
    <n v="843.95999999999992"/>
    <n v="12703.199999999999"/>
    <n v="39"/>
    <n v="39"/>
    <n v="225.83999999999997"/>
    <n v="2450.37"/>
    <n v="216"/>
    <n v="216"/>
    <n v="1069.8"/>
    <n v="15153.57"/>
    <n v="10"/>
    <n v="10"/>
    <n v="43.3"/>
    <n v="564.4"/>
    <n v="1113.0999999999999"/>
    <n v="15717.969999999998"/>
  </r>
  <r>
    <x v="2"/>
    <m/>
    <m/>
    <x v="0"/>
    <m/>
    <m/>
    <m/>
    <m/>
    <m/>
    <m/>
    <m/>
    <m/>
    <m/>
    <m/>
    <m/>
    <m/>
    <m/>
    <m/>
    <m/>
    <m/>
    <m/>
    <m/>
    <m/>
    <n v="0"/>
    <m/>
    <n v="0"/>
    <m/>
    <n v="0"/>
    <m/>
    <m/>
    <m/>
    <m/>
    <m/>
    <m/>
    <m/>
    <m/>
    <m/>
    <m/>
    <m/>
    <m/>
    <m/>
    <m/>
    <m/>
    <m/>
    <m/>
    <m/>
    <m/>
    <n v="0"/>
    <m/>
    <n v="0"/>
    <m/>
    <n v="0"/>
    <m/>
    <m/>
    <m/>
    <m/>
    <m/>
    <m/>
    <m/>
    <m/>
    <m/>
    <m/>
    <m/>
    <m/>
    <m/>
    <m/>
    <m/>
    <m/>
    <m/>
    <m/>
    <m/>
    <m/>
    <m/>
    <m/>
    <m/>
    <m/>
    <m/>
    <n v="0"/>
    <m/>
    <n v="0"/>
    <m/>
    <n v="0"/>
    <m/>
    <m/>
    <m/>
    <m/>
    <m/>
    <m/>
    <m/>
    <m/>
    <m/>
    <m/>
    <m/>
    <m/>
    <m/>
    <m/>
    <m/>
    <m/>
    <m/>
    <m/>
    <m/>
    <m/>
    <m/>
    <m/>
    <m/>
    <m/>
    <m/>
    <m/>
    <m/>
    <m/>
    <m/>
    <m/>
  </r>
  <r>
    <x v="3"/>
    <s v="Florida International University"/>
    <n v="133951"/>
    <x v="0"/>
    <n v="5663"/>
    <n v="74"/>
    <n v="5589"/>
    <n v="5589"/>
    <n v="0"/>
    <m/>
    <n v="330"/>
    <n v="0"/>
    <n v="53"/>
    <n v="0"/>
    <m/>
    <n v="0"/>
    <n v="4.91"/>
    <n v="1620.3"/>
    <n v="5.1100000000000003"/>
    <n v="270.83000000000004"/>
    <m/>
    <n v="0"/>
    <m/>
    <n v="0"/>
    <m/>
    <n v="0"/>
    <m/>
    <n v="0"/>
    <n v="383"/>
    <n v="0"/>
    <n v="4.9376762402088774"/>
    <n v="1891.13"/>
    <n v="0"/>
    <n v="0"/>
    <n v="1430"/>
    <n v="0"/>
    <n v="330"/>
    <n v="0"/>
    <n v="39"/>
    <n v="0"/>
    <n v="5.61"/>
    <n v="8022.3"/>
    <n v="6.83"/>
    <n v="2253.9"/>
    <n v="7.42"/>
    <n v="289.38"/>
    <m/>
    <n v="0"/>
    <m/>
    <n v="0"/>
    <m/>
    <n v="0"/>
    <n v="1799"/>
    <n v="0"/>
    <n v="5.8730294608115621"/>
    <n v="10565.58"/>
    <n v="0"/>
    <n v="0"/>
    <n v="2182"/>
    <n v="0"/>
    <n v="5.7088496791934"/>
    <n v="12456.71"/>
    <n v="0"/>
    <n v="0"/>
    <n v="1806"/>
    <n v="0"/>
    <n v="1517"/>
    <n v="0"/>
    <n v="84"/>
    <n v="0"/>
    <n v="3.53"/>
    <n v="6375.1799999999994"/>
    <n v="4.6100000000000003"/>
    <n v="6993.3700000000008"/>
    <n v="10.199999999999999"/>
    <n v="856.8"/>
    <m/>
    <n v="0"/>
    <m/>
    <n v="0"/>
    <m/>
    <n v="0"/>
    <n v="3407"/>
    <n v="0"/>
    <n v="4.1753302025242141"/>
    <n v="14225.349999999997"/>
    <n v="0"/>
    <n v="0"/>
    <m/>
    <n v="0"/>
    <m/>
    <n v="0"/>
    <m/>
    <n v="0"/>
    <n v="3566"/>
    <n v="0"/>
    <n v="16017.779999999999"/>
    <s v=""/>
    <n v="1900"/>
    <n v="0"/>
    <n v="9518.1"/>
    <n v="0"/>
    <n v="5466"/>
    <n v="0"/>
    <n v="25535.879999999997"/>
    <s v=""/>
    <n v="123"/>
    <n v="0"/>
    <n v="1146.1799999999998"/>
    <s v=""/>
    <n v="26682.059999999998"/>
    <s v=""/>
  </r>
  <r>
    <x v="3"/>
    <s v="Florida State University "/>
    <n v="134097"/>
    <x v="0"/>
    <n v="7630"/>
    <n v="189"/>
    <n v="7441"/>
    <n v="7441"/>
    <n v="0"/>
    <m/>
    <n v="1079"/>
    <n v="0"/>
    <n v="6"/>
    <n v="0"/>
    <m/>
    <n v="0"/>
    <n v="4.43"/>
    <n v="4779.9699999999993"/>
    <n v="4"/>
    <n v="24"/>
    <m/>
    <n v="0"/>
    <m/>
    <n v="0"/>
    <m/>
    <n v="0"/>
    <m/>
    <n v="0"/>
    <n v="1085"/>
    <n v="0"/>
    <n v="4.427622119815668"/>
    <n v="4803.9699999999993"/>
    <n v="0"/>
    <n v="0"/>
    <n v="3579"/>
    <n v="0"/>
    <n v="45"/>
    <n v="0"/>
    <n v="8"/>
    <n v="0"/>
    <n v="4.72"/>
    <n v="16892.879999999997"/>
    <n v="5.73"/>
    <n v="257.85000000000002"/>
    <n v="9.3800000000000008"/>
    <n v="75.040000000000006"/>
    <m/>
    <n v="0"/>
    <m/>
    <n v="0"/>
    <m/>
    <n v="0"/>
    <n v="3632"/>
    <n v="0"/>
    <n v="4.7427780837004399"/>
    <n v="17225.769999999997"/>
    <n v="0"/>
    <n v="0"/>
    <n v="4717"/>
    <n v="0"/>
    <n v="4.6702861988552042"/>
    <n v="22029.739999999998"/>
    <n v="0"/>
    <n v="0"/>
    <n v="2071"/>
    <n v="0"/>
    <n v="594"/>
    <n v="0"/>
    <n v="59"/>
    <n v="0"/>
    <n v="3.05"/>
    <n v="6316.5499999999993"/>
    <n v="3.81"/>
    <n v="2263.14"/>
    <n v="10.7"/>
    <n v="631.29999999999995"/>
    <m/>
    <n v="0"/>
    <m/>
    <n v="0"/>
    <m/>
    <n v="0"/>
    <n v="2724"/>
    <n v="0"/>
    <n v="3.381420704845814"/>
    <n v="9210.989999999998"/>
    <n v="0"/>
    <n v="0"/>
    <m/>
    <n v="0"/>
    <m/>
    <n v="0"/>
    <m/>
    <n v="0"/>
    <n v="6729"/>
    <n v="0"/>
    <n v="27989.399999999998"/>
    <s v=""/>
    <n v="645"/>
    <n v="0"/>
    <n v="2544.9899999999998"/>
    <n v="0"/>
    <n v="7374"/>
    <n v="0"/>
    <n v="30534.39"/>
    <s v=""/>
    <n v="67"/>
    <n v="0"/>
    <n v="706.33999999999992"/>
    <s v=""/>
    <n v="31240.729999999996"/>
    <s v=""/>
  </r>
  <r>
    <x v="3"/>
    <s v="University of Central Florida "/>
    <n v="132903"/>
    <x v="0"/>
    <n v="9373"/>
    <n v="171"/>
    <n v="9202"/>
    <n v="9202"/>
    <n v="0"/>
    <m/>
    <n v="1716"/>
    <n v="0"/>
    <n v="27"/>
    <n v="0"/>
    <m/>
    <n v="0"/>
    <n v="4.82"/>
    <n v="8271.1200000000008"/>
    <n v="5.26"/>
    <n v="142.01999999999998"/>
    <m/>
    <n v="0"/>
    <m/>
    <n v="0"/>
    <m/>
    <n v="0"/>
    <m/>
    <n v="0"/>
    <n v="1743"/>
    <n v="0"/>
    <n v="4.8268158347676424"/>
    <n v="8413.1400000000012"/>
    <n v="0"/>
    <n v="0"/>
    <n v="2222"/>
    <n v="0"/>
    <n v="141"/>
    <n v="0"/>
    <n v="9"/>
    <n v="0"/>
    <n v="5.01"/>
    <n v="11132.22"/>
    <n v="5.98"/>
    <n v="843.18000000000006"/>
    <n v="12.83"/>
    <n v="115.47"/>
    <m/>
    <n v="0"/>
    <m/>
    <n v="0"/>
    <m/>
    <n v="0"/>
    <n v="2372"/>
    <n v="0"/>
    <n v="5.0973313659359185"/>
    <n v="12090.869999999999"/>
    <n v="0"/>
    <n v="0"/>
    <n v="4115"/>
    <n v="0"/>
    <n v="4.9827484811664648"/>
    <n v="20504.010000000002"/>
    <n v="0"/>
    <n v="0"/>
    <n v="3163"/>
    <n v="0"/>
    <n v="1883"/>
    <n v="0"/>
    <n v="41"/>
    <n v="0"/>
    <n v="3.02"/>
    <n v="9552.26"/>
    <n v="3.76"/>
    <n v="7080.08"/>
    <n v="22.1"/>
    <n v="906.1"/>
    <m/>
    <n v="0"/>
    <m/>
    <n v="0"/>
    <m/>
    <n v="0"/>
    <n v="5087"/>
    <n v="0"/>
    <n v="3.447698053862787"/>
    <n v="17538.439999999999"/>
    <n v="0"/>
    <n v="0"/>
    <m/>
    <n v="0"/>
    <m/>
    <n v="0"/>
    <m/>
    <n v="0"/>
    <n v="7101"/>
    <n v="0"/>
    <n v="28955.599999999999"/>
    <s v=""/>
    <n v="2051"/>
    <n v="0"/>
    <n v="8065.28"/>
    <n v="0"/>
    <n v="9152"/>
    <n v="0"/>
    <n v="37020.879999999997"/>
    <s v=""/>
    <n v="50"/>
    <n v="0"/>
    <n v="1021.57"/>
    <s v=""/>
    <n v="38042.449999999997"/>
    <s v=""/>
  </r>
  <r>
    <x v="3"/>
    <s v="University of Florida"/>
    <n v="134130"/>
    <x v="0"/>
    <n v="9207"/>
    <n v="262"/>
    <n v="8945"/>
    <n v="8945"/>
    <n v="0"/>
    <m/>
    <n v="1075"/>
    <n v="0"/>
    <n v="6"/>
    <n v="0"/>
    <n v="1"/>
    <n v="0"/>
    <n v="4.46"/>
    <n v="4794.5"/>
    <n v="4.67"/>
    <n v="28.02"/>
    <n v="5"/>
    <n v="5"/>
    <m/>
    <n v="0"/>
    <m/>
    <n v="0"/>
    <m/>
    <n v="0"/>
    <n v="1082"/>
    <n v="0"/>
    <n v="4.4616635859519409"/>
    <n v="4827.5200000000004"/>
    <n v="0"/>
    <n v="0"/>
    <n v="4974"/>
    <n v="0"/>
    <n v="52"/>
    <n v="0"/>
    <n v="29"/>
    <n v="0"/>
    <n v="4.53"/>
    <n v="22532.22"/>
    <n v="5.65"/>
    <n v="293.8"/>
    <n v="17.71"/>
    <n v="513.59"/>
    <m/>
    <n v="0"/>
    <m/>
    <n v="0"/>
    <m/>
    <n v="0"/>
    <n v="5055"/>
    <n v="0"/>
    <n v="4.6171335311572701"/>
    <n v="23339.61"/>
    <n v="0"/>
    <n v="0"/>
    <n v="6137"/>
    <n v="0"/>
    <n v="4.5897229916897508"/>
    <n v="28167.13"/>
    <n v="0"/>
    <n v="0"/>
    <n v="2368"/>
    <n v="0"/>
    <n v="379"/>
    <n v="0"/>
    <n v="61"/>
    <n v="0"/>
    <n v="2.92"/>
    <n v="6914.5599999999995"/>
    <n v="3.42"/>
    <n v="1296.18"/>
    <n v="7.49"/>
    <n v="456.89"/>
    <m/>
    <n v="0"/>
    <m/>
    <n v="0"/>
    <m/>
    <n v="0"/>
    <n v="2808"/>
    <n v="0"/>
    <n v="3.0867628205128201"/>
    <n v="8667.6299999999992"/>
    <n v="0"/>
    <n v="0"/>
    <m/>
    <n v="0"/>
    <m/>
    <n v="0"/>
    <m/>
    <n v="0"/>
    <n v="8417"/>
    <n v="0"/>
    <n v="34241.279999999999"/>
    <s v=""/>
    <n v="437"/>
    <n v="0"/>
    <n v="1618"/>
    <n v="0"/>
    <n v="8854"/>
    <n v="0"/>
    <n v="35859.279999999999"/>
    <s v=""/>
    <n v="91"/>
    <n v="0"/>
    <n v="975.48"/>
    <s v=""/>
    <n v="36834.76"/>
    <s v=""/>
  </r>
  <r>
    <x v="3"/>
    <s v="University of South Florida "/>
    <n v="137351"/>
    <x v="0"/>
    <n v="7479"/>
    <n v="145"/>
    <n v="7334"/>
    <n v="7334"/>
    <n v="0"/>
    <m/>
    <n v="1160"/>
    <n v="0"/>
    <n v="81"/>
    <n v="0"/>
    <n v="1"/>
    <n v="0"/>
    <n v="4.99"/>
    <n v="5788.4000000000005"/>
    <n v="5.78"/>
    <n v="468.18"/>
    <n v="7"/>
    <n v="7"/>
    <m/>
    <n v="0"/>
    <m/>
    <n v="0"/>
    <m/>
    <n v="0"/>
    <n v="1242"/>
    <n v="0"/>
    <n v="5.0431400966183579"/>
    <n v="6263.5800000000008"/>
    <n v="0"/>
    <n v="0"/>
    <n v="1408"/>
    <n v="0"/>
    <n v="253"/>
    <n v="0"/>
    <n v="394"/>
    <n v="0"/>
    <n v="5.57"/>
    <n v="7842.56"/>
    <n v="6.26"/>
    <n v="1583.78"/>
    <n v="7.19"/>
    <n v="2832.86"/>
    <m/>
    <n v="0"/>
    <m/>
    <n v="0"/>
    <m/>
    <n v="0"/>
    <n v="2055"/>
    <n v="0"/>
    <n v="5.9655474452554751"/>
    <n v="12259.2"/>
    <n v="0"/>
    <n v="0"/>
    <n v="3297"/>
    <n v="0"/>
    <n v="5.618070973612376"/>
    <n v="18522.780000000002"/>
    <n v="0"/>
    <n v="0"/>
    <n v="2281"/>
    <n v="0"/>
    <n v="1276"/>
    <n v="0"/>
    <n v="480"/>
    <n v="0"/>
    <n v="3.34"/>
    <n v="7618.54"/>
    <n v="4.33"/>
    <n v="5525.08"/>
    <n v="5.41"/>
    <n v="2596.8000000000002"/>
    <m/>
    <n v="0"/>
    <m/>
    <n v="0"/>
    <m/>
    <n v="0"/>
    <n v="4037"/>
    <n v="0"/>
    <n v="3.8990388902650479"/>
    <n v="15740.419999999998"/>
    <n v="0"/>
    <n v="0"/>
    <m/>
    <n v="0"/>
    <m/>
    <n v="0"/>
    <m/>
    <n v="0"/>
    <n v="4849"/>
    <n v="0"/>
    <n v="21249.5"/>
    <s v=""/>
    <n v="1610"/>
    <n v="0"/>
    <n v="7577.04"/>
    <n v="0"/>
    <n v="6459"/>
    <n v="0"/>
    <n v="28826.54"/>
    <s v=""/>
    <n v="875"/>
    <n v="0"/>
    <n v="5436.66"/>
    <s v=""/>
    <n v="34263.199999999997"/>
    <s v=""/>
  </r>
  <r>
    <x v="3"/>
    <s v="Florida Atlantic University "/>
    <n v="133669"/>
    <x v="8"/>
    <n v="4467"/>
    <n v="90"/>
    <n v="4377"/>
    <n v="4377"/>
    <n v="0"/>
    <m/>
    <n v="361"/>
    <n v="0"/>
    <n v="38"/>
    <n v="0"/>
    <m/>
    <n v="0"/>
    <n v="4.96"/>
    <n v="1790.56"/>
    <n v="5.63"/>
    <n v="213.94"/>
    <m/>
    <n v="0"/>
    <m/>
    <n v="0"/>
    <m/>
    <n v="0"/>
    <m/>
    <n v="0"/>
    <n v="399"/>
    <n v="0"/>
    <n v="5.0238095238095237"/>
    <n v="2004.5"/>
    <n v="0"/>
    <n v="0"/>
    <n v="675"/>
    <n v="0"/>
    <n v="137"/>
    <n v="0"/>
    <n v="3"/>
    <n v="0"/>
    <n v="5.64"/>
    <n v="3807"/>
    <n v="6.32"/>
    <n v="865.84"/>
    <n v="13.33"/>
    <n v="39.99"/>
    <m/>
    <n v="0"/>
    <m/>
    <n v="0"/>
    <m/>
    <n v="0"/>
    <n v="815"/>
    <n v="0"/>
    <n v="5.7826134969325151"/>
    <n v="4712.83"/>
    <n v="0"/>
    <n v="0"/>
    <n v="1214"/>
    <n v="0"/>
    <n v="5.5332207578253705"/>
    <n v="6717.33"/>
    <n v="0"/>
    <n v="0"/>
    <n v="1515"/>
    <n v="0"/>
    <n v="1606"/>
    <n v="0"/>
    <n v="42"/>
    <n v="0"/>
    <n v="3.42"/>
    <n v="5181.3"/>
    <n v="4.18"/>
    <n v="6713.08"/>
    <n v="15.44"/>
    <n v="648.48"/>
    <m/>
    <n v="0"/>
    <m/>
    <n v="0"/>
    <m/>
    <n v="0"/>
    <n v="3163"/>
    <n v="0"/>
    <n v="3.9654947834334493"/>
    <n v="12542.86"/>
    <n v="0"/>
    <n v="0"/>
    <m/>
    <n v="0"/>
    <m/>
    <n v="0"/>
    <m/>
    <n v="0"/>
    <n v="2551"/>
    <n v="0"/>
    <n v="10778.86"/>
    <s v=""/>
    <n v="1781"/>
    <n v="0"/>
    <n v="7792.86"/>
    <n v="0"/>
    <n v="4332"/>
    <n v="0"/>
    <n v="18571.72"/>
    <s v=""/>
    <n v="45"/>
    <n v="0"/>
    <n v="688.47"/>
    <s v=""/>
    <n v="19260.190000000002"/>
    <s v=""/>
  </r>
  <r>
    <x v="3"/>
    <s v="Florida Agricultural &amp; Mechanical University "/>
    <n v="133650"/>
    <x v="1"/>
    <n v="1435"/>
    <n v="19"/>
    <n v="1416"/>
    <n v="1416"/>
    <n v="0"/>
    <m/>
    <n v="71"/>
    <n v="0"/>
    <n v="1"/>
    <n v="0"/>
    <m/>
    <n v="0"/>
    <n v="6.51"/>
    <n v="462.21"/>
    <n v="8"/>
    <n v="8"/>
    <m/>
    <n v="0"/>
    <m/>
    <n v="0"/>
    <m/>
    <n v="0"/>
    <m/>
    <n v="0"/>
    <n v="72"/>
    <n v="0"/>
    <n v="6.5306944444444444"/>
    <n v="470.21"/>
    <n v="0"/>
    <n v="0"/>
    <n v="977"/>
    <n v="0"/>
    <n v="11"/>
    <n v="0"/>
    <n v="9"/>
    <n v="0"/>
    <n v="5.78"/>
    <n v="5647.06"/>
    <n v="7.27"/>
    <n v="79.97"/>
    <n v="14.22"/>
    <n v="127.98"/>
    <m/>
    <n v="0"/>
    <m/>
    <n v="0"/>
    <m/>
    <n v="0"/>
    <n v="997"/>
    <n v="0"/>
    <n v="5.8726278836509529"/>
    <n v="5855.01"/>
    <n v="0"/>
    <n v="0"/>
    <n v="1069"/>
    <n v="0"/>
    <n v="5.916950420954163"/>
    <n v="6325.22"/>
    <n v="0"/>
    <n v="0"/>
    <n v="248"/>
    <n v="0"/>
    <n v="58"/>
    <n v="0"/>
    <n v="41"/>
    <n v="0"/>
    <n v="4.18"/>
    <n v="1036.6399999999999"/>
    <n v="4.37"/>
    <n v="253.46"/>
    <n v="4.8899999999999997"/>
    <n v="200.48999999999998"/>
    <m/>
    <n v="0"/>
    <m/>
    <n v="0"/>
    <m/>
    <n v="0"/>
    <n v="347"/>
    <n v="0"/>
    <n v="4.2956484149855907"/>
    <n v="1490.59"/>
    <n v="0"/>
    <n v="0"/>
    <m/>
    <n v="0"/>
    <m/>
    <n v="0"/>
    <m/>
    <n v="0"/>
    <n v="1296"/>
    <n v="0"/>
    <n v="7145.91"/>
    <s v=""/>
    <n v="70"/>
    <n v="0"/>
    <n v="341.43"/>
    <n v="0"/>
    <n v="1366"/>
    <n v="0"/>
    <n v="7487.34"/>
    <s v=""/>
    <n v="50"/>
    <n v="0"/>
    <n v="328.46999999999997"/>
    <s v=""/>
    <n v="7815.81"/>
    <s v=""/>
  </r>
  <r>
    <x v="3"/>
    <s v="University of North Florida"/>
    <n v="136172"/>
    <x v="1"/>
    <n v="2892"/>
    <n v="11"/>
    <n v="2881"/>
    <n v="2881"/>
    <n v="0"/>
    <m/>
    <n v="520"/>
    <n v="0"/>
    <n v="14"/>
    <n v="0"/>
    <m/>
    <n v="0"/>
    <n v="4.95"/>
    <n v="2574"/>
    <n v="4.96"/>
    <n v="69.44"/>
    <m/>
    <n v="0"/>
    <m/>
    <n v="0"/>
    <m/>
    <n v="0"/>
    <m/>
    <n v="0"/>
    <n v="534"/>
    <n v="0"/>
    <n v="4.9502621722846447"/>
    <n v="2643.44"/>
    <n v="0"/>
    <n v="0"/>
    <n v="686"/>
    <n v="0"/>
    <n v="17"/>
    <n v="0"/>
    <n v="6"/>
    <n v="0"/>
    <n v="5.38"/>
    <n v="3690.68"/>
    <n v="6.76"/>
    <n v="114.92"/>
    <n v="5.17"/>
    <n v="31.02"/>
    <m/>
    <n v="0"/>
    <m/>
    <n v="0"/>
    <m/>
    <n v="0"/>
    <n v="709"/>
    <n v="0"/>
    <n v="5.4113117066290553"/>
    <n v="3836.6200000000003"/>
    <n v="0"/>
    <n v="0"/>
    <n v="1243"/>
    <n v="0"/>
    <n v="5.2132421560740152"/>
    <n v="6480.0600000000013"/>
    <n v="0"/>
    <n v="0"/>
    <n v="1078"/>
    <n v="0"/>
    <n v="550"/>
    <n v="0"/>
    <n v="10"/>
    <n v="0"/>
    <n v="3.24"/>
    <n v="3492.7200000000003"/>
    <n v="3.94"/>
    <n v="2167"/>
    <n v="13.6"/>
    <n v="136"/>
    <m/>
    <n v="0"/>
    <m/>
    <n v="0"/>
    <m/>
    <n v="0"/>
    <n v="1638"/>
    <n v="0"/>
    <n v="3.5382905982905983"/>
    <n v="5795.72"/>
    <n v="0"/>
    <n v="0"/>
    <m/>
    <n v="0"/>
    <m/>
    <n v="0"/>
    <m/>
    <n v="0"/>
    <n v="2284"/>
    <n v="0"/>
    <n v="9757.4000000000015"/>
    <s v=""/>
    <n v="581"/>
    <n v="0"/>
    <n v="2351.36"/>
    <n v="0"/>
    <n v="2865"/>
    <n v="0"/>
    <n v="12108.760000000002"/>
    <s v=""/>
    <n v="16"/>
    <n v="0"/>
    <n v="167.02"/>
    <s v=""/>
    <n v="12275.780000000002"/>
    <s v=""/>
  </r>
  <r>
    <x v="3"/>
    <s v="University of West Florida"/>
    <n v="138354"/>
    <x v="1"/>
    <n v="1799"/>
    <n v="11"/>
    <n v="1788"/>
    <n v="1788"/>
    <n v="0"/>
    <m/>
    <n v="167"/>
    <n v="0"/>
    <n v="7"/>
    <n v="0"/>
    <m/>
    <n v="0"/>
    <n v="4.76"/>
    <n v="794.92"/>
    <n v="6.57"/>
    <n v="45.99"/>
    <m/>
    <n v="0"/>
    <m/>
    <n v="0"/>
    <m/>
    <n v="0"/>
    <m/>
    <n v="0"/>
    <n v="174"/>
    <n v="0"/>
    <n v="4.8328160919540224"/>
    <n v="840.90999999999985"/>
    <n v="0"/>
    <n v="0"/>
    <n v="284"/>
    <n v="0"/>
    <n v="42"/>
    <n v="0"/>
    <n v="4"/>
    <n v="0"/>
    <n v="5.24"/>
    <n v="1488.16"/>
    <n v="6.23"/>
    <n v="261.66000000000003"/>
    <n v="12.88"/>
    <n v="51.52"/>
    <m/>
    <n v="0"/>
    <m/>
    <n v="0"/>
    <m/>
    <n v="0"/>
    <n v="330"/>
    <n v="0"/>
    <n v="5.4586060606060611"/>
    <n v="1801.3400000000001"/>
    <n v="0"/>
    <n v="0"/>
    <n v="504"/>
    <n v="0"/>
    <n v="5.2425595238095237"/>
    <n v="2642.25"/>
    <n v="0"/>
    <n v="0"/>
    <n v="941"/>
    <n v="0"/>
    <n v="330"/>
    <n v="0"/>
    <n v="13"/>
    <n v="0"/>
    <n v="3.47"/>
    <n v="3265.27"/>
    <n v="4.3"/>
    <n v="1419"/>
    <n v="17.96"/>
    <n v="233.48000000000002"/>
    <m/>
    <n v="0"/>
    <m/>
    <n v="0"/>
    <m/>
    <n v="0"/>
    <n v="1284"/>
    <n v="0"/>
    <n v="3.8300233644859811"/>
    <n v="4917.75"/>
    <n v="0"/>
    <n v="0"/>
    <m/>
    <n v="0"/>
    <m/>
    <n v="0"/>
    <m/>
    <n v="0"/>
    <n v="1392"/>
    <n v="0"/>
    <n v="5548.35"/>
    <s v=""/>
    <n v="379"/>
    <n v="0"/>
    <n v="1726.65"/>
    <n v="0"/>
    <n v="1771"/>
    <n v="0"/>
    <n v="7275"/>
    <s v=""/>
    <n v="17"/>
    <n v="0"/>
    <n v="285"/>
    <s v=""/>
    <n v="7560"/>
    <s v=""/>
  </r>
  <r>
    <x v="3"/>
    <s v="Florida Gulf Coast University"/>
    <n v="433660"/>
    <x v="2"/>
    <n v="1346"/>
    <n v="6"/>
    <n v="1340"/>
    <n v="1340"/>
    <n v="0"/>
    <m/>
    <n v="208"/>
    <n v="0"/>
    <n v="10"/>
    <n v="0"/>
    <m/>
    <n v="0"/>
    <n v="4.42"/>
    <n v="919.36"/>
    <n v="4.75"/>
    <n v="47.5"/>
    <m/>
    <n v="0"/>
    <m/>
    <n v="0"/>
    <m/>
    <n v="0"/>
    <m/>
    <n v="0"/>
    <n v="218"/>
    <n v="0"/>
    <n v="4.435137614678899"/>
    <n v="966.86"/>
    <n v="0"/>
    <n v="0"/>
    <n v="314"/>
    <n v="0"/>
    <n v="14"/>
    <n v="0"/>
    <n v="1"/>
    <n v="0"/>
    <n v="4.8099999999999996"/>
    <n v="1510.34"/>
    <n v="6.39"/>
    <n v="89.46"/>
    <n v="4"/>
    <n v="4"/>
    <m/>
    <n v="0"/>
    <m/>
    <n v="0"/>
    <m/>
    <n v="0"/>
    <n v="329"/>
    <n v="0"/>
    <n v="4.8747720364741642"/>
    <n v="1603.8"/>
    <n v="0"/>
    <n v="0"/>
    <n v="547"/>
    <n v="0"/>
    <n v="4.6995612431444238"/>
    <n v="2570.66"/>
    <n v="0"/>
    <n v="0"/>
    <n v="575"/>
    <n v="0"/>
    <n v="215"/>
    <n v="0"/>
    <n v="3"/>
    <n v="0"/>
    <n v="3.12"/>
    <n v="1794"/>
    <n v="4"/>
    <n v="860"/>
    <n v="4.67"/>
    <n v="14.01"/>
    <m/>
    <n v="0"/>
    <m/>
    <n v="0"/>
    <m/>
    <n v="0"/>
    <n v="793"/>
    <n v="0"/>
    <n v="3.3644514501891556"/>
    <n v="2668.01"/>
    <n v="0"/>
    <n v="0"/>
    <m/>
    <n v="0"/>
    <m/>
    <n v="0"/>
    <m/>
    <n v="0"/>
    <n v="1097"/>
    <n v="0"/>
    <n v="4223.7"/>
    <s v=""/>
    <n v="239"/>
    <n v="0"/>
    <n v="996.96"/>
    <n v="0"/>
    <n v="1336"/>
    <n v="0"/>
    <n v="5220.66"/>
    <s v=""/>
    <n v="4"/>
    <n v="0"/>
    <n v="18.009999999999998"/>
    <s v=""/>
    <n v="5238.67"/>
    <s v=""/>
  </r>
  <r>
    <x v="3"/>
    <s v="New College of Florida"/>
    <n v="262129"/>
    <x v="4"/>
    <n v="158"/>
    <m/>
    <n v="158"/>
    <n v="158"/>
    <n v="0"/>
    <m/>
    <n v="13"/>
    <n v="0"/>
    <n v="0"/>
    <n v="0"/>
    <m/>
    <n v="0"/>
    <n v="3.92"/>
    <n v="50.96"/>
    <m/>
    <n v="0"/>
    <m/>
    <n v="0"/>
    <m/>
    <n v="0"/>
    <m/>
    <n v="0"/>
    <m/>
    <n v="0"/>
    <n v="13"/>
    <n v="0"/>
    <n v="3.92"/>
    <n v="50.96"/>
    <n v="0"/>
    <n v="0"/>
    <n v="120"/>
    <n v="0"/>
    <n v="0"/>
    <n v="0"/>
    <n v="1"/>
    <n v="0"/>
    <n v="4.2"/>
    <n v="504"/>
    <m/>
    <n v="0"/>
    <n v="4"/>
    <n v="4"/>
    <m/>
    <n v="0"/>
    <m/>
    <n v="0"/>
    <m/>
    <n v="0"/>
    <n v="121"/>
    <n v="0"/>
    <n v="4.1983471074380168"/>
    <n v="508"/>
    <n v="0"/>
    <n v="0"/>
    <n v="134"/>
    <n v="0"/>
    <n v="4.1713432835820896"/>
    <n v="558.96"/>
    <n v="0"/>
    <n v="0"/>
    <n v="24"/>
    <n v="0"/>
    <m/>
    <n v="0"/>
    <m/>
    <n v="0"/>
    <n v="3.19"/>
    <n v="76.56"/>
    <m/>
    <n v="0"/>
    <m/>
    <n v="0"/>
    <m/>
    <n v="0"/>
    <m/>
    <n v="0"/>
    <m/>
    <n v="0"/>
    <n v="24"/>
    <n v="0"/>
    <n v="3.19"/>
    <n v="76.56"/>
    <n v="0"/>
    <n v="0"/>
    <m/>
    <n v="0"/>
    <m/>
    <n v="0"/>
    <m/>
    <n v="0"/>
    <n v="157"/>
    <n v="0"/>
    <n v="631.52"/>
    <s v=""/>
    <n v="0"/>
    <n v="0"/>
    <n v="0"/>
    <n v="0"/>
    <n v="157"/>
    <n v="0"/>
    <n v="631.52"/>
    <s v=""/>
    <n v="1"/>
    <n v="0"/>
    <n v="4"/>
    <s v=""/>
    <n v="635.52"/>
    <s v=""/>
  </r>
  <r>
    <x v="3"/>
    <s v="Chipola College "/>
    <n v="133021"/>
    <x v="9"/>
    <n v="247"/>
    <n v="5"/>
    <n v="242"/>
    <n v="242"/>
    <n v="242"/>
    <m/>
    <n v="106"/>
    <n v="106"/>
    <n v="9"/>
    <n v="9"/>
    <n v="2"/>
    <n v="2"/>
    <n v="2.4622641509433962"/>
    <n v="261"/>
    <n v="4.0555555555555554"/>
    <n v="36.5"/>
    <n v="0.75"/>
    <n v="1.5"/>
    <n v="72.518867924528308"/>
    <n v="7687.0000000000009"/>
    <n v="74.777777777777771"/>
    <n v="673"/>
    <n v="66.5"/>
    <n v="133"/>
    <n v="117"/>
    <n v="117"/>
    <n v="2.5555555555555554"/>
    <n v="299"/>
    <n v="72.589743589743591"/>
    <n v="8493"/>
    <n v="70"/>
    <n v="70"/>
    <n v="14"/>
    <n v="14"/>
    <m/>
    <n v="0"/>
    <n v="3.8"/>
    <n v="266"/>
    <n v="6.5"/>
    <n v="91"/>
    <m/>
    <n v="0"/>
    <n v="72.685714285714283"/>
    <n v="5088"/>
    <n v="80.142857142857139"/>
    <n v="1122"/>
    <m/>
    <n v="0"/>
    <n v="84"/>
    <n v="84"/>
    <n v="4.25"/>
    <n v="357"/>
    <n v="73.928571428571431"/>
    <n v="6210"/>
    <n v="201"/>
    <n v="201"/>
    <n v="3.2636815920398008"/>
    <n v="656"/>
    <n v="73.149253731343279"/>
    <n v="14703"/>
    <n v="10"/>
    <n v="10"/>
    <n v="12"/>
    <n v="12"/>
    <m/>
    <n v="0"/>
    <n v="1.65"/>
    <n v="16.5"/>
    <n v="3.125"/>
    <n v="37.5"/>
    <m/>
    <n v="0"/>
    <n v="41"/>
    <n v="410"/>
    <n v="44.6"/>
    <n v="535.20000000000005"/>
    <m/>
    <n v="0"/>
    <n v="22"/>
    <n v="22"/>
    <n v="2.4545454545454546"/>
    <n v="54"/>
    <n v="42.963636363636368"/>
    <n v="945.2"/>
    <n v="19"/>
    <n v="19"/>
    <n v="5.8421052631578947"/>
    <n v="111"/>
    <n v="64.555555555555557"/>
    <n v="1226.5555555555557"/>
    <n v="186"/>
    <n v="186"/>
    <n v="543.5"/>
    <n v="13185"/>
    <n v="35"/>
    <n v="35"/>
    <n v="165"/>
    <n v="2330.1999999999998"/>
    <n v="221"/>
    <n v="221"/>
    <n v="708.5"/>
    <n v="15515.2"/>
    <n v="2"/>
    <n v="2"/>
    <n v="1.5"/>
    <n v="133"/>
    <n v="821"/>
    <n v="16874.755555555555"/>
  </r>
  <r>
    <x v="3"/>
    <s v="Daytona Beach Community College "/>
    <n v="133386"/>
    <x v="9"/>
    <n v="1266"/>
    <n v="85"/>
    <n v="1181"/>
    <n v="1181"/>
    <n v="1181"/>
    <m/>
    <n v="64"/>
    <n v="64"/>
    <n v="28"/>
    <n v="28"/>
    <n v="27"/>
    <n v="27"/>
    <n v="4.125"/>
    <n v="264"/>
    <n v="4.125"/>
    <n v="115.5"/>
    <n v="0.55555555555555558"/>
    <n v="15"/>
    <n v="82.862499999999997"/>
    <n v="5303.2"/>
    <n v="75.55"/>
    <n v="2115.4"/>
    <n v="65.518518518518519"/>
    <n v="1769"/>
    <n v="119"/>
    <n v="119"/>
    <n v="3.3151260504201683"/>
    <n v="394.5"/>
    <n v="77.206722689075633"/>
    <n v="9187.6"/>
    <n v="351"/>
    <n v="351"/>
    <n v="140"/>
    <n v="140"/>
    <n v="8"/>
    <n v="8"/>
    <n v="4.0213675213675213"/>
    <n v="1411.5"/>
    <n v="5.1321428571428571"/>
    <n v="718.5"/>
    <n v="3.3125"/>
    <n v="26.5"/>
    <n v="76.066096866096871"/>
    <n v="26699.200000000001"/>
    <n v="81.519285714285715"/>
    <n v="11412.7"/>
    <n v="64.75"/>
    <n v="518"/>
    <n v="499"/>
    <n v="499"/>
    <n v="4.3216432865731464"/>
    <n v="2156.5"/>
    <n v="77.414629258517039"/>
    <n v="38629.9"/>
    <n v="618"/>
    <n v="618"/>
    <n v="4.1278317152103563"/>
    <n v="2551"/>
    <n v="77.374595469255667"/>
    <n v="47817.5"/>
    <n v="100"/>
    <n v="100"/>
    <n v="83"/>
    <n v="83"/>
    <n v="4"/>
    <n v="4"/>
    <n v="3.3050000000000002"/>
    <n v="330.5"/>
    <n v="5.1867469879518069"/>
    <n v="430.5"/>
    <n v="5.125"/>
    <n v="20.5"/>
    <n v="55.01063829787234"/>
    <n v="5501.0638297872338"/>
    <n v="59.697499999999998"/>
    <n v="4954.8924999999999"/>
    <n v="59.25"/>
    <n v="237"/>
    <n v="187"/>
    <n v="187"/>
    <n v="4.1791443850267376"/>
    <n v="781.49999999999989"/>
    <n v="57.181584651268629"/>
    <n v="10692.956329787234"/>
    <n v="376"/>
    <n v="376"/>
    <n v="3.5265957446808511"/>
    <n v="1326"/>
    <n v="49.898305084745765"/>
    <n v="18761.762711864409"/>
    <n v="515"/>
    <n v="515"/>
    <n v="2006"/>
    <n v="37503.463829787237"/>
    <n v="251"/>
    <n v="251"/>
    <n v="1264.5"/>
    <n v="18482.9925"/>
    <n v="766"/>
    <n v="766"/>
    <n v="3270.5"/>
    <n v="55986.456329787237"/>
    <n v="39"/>
    <n v="39"/>
    <n v="62"/>
    <n v="2524"/>
    <n v="4658.5"/>
    <n v="77272.219041651639"/>
  </r>
  <r>
    <x v="3"/>
    <s v="Miami Dade College "/>
    <n v="135717"/>
    <x v="9"/>
    <n v="5812"/>
    <n v="174"/>
    <n v="5638"/>
    <n v="5638"/>
    <n v="5638"/>
    <m/>
    <n v="87"/>
    <n v="87"/>
    <n v="49"/>
    <n v="49"/>
    <n v="41"/>
    <n v="41"/>
    <n v="2.2528735632183907"/>
    <n v="196"/>
    <n v="2.7857142857142856"/>
    <n v="136.5"/>
    <n v="0.93902439024390238"/>
    <n v="38.5"/>
    <n v="75.8735632183908"/>
    <n v="6601"/>
    <n v="70.489795918367349"/>
    <n v="3454"/>
    <n v="55.951219512195124"/>
    <n v="2294"/>
    <n v="177"/>
    <n v="177"/>
    <n v="2.0960451977401129"/>
    <n v="371"/>
    <n v="69.7683615819209"/>
    <n v="12349"/>
    <n v="2557"/>
    <n v="2557"/>
    <n v="1264"/>
    <n v="1264"/>
    <m/>
    <n v="0"/>
    <n v="4.2301525224872902"/>
    <n v="10816.500000000002"/>
    <n v="5.513449367088608"/>
    <n v="6969.0000000000009"/>
    <m/>
    <n v="0"/>
    <n v="83.042628079780997"/>
    <n v="212340"/>
    <n v="83.295094936708864"/>
    <n v="105285"/>
    <m/>
    <n v="0"/>
    <n v="3821"/>
    <n v="3821"/>
    <n v="4.6546715519497521"/>
    <n v="17785.500000000004"/>
    <n v="83.126144988222975"/>
    <n v="317625"/>
    <n v="3998"/>
    <n v="3998"/>
    <n v="4.5413956978489249"/>
    <n v="18156.500000000004"/>
    <n v="82.534767383691843"/>
    <n v="329974"/>
    <n v="506"/>
    <n v="506"/>
    <n v="479"/>
    <n v="479"/>
    <m/>
    <n v="0"/>
    <n v="3.1531620553359683"/>
    <n v="1595.5"/>
    <n v="4.036534446764092"/>
    <n v="1933.5"/>
    <m/>
    <n v="0"/>
    <n v="57.755467196819083"/>
    <n v="29224.266401590456"/>
    <n v="53.259958071278824"/>
    <n v="25511.519916142555"/>
    <m/>
    <n v="0"/>
    <n v="985"/>
    <n v="985"/>
    <n v="3.5827411167512691"/>
    <n v="3529"/>
    <n v="55.569326210896463"/>
    <n v="54735.786317733015"/>
    <n v="655"/>
    <n v="655"/>
    <n v="5.2610687022900766"/>
    <n v="3446"/>
    <n v="79.09375"/>
    <n v="51806.40625"/>
    <n v="3150"/>
    <n v="3150"/>
    <n v="12608.000000000002"/>
    <n v="248165.26640159046"/>
    <n v="1792"/>
    <n v="1792"/>
    <n v="9039"/>
    <n v="134250.51991614257"/>
    <n v="4942"/>
    <n v="4942"/>
    <n v="21647"/>
    <n v="382415.786317733"/>
    <n v="41"/>
    <n v="41"/>
    <n v="38.5"/>
    <n v="2294"/>
    <n v="25131.500000000004"/>
    <n v="436516.192567733"/>
  </r>
  <r>
    <x v="3"/>
    <s v="Northwest Florida State College"/>
    <n v="136233"/>
    <x v="9"/>
    <n v="974"/>
    <n v="95"/>
    <n v="879"/>
    <n v="879"/>
    <n v="879"/>
    <m/>
    <n v="88"/>
    <n v="88"/>
    <n v="35"/>
    <n v="35"/>
    <n v="55"/>
    <n v="55"/>
    <n v="2.7386363636363638"/>
    <n v="241"/>
    <n v="4"/>
    <n v="140"/>
    <n v="0.51818181818181819"/>
    <n v="28.5"/>
    <n v="76.318181818181813"/>
    <n v="6716"/>
    <n v="74.657142857142858"/>
    <n v="2613"/>
    <n v="85.781818181818181"/>
    <n v="4718"/>
    <n v="178"/>
    <n v="178"/>
    <n v="2.3005617977528088"/>
    <n v="409.49999999999994"/>
    <n v="78.915730337078656"/>
    <n v="14047"/>
    <n v="245"/>
    <n v="245"/>
    <n v="101"/>
    <n v="101"/>
    <m/>
    <n v="0"/>
    <n v="3.9102040816326529"/>
    <n v="958"/>
    <n v="5.4752475247524757"/>
    <n v="553"/>
    <m/>
    <n v="0"/>
    <n v="75.787755102040819"/>
    <n v="18568"/>
    <n v="72.455445544554451"/>
    <n v="7317.9999999999991"/>
    <m/>
    <n v="0"/>
    <n v="346"/>
    <n v="346"/>
    <n v="4.3670520231213876"/>
    <n v="1511.0000000000002"/>
    <n v="74.815028901734109"/>
    <n v="25886.000000000004"/>
    <n v="524"/>
    <n v="524"/>
    <n v="3.6650763358778629"/>
    <n v="1920.5000000000002"/>
    <n v="76.208015267175568"/>
    <n v="39933"/>
    <n v="92"/>
    <n v="92"/>
    <n v="132"/>
    <n v="132"/>
    <m/>
    <n v="0"/>
    <n v="2.4456521739130435"/>
    <n v="225"/>
    <n v="3.7234848484848486"/>
    <n v="491.5"/>
    <m/>
    <n v="0"/>
    <n v="42.934065934065934"/>
    <n v="3949.934065934066"/>
    <n v="43.43181818181818"/>
    <n v="5733"/>
    <m/>
    <n v="0"/>
    <n v="224"/>
    <n v="224"/>
    <n v="3.1986607142857144"/>
    <n v="716.5"/>
    <n v="43.227384222919945"/>
    <n v="9682.9340659340669"/>
    <n v="131"/>
    <n v="131"/>
    <n v="4.3282442748091601"/>
    <n v="567"/>
    <n v="68"/>
    <n v="8908"/>
    <n v="425"/>
    <n v="425"/>
    <n v="1424"/>
    <n v="29233.934065934067"/>
    <n v="268"/>
    <n v="268"/>
    <n v="1184.5"/>
    <n v="15664"/>
    <n v="693"/>
    <n v="693"/>
    <n v="2608.5"/>
    <n v="44897.934065934067"/>
    <n v="55"/>
    <n v="55"/>
    <n v="28.5"/>
    <n v="4718"/>
    <n v="3204"/>
    <n v="58523.934065934067"/>
  </r>
  <r>
    <x v="3"/>
    <s v="St. Petersburg College "/>
    <n v="137078"/>
    <x v="9"/>
    <n v="2098"/>
    <n v="163"/>
    <n v="1935"/>
    <n v="1935"/>
    <n v="1806"/>
    <m/>
    <n v="172"/>
    <n v="172"/>
    <n v="65"/>
    <n v="65"/>
    <n v="8"/>
    <n v="8"/>
    <n v="3.23546511627907"/>
    <n v="556.5"/>
    <n v="4.4846153846153847"/>
    <n v="291.5"/>
    <n v="0.9375"/>
    <n v="7.5"/>
    <n v="77.889534883720927"/>
    <n v="13397"/>
    <n v="83.061538461538461"/>
    <n v="5399"/>
    <n v="67"/>
    <n v="536"/>
    <n v="245"/>
    <n v="245"/>
    <n v="3.4918367346938775"/>
    <n v="855.5"/>
    <n v="78.906122448979588"/>
    <n v="19332"/>
    <n v="699"/>
    <n v="699"/>
    <n v="373"/>
    <n v="373"/>
    <m/>
    <n v="0"/>
    <n v="4.4642346208869812"/>
    <n v="3120.5"/>
    <n v="5.4142091152815013"/>
    <n v="2019.5"/>
    <m/>
    <n v="0"/>
    <n v="80.523605150214593"/>
    <n v="56286"/>
    <n v="77.305630026809652"/>
    <n v="28835"/>
    <m/>
    <n v="0"/>
    <n v="1072"/>
    <n v="1072"/>
    <n v="4.794776119402985"/>
    <n v="5140"/>
    <n v="79.40391791044776"/>
    <n v="85121"/>
    <n v="1317"/>
    <n v="1317"/>
    <n v="4.5523917995444192"/>
    <n v="5995.5"/>
    <n v="79.311313591495818"/>
    <n v="104452.99999999999"/>
    <n v="250"/>
    <n v="250"/>
    <n v="239"/>
    <n v="239"/>
    <m/>
    <n v="0"/>
    <n v="2.9220000000000002"/>
    <n v="730.5"/>
    <n v="4.2092050209205025"/>
    <n v="1006.0000000000001"/>
    <m/>
    <n v="0"/>
    <n v="56.754385964912281"/>
    <n v="14188.596491228071"/>
    <n v="51.08"/>
    <n v="12208.119999999999"/>
    <m/>
    <n v="0"/>
    <n v="489"/>
    <n v="489"/>
    <n v="3.5511247443762781"/>
    <n v="1736.5"/>
    <n v="53.981015319484811"/>
    <n v="26396.716491228071"/>
    <n v="129"/>
    <n v="0"/>
    <n v="7.1201550387596901"/>
    <n v="918.5"/>
    <m/>
    <n v="0"/>
    <n v="1121"/>
    <n v="1121"/>
    <n v="4407.5"/>
    <n v="83871.596491228076"/>
    <n v="677"/>
    <n v="677"/>
    <n v="3317"/>
    <n v="46442.119999999995"/>
    <n v="1798"/>
    <n v="1798"/>
    <n v="7724.5"/>
    <n v="130313.71649122807"/>
    <n v="8"/>
    <n v="8"/>
    <n v="7.5"/>
    <n v="536"/>
    <n v="8650.5"/>
    <n v="130849.71649122806"/>
  </r>
  <r>
    <x v="3"/>
    <s v="Brevard Community College "/>
    <n v="132693"/>
    <x v="5"/>
    <n v="1807"/>
    <n v="56"/>
    <n v="1751"/>
    <n v="1751"/>
    <n v="1611"/>
    <m/>
    <n v="381"/>
    <n v="381"/>
    <n v="89"/>
    <n v="89"/>
    <n v="89"/>
    <n v="89"/>
    <n v="2.7965879265091864"/>
    <n v="1065.5"/>
    <n v="3.9382022471910112"/>
    <n v="350.5"/>
    <n v="0.5168539325842697"/>
    <n v="46.000000000000007"/>
    <n v="72.372703412073491"/>
    <n v="27574"/>
    <n v="75.853932584269657"/>
    <n v="6750.9999999999991"/>
    <n v="64.292134831460672"/>
    <n v="5722"/>
    <n v="559"/>
    <n v="559"/>
    <n v="2.6153846153846154"/>
    <n v="1462"/>
    <n v="71.640429338103758"/>
    <n v="40047"/>
    <n v="489"/>
    <n v="489"/>
    <n v="143"/>
    <n v="143"/>
    <m/>
    <n v="0"/>
    <n v="3.9355828220858897"/>
    <n v="1924.5"/>
    <n v="5.5174825174825175"/>
    <n v="789"/>
    <m/>
    <n v="0"/>
    <n v="73.959100204498981"/>
    <n v="36166"/>
    <n v="75.265734265734267"/>
    <n v="10763"/>
    <m/>
    <n v="0"/>
    <n v="632"/>
    <n v="632"/>
    <n v="4.293512658227848"/>
    <n v="2713.5"/>
    <n v="74.254746835443044"/>
    <n v="46929"/>
    <n v="1191"/>
    <n v="1191"/>
    <n v="3.5058774139378674"/>
    <n v="4175.5"/>
    <n v="73.02770780856423"/>
    <n v="86976"/>
    <n v="219"/>
    <n v="219"/>
    <n v="201"/>
    <n v="201"/>
    <m/>
    <n v="0"/>
    <n v="2.6689497716894977"/>
    <n v="584.5"/>
    <n v="3.9477611940298507"/>
    <n v="793.5"/>
    <m/>
    <n v="0"/>
    <n v="49.228260869565219"/>
    <n v="10780.989130434782"/>
    <n v="44.213114754098363"/>
    <n v="8886.8360655737706"/>
    <n v="77"/>
    <n v="0"/>
    <n v="420"/>
    <n v="420"/>
    <n v="3.2809523809523808"/>
    <n v="1378"/>
    <n v="46.828155228591797"/>
    <n v="19667.825196008554"/>
    <n v="140"/>
    <n v="0"/>
    <n v="5.3857142857142861"/>
    <n v="754"/>
    <m/>
    <n v="0"/>
    <n v="1089"/>
    <n v="1089"/>
    <n v="3574.5"/>
    <n v="74520.989130434784"/>
    <n v="433"/>
    <n v="433"/>
    <n v="1933"/>
    <n v="26400.836065573771"/>
    <n v="1522"/>
    <n v="1522"/>
    <n v="5507.5"/>
    <n v="100921.82519600855"/>
    <n v="89"/>
    <n v="89"/>
    <n v="46.000000000000007"/>
    <n v="5722"/>
    <n v="6307.5"/>
    <n v="106643.82519600855"/>
  </r>
  <r>
    <x v="3"/>
    <s v="Broward Community College "/>
    <n v="132709"/>
    <x v="5"/>
    <n v="2977"/>
    <n v="52"/>
    <n v="2925"/>
    <n v="2925"/>
    <n v="2631"/>
    <m/>
    <n v="88"/>
    <n v="88"/>
    <n v="34"/>
    <n v="34"/>
    <n v="125"/>
    <n v="125"/>
    <n v="2.4034090909090908"/>
    <n v="211.5"/>
    <n v="3.0147058823529411"/>
    <n v="102.5"/>
    <n v="0.55200000000000005"/>
    <n v="69"/>
    <n v="67.13636363636364"/>
    <n v="5908"/>
    <n v="65.529411764705884"/>
    <n v="2228"/>
    <n v="70.727999999999994"/>
    <n v="8841"/>
    <n v="247"/>
    <n v="247"/>
    <n v="1.5506072874493928"/>
    <n v="383"/>
    <n v="68.732793522267201"/>
    <n v="16977"/>
    <n v="1042"/>
    <n v="1042"/>
    <n v="638"/>
    <n v="638"/>
    <m/>
    <n v="0"/>
    <n v="3.9630518234165066"/>
    <n v="4129.5"/>
    <n v="5.3746081504702197"/>
    <n v="3429"/>
    <m/>
    <n v="0"/>
    <n v="75.581573896353163"/>
    <n v="78756"/>
    <n v="76.452978056426332"/>
    <n v="48777"/>
    <m/>
    <n v="0"/>
    <n v="1680"/>
    <n v="1680"/>
    <n v="4.4991071428571425"/>
    <n v="7558.4999999999991"/>
    <n v="75.912499999999994"/>
    <n v="127532.99999999999"/>
    <n v="1927"/>
    <n v="1927"/>
    <n v="4.1211728074727549"/>
    <n v="7941.4999999999991"/>
    <n v="74.99221587960561"/>
    <n v="144510"/>
    <n v="333"/>
    <n v="333"/>
    <n v="371"/>
    <n v="371"/>
    <m/>
    <n v="0"/>
    <n v="2.6876876876876876"/>
    <n v="895"/>
    <n v="3.8598382749326148"/>
    <n v="1432"/>
    <m/>
    <n v="0"/>
    <n v="52.61533742331288"/>
    <n v="17520.907361963189"/>
    <n v="51.830136986301369"/>
    <n v="19228.980821917808"/>
    <m/>
    <n v="0"/>
    <n v="704"/>
    <n v="704"/>
    <n v="3.3053977272727271"/>
    <n v="2327"/>
    <n v="52.201545715740053"/>
    <n v="36749.888183880998"/>
    <n v="294"/>
    <n v="0"/>
    <n v="4.7976190476190474"/>
    <n v="1410.5"/>
    <m/>
    <n v="0"/>
    <n v="1463"/>
    <n v="1463"/>
    <n v="5236"/>
    <n v="102184.90736196318"/>
    <n v="1043"/>
    <n v="1043"/>
    <n v="4963.5"/>
    <n v="70233.980821917808"/>
    <n v="2506"/>
    <n v="2506"/>
    <n v="10199.5"/>
    <n v="172418.888183881"/>
    <n v="125"/>
    <n v="125"/>
    <n v="69"/>
    <n v="8841"/>
    <n v="11679"/>
    <n v="181259.888183881"/>
  </r>
  <r>
    <x v="3"/>
    <s v="Edison State College "/>
    <n v="133508"/>
    <x v="5"/>
    <n v="1043"/>
    <n v="56"/>
    <n v="987"/>
    <n v="987"/>
    <n v="986"/>
    <m/>
    <n v="97"/>
    <n v="97"/>
    <n v="24"/>
    <n v="24"/>
    <n v="17"/>
    <n v="17"/>
    <n v="2.8814432989690721"/>
    <n v="279.5"/>
    <n v="2.75"/>
    <n v="66"/>
    <n v="0.82352941176470584"/>
    <n v="14"/>
    <n v="72.463917525773198"/>
    <n v="7029"/>
    <n v="70.291666666666671"/>
    <n v="1687"/>
    <n v="68.117647058823536"/>
    <n v="1158"/>
    <n v="138"/>
    <n v="138"/>
    <n v="2.6050724637681157"/>
    <n v="359.5"/>
    <n v="71.550724637681157"/>
    <n v="9874"/>
    <n v="363"/>
    <n v="363"/>
    <n v="122"/>
    <n v="122"/>
    <m/>
    <n v="0"/>
    <n v="4.0619834710743801"/>
    <n v="1474.5"/>
    <n v="4.8360655737704921"/>
    <n v="590"/>
    <m/>
    <n v="0"/>
    <n v="75.930027548209367"/>
    <n v="27562.6"/>
    <n v="72.688524590163937"/>
    <n v="8868"/>
    <m/>
    <n v="0"/>
    <n v="485"/>
    <n v="485"/>
    <n v="4.256701030927835"/>
    <n v="2064.5"/>
    <n v="75.114639175257736"/>
    <n v="36430.6"/>
    <n v="623"/>
    <n v="623"/>
    <n v="3.8908507223113964"/>
    <n v="2424"/>
    <n v="74.325200642054568"/>
    <n v="46304.6"/>
    <n v="127"/>
    <n v="127"/>
    <n v="152"/>
    <n v="152"/>
    <n v="1"/>
    <n v="0"/>
    <n v="3.4606299212598426"/>
    <n v="439.5"/>
    <n v="4.0559210526315788"/>
    <n v="616.5"/>
    <n v="1"/>
    <n v="1"/>
    <n v="53.984615384615381"/>
    <n v="6856.0461538461532"/>
    <n v="48.020547945205479"/>
    <n v="7299.1232876712329"/>
    <m/>
    <n v="0"/>
    <n v="280"/>
    <n v="280"/>
    <n v="3.7749999999999999"/>
    <n v="1057"/>
    <n v="50.554176576847809"/>
    <n v="14155.169441517386"/>
    <n v="84"/>
    <n v="84"/>
    <n v="5.8690476190476186"/>
    <n v="492.99999999999994"/>
    <n v="83.578947368421055"/>
    <n v="7020.6315789473683"/>
    <n v="587"/>
    <n v="587"/>
    <n v="2193.5"/>
    <n v="41447.646153846152"/>
    <n v="298"/>
    <n v="298"/>
    <n v="1272.5"/>
    <n v="17854.123287671231"/>
    <n v="885"/>
    <n v="885"/>
    <n v="3466"/>
    <n v="59301.769441517383"/>
    <n v="18"/>
    <n v="17"/>
    <n v="15"/>
    <n v="1158"/>
    <n v="3974"/>
    <n v="67480.401020464749"/>
  </r>
  <r>
    <x v="3"/>
    <s v="Florida Community College at Jacksonville"/>
    <n v="133702"/>
    <x v="5"/>
    <n v="2233"/>
    <n v="220"/>
    <n v="2013"/>
    <n v="2013"/>
    <n v="2012"/>
    <m/>
    <n v="137"/>
    <n v="137"/>
    <n v="56"/>
    <n v="56"/>
    <n v="30"/>
    <n v="30"/>
    <n v="2.6313868613138687"/>
    <n v="360.5"/>
    <n v="3.4464285714285716"/>
    <n v="193"/>
    <n v="0.53333333333333333"/>
    <n v="16"/>
    <n v="70.0948905109489"/>
    <n v="9603"/>
    <n v="70.517857142857139"/>
    <n v="3949"/>
    <n v="66.63333333333334"/>
    <n v="1999.0000000000002"/>
    <n v="223"/>
    <n v="223"/>
    <n v="2.5538116591928253"/>
    <n v="569.5"/>
    <n v="69.735426008968616"/>
    <n v="15551.000000000002"/>
    <n v="466"/>
    <n v="466"/>
    <n v="418"/>
    <n v="418"/>
    <m/>
    <n v="0"/>
    <n v="3.6062231759656651"/>
    <n v="1680.5"/>
    <n v="5.7607655502392348"/>
    <n v="2408"/>
    <m/>
    <n v="0"/>
    <n v="74.293991416309012"/>
    <n v="34621"/>
    <n v="76.341866028708139"/>
    <n v="31910.9"/>
    <m/>
    <n v="0"/>
    <n v="884"/>
    <n v="884"/>
    <n v="4.625"/>
    <n v="4088.5"/>
    <n v="75.26233031674208"/>
    <n v="66531.899999999994"/>
    <n v="1107"/>
    <n v="1107"/>
    <n v="4.2077687443541105"/>
    <n v="4658"/>
    <n v="74.148961156278219"/>
    <n v="82082.899999999994"/>
    <n v="283"/>
    <n v="283"/>
    <n v="397"/>
    <n v="397"/>
    <n v="1"/>
    <n v="0"/>
    <n v="2.5229681978798588"/>
    <n v="714"/>
    <n v="3.7657430730478589"/>
    <n v="1495"/>
    <n v="1"/>
    <n v="1"/>
    <n v="48.501805054151625"/>
    <n v="13726.010830324909"/>
    <n v="46.536708860759497"/>
    <n v="18475.07341772152"/>
    <m/>
    <n v="0"/>
    <n v="681"/>
    <n v="681"/>
    <n v="3.2452276064610865"/>
    <n v="2210"/>
    <n v="47.284998895809728"/>
    <n v="32201.084248046423"/>
    <n v="225"/>
    <n v="225"/>
    <n v="4.7888888888888888"/>
    <n v="1077.5"/>
    <n v="101"/>
    <n v="22725"/>
    <n v="886"/>
    <n v="886"/>
    <n v="2755"/>
    <n v="57950.010830324907"/>
    <n v="871"/>
    <n v="871"/>
    <n v="4096"/>
    <n v="54334.973417721521"/>
    <n v="1757"/>
    <n v="1757"/>
    <n v="6851"/>
    <n v="112284.98424804643"/>
    <n v="31"/>
    <n v="30"/>
    <n v="17"/>
    <n v="1999.0000000000002"/>
    <n v="7945.5"/>
    <n v="137008.98424804641"/>
  </r>
  <r>
    <x v="3"/>
    <s v="Hillsborough Community College "/>
    <n v="134495"/>
    <x v="5"/>
    <n v="1893"/>
    <n v="32"/>
    <n v="1861"/>
    <n v="1861"/>
    <n v="1861"/>
    <m/>
    <n v="81"/>
    <n v="81"/>
    <n v="66"/>
    <n v="66"/>
    <n v="3"/>
    <n v="3"/>
    <n v="3.0617283950617282"/>
    <n v="248"/>
    <n v="4.2954545454545459"/>
    <n v="283.5"/>
    <n v="0.66666666666666663"/>
    <n v="2"/>
    <n v="73.617283950617278"/>
    <n v="5962.9999999999991"/>
    <n v="71.590909090909093"/>
    <n v="4725"/>
    <n v="78"/>
    <n v="234"/>
    <n v="150"/>
    <n v="150"/>
    <n v="3.5566666666666666"/>
    <n v="533.5"/>
    <n v="72.813333333333333"/>
    <n v="10922"/>
    <n v="482"/>
    <n v="482"/>
    <n v="346"/>
    <n v="346"/>
    <m/>
    <n v="0"/>
    <n v="4.0964730290456428"/>
    <n v="1974.4999999999998"/>
    <n v="5.2991329479768785"/>
    <n v="1833.5"/>
    <m/>
    <n v="0"/>
    <n v="77.622406639004154"/>
    <n v="37414"/>
    <n v="78.765895953757223"/>
    <n v="27253"/>
    <m/>
    <n v="0"/>
    <n v="828"/>
    <n v="828"/>
    <n v="4.5990338164251208"/>
    <n v="3808"/>
    <n v="78.100241545893724"/>
    <n v="64667"/>
    <n v="978"/>
    <n v="978"/>
    <n v="4.4391615541922294"/>
    <n v="4341.5"/>
    <n v="77.289366053169729"/>
    <n v="75589"/>
    <n v="219"/>
    <n v="219"/>
    <n v="289"/>
    <n v="289"/>
    <m/>
    <n v="0"/>
    <n v="2.9840182648401825"/>
    <n v="653.5"/>
    <n v="3.9377162629757785"/>
    <n v="1138"/>
    <m/>
    <n v="0"/>
    <n v="54.94063926940639"/>
    <n v="12032"/>
    <n v="52.573793103448274"/>
    <n v="15193.826206896551"/>
    <m/>
    <n v="0"/>
    <n v="508"/>
    <n v="508"/>
    <n v="3.5265748031496065"/>
    <n v="1791.5"/>
    <n v="53.594146076568009"/>
    <n v="27225.826206896549"/>
    <n v="375"/>
    <n v="375"/>
    <n v="5.0733333333333333"/>
    <n v="1902.5"/>
    <n v="76.36"/>
    <n v="28635"/>
    <n v="782"/>
    <n v="782"/>
    <n v="2876"/>
    <n v="55409"/>
    <n v="701"/>
    <n v="701"/>
    <n v="3255"/>
    <n v="47171.826206896549"/>
    <n v="1483"/>
    <n v="1483"/>
    <n v="6131"/>
    <n v="102580.82620689654"/>
    <n v="3"/>
    <n v="3"/>
    <n v="2"/>
    <n v="234"/>
    <n v="8035.5"/>
    <n v="131449.82620689654"/>
  </r>
  <r>
    <x v="3"/>
    <s v="Indian River Community College "/>
    <n v="134608"/>
    <x v="5"/>
    <n v="1107"/>
    <n v="43"/>
    <n v="1064"/>
    <n v="1064"/>
    <n v="1064"/>
    <m/>
    <n v="199"/>
    <n v="199"/>
    <n v="58"/>
    <n v="58"/>
    <n v="53"/>
    <n v="53"/>
    <n v="2.5703517587939699"/>
    <n v="511.5"/>
    <n v="3.1551724137931036"/>
    <n v="183"/>
    <n v="0.64150943396226412"/>
    <n v="34"/>
    <n v="73.977386934673362"/>
    <n v="14721.499999999998"/>
    <n v="68.637931034482762"/>
    <n v="3981"/>
    <n v="67.405660377358487"/>
    <n v="3572.5"/>
    <n v="310"/>
    <n v="310"/>
    <n v="2.35"/>
    <n v="728.5"/>
    <n v="71.854838709677423"/>
    <n v="22275"/>
    <n v="298"/>
    <n v="298"/>
    <n v="105"/>
    <n v="105"/>
    <m/>
    <n v="0"/>
    <n v="3.5855704697986579"/>
    <n v="1068.5"/>
    <n v="4.8476190476190473"/>
    <n v="508.99999999999994"/>
    <m/>
    <n v="0"/>
    <n v="73.961409395973149"/>
    <n v="22040.5"/>
    <n v="71.795238095238091"/>
    <n v="7538.4999999999991"/>
    <m/>
    <n v="0"/>
    <n v="403"/>
    <n v="403"/>
    <n v="3.9143920595533497"/>
    <n v="1577.5"/>
    <n v="73.397022332506197"/>
    <n v="29578.999999999996"/>
    <n v="713"/>
    <n v="713"/>
    <n v="3.2342215988779803"/>
    <n v="2306"/>
    <n v="72.726507713884999"/>
    <n v="51854.000000000007"/>
    <n v="101"/>
    <n v="101"/>
    <n v="134"/>
    <n v="134"/>
    <n v="1"/>
    <n v="1"/>
    <n v="2.6336633663366338"/>
    <n v="266"/>
    <n v="3.8992537313432836"/>
    <n v="522.5"/>
    <n v="10"/>
    <n v="10"/>
    <n v="47.979381443298969"/>
    <n v="4845.9175257731958"/>
    <n v="42.618320610687022"/>
    <n v="5710.8549618320612"/>
    <n v="21"/>
    <n v="21"/>
    <n v="236"/>
    <n v="236"/>
    <n v="3.3834745762711864"/>
    <n v="798.5"/>
    <n v="44.821069862734134"/>
    <n v="10577.772487605256"/>
    <n v="115"/>
    <n v="115"/>
    <n v="5.4130434782608692"/>
    <n v="622.5"/>
    <n v="77.608695652173907"/>
    <n v="8925"/>
    <n v="598"/>
    <n v="598"/>
    <n v="1846"/>
    <n v="41607.917525773199"/>
    <n v="297"/>
    <n v="297"/>
    <n v="1214.5"/>
    <n v="17230.354961832061"/>
    <n v="895"/>
    <n v="895"/>
    <n v="3060.5"/>
    <n v="58838.27248760526"/>
    <n v="54"/>
    <n v="54"/>
    <n v="44"/>
    <n v="3593.5"/>
    <n v="3727"/>
    <n v="71356.772487605267"/>
  </r>
  <r>
    <x v="3"/>
    <s v="Palm Beach Community College "/>
    <n v="136358"/>
    <x v="5"/>
    <n v="2133"/>
    <n v="57"/>
    <n v="2076"/>
    <n v="2076"/>
    <n v="2076"/>
    <m/>
    <n v="147"/>
    <n v="147"/>
    <n v="59"/>
    <n v="59"/>
    <n v="18"/>
    <n v="18"/>
    <n v="2.8911564625850339"/>
    <n v="425"/>
    <n v="3.6779661016949152"/>
    <n v="217"/>
    <n v="0.86111111111111116"/>
    <n v="15.5"/>
    <n v="71.850340136054427"/>
    <n v="10562"/>
    <n v="69.406779661016955"/>
    <n v="4095.0000000000005"/>
    <n v="82.222222222222229"/>
    <n v="1480"/>
    <n v="224"/>
    <n v="224"/>
    <n v="2.9352678571428572"/>
    <n v="657.5"/>
    <n v="72.040178571428569"/>
    <n v="16137"/>
    <n v="667"/>
    <n v="667"/>
    <n v="394"/>
    <n v="394"/>
    <m/>
    <n v="0"/>
    <n v="4.0104947526236883"/>
    <n v="2675"/>
    <n v="5.0520304568527923"/>
    <n v="1990.5000000000002"/>
    <m/>
    <n v="0"/>
    <n v="74.523238380809602"/>
    <n v="49707.000000000007"/>
    <n v="73.850253807106597"/>
    <n v="29097"/>
    <m/>
    <n v="0"/>
    <n v="1061"/>
    <n v="1061"/>
    <n v="4.3972667295004708"/>
    <n v="4665.4999999999991"/>
    <n v="74.273327049952869"/>
    <n v="78804"/>
    <n v="1285"/>
    <n v="1285"/>
    <n v="4.1424124513618672"/>
    <n v="5322.9999999999991"/>
    <n v="73.884046692607001"/>
    <n v="94941"/>
    <n v="289"/>
    <n v="289"/>
    <n v="332"/>
    <n v="332"/>
    <m/>
    <n v="0"/>
    <n v="2.6557093425605536"/>
    <n v="767.5"/>
    <n v="4.0768072289156629"/>
    <n v="1353.5"/>
    <m/>
    <n v="0"/>
    <n v="49.197026022304833"/>
    <n v="14217.940520446096"/>
    <n v="48.763406940063092"/>
    <n v="16189.451104100946"/>
    <m/>
    <n v="0"/>
    <n v="621"/>
    <n v="621"/>
    <n v="3.4154589371980677"/>
    <n v="2121"/>
    <n v="48.965203904262552"/>
    <n v="30407.391624547046"/>
    <n v="170"/>
    <n v="170"/>
    <n v="5.0235294117647058"/>
    <n v="854"/>
    <n v="61.916666666666664"/>
    <n v="10525.833333333332"/>
    <n v="1103"/>
    <n v="1103"/>
    <n v="3867.5"/>
    <n v="74486.940520446107"/>
    <n v="785"/>
    <n v="785"/>
    <n v="3561"/>
    <n v="49381.451104100946"/>
    <n v="1888"/>
    <n v="1888"/>
    <n v="7428.5"/>
    <n v="123868.39162454705"/>
    <n v="18"/>
    <n v="18"/>
    <n v="15.5"/>
    <n v="1480"/>
    <n v="8298"/>
    <n v="135874.22495788039"/>
  </r>
  <r>
    <x v="3"/>
    <s v="Pasco-Hernando Community College "/>
    <n v="136400"/>
    <x v="5"/>
    <n v="665"/>
    <n v="19"/>
    <n v="646"/>
    <n v="646"/>
    <n v="646"/>
    <m/>
    <n v="117"/>
    <n v="117"/>
    <n v="39"/>
    <n v="39"/>
    <n v="15"/>
    <n v="15"/>
    <n v="2.4700854700854702"/>
    <n v="289"/>
    <n v="2.9487179487179489"/>
    <n v="115"/>
    <n v="1"/>
    <n v="15"/>
    <n v="68.794871794871796"/>
    <n v="8049"/>
    <n v="63.410256410256409"/>
    <n v="2473"/>
    <n v="66.466666666666669"/>
    <n v="997"/>
    <n v="171"/>
    <n v="171"/>
    <n v="2.4502923976608186"/>
    <n v="419"/>
    <n v="67.362573099415201"/>
    <n v="11519"/>
    <n v="248"/>
    <n v="248"/>
    <n v="95"/>
    <n v="95"/>
    <m/>
    <n v="0"/>
    <n v="3.467741935483871"/>
    <n v="860"/>
    <n v="5.0789473684210522"/>
    <n v="482.49999999999994"/>
    <m/>
    <n v="0"/>
    <n v="69.346774193548384"/>
    <n v="17198"/>
    <n v="64.147368421052633"/>
    <n v="6094"/>
    <m/>
    <n v="0"/>
    <n v="343"/>
    <n v="343"/>
    <n v="3.9139941690962101"/>
    <n v="1342.5"/>
    <n v="67.906705539358597"/>
    <n v="23292"/>
    <n v="514"/>
    <n v="514"/>
    <n v="3.42704280155642"/>
    <n v="1761.5"/>
    <n v="67.725680933852146"/>
    <n v="34811"/>
    <n v="56"/>
    <n v="56"/>
    <n v="60"/>
    <n v="60"/>
    <m/>
    <n v="0"/>
    <n v="2.6339285714285716"/>
    <n v="147.5"/>
    <n v="3.1333333333333333"/>
    <n v="188"/>
    <m/>
    <n v="0"/>
    <n v="47.442307692307693"/>
    <n v="2656.7692307692309"/>
    <n v="37.403508771929822"/>
    <n v="2244.2105263157891"/>
    <m/>
    <n v="0"/>
    <n v="116"/>
    <n v="116"/>
    <n v="2.8922413793103448"/>
    <n v="335.5"/>
    <n v="42.249825492112244"/>
    <n v="4900.9797570850205"/>
    <n v="16"/>
    <n v="16"/>
    <n v="7.15625"/>
    <n v="114.5"/>
    <n v="62"/>
    <n v="992"/>
    <n v="421"/>
    <n v="421"/>
    <n v="1296.5"/>
    <n v="27903.76923076923"/>
    <n v="194"/>
    <n v="194"/>
    <n v="785.5"/>
    <n v="10811.21052631579"/>
    <n v="615"/>
    <n v="615"/>
    <n v="2082"/>
    <n v="38714.979757085021"/>
    <n v="15"/>
    <n v="15"/>
    <n v="15"/>
    <n v="997"/>
    <n v="2211.5"/>
    <n v="40703.979757085021"/>
  </r>
  <r>
    <x v="3"/>
    <s v="Pensacola Junior College "/>
    <n v="136473"/>
    <x v="5"/>
    <n v="1027"/>
    <n v="33"/>
    <n v="994"/>
    <n v="994"/>
    <n v="935"/>
    <m/>
    <n v="187"/>
    <n v="187"/>
    <n v="47"/>
    <n v="47"/>
    <n v="42"/>
    <n v="42"/>
    <n v="2.5962566844919786"/>
    <n v="485.5"/>
    <n v="3.0106382978723403"/>
    <n v="141.5"/>
    <n v="0.6428571428571429"/>
    <n v="27.000000000000004"/>
    <n v="72.978609625668454"/>
    <n v="13647.000000000002"/>
    <n v="73.829787234042556"/>
    <n v="3470"/>
    <n v="67.166666666666671"/>
    <n v="2821"/>
    <n v="276"/>
    <n v="276"/>
    <n v="2.3695652173913042"/>
    <n v="654"/>
    <n v="72.239130434782609"/>
    <n v="19938"/>
    <n v="317"/>
    <n v="317"/>
    <n v="104"/>
    <n v="104"/>
    <m/>
    <n v="0"/>
    <n v="4.4684542586750791"/>
    <n v="1416.5"/>
    <n v="5.5769230769230766"/>
    <n v="580"/>
    <m/>
    <n v="0"/>
    <n v="78.419558359621448"/>
    <n v="24859"/>
    <n v="74.182692307692307"/>
    <n v="7715"/>
    <m/>
    <n v="0"/>
    <n v="421"/>
    <n v="421"/>
    <n v="4.7422802850356298"/>
    <n v="1996.5000000000002"/>
    <n v="77.372921615201903"/>
    <n v="32574"/>
    <n v="697"/>
    <n v="697"/>
    <n v="3.802725968436155"/>
    <n v="2650.5"/>
    <n v="75.340028694404594"/>
    <n v="52512"/>
    <n v="134"/>
    <n v="134"/>
    <n v="104"/>
    <n v="104"/>
    <m/>
    <n v="0"/>
    <n v="2.8470149253731343"/>
    <n v="381.5"/>
    <n v="3.7259615384615383"/>
    <n v="387.5"/>
    <m/>
    <n v="0"/>
    <n v="50.705357142857146"/>
    <n v="6794.5178571428578"/>
    <n v="43.734693877551024"/>
    <n v="4548.4081632653069"/>
    <m/>
    <n v="0"/>
    <n v="238"/>
    <n v="238"/>
    <n v="3.23109243697479"/>
    <n v="769"/>
    <n v="47.659353026925068"/>
    <n v="11342.926020408166"/>
    <n v="59"/>
    <n v="0"/>
    <n v="6.7627118644067794"/>
    <n v="399"/>
    <m/>
    <n v="0"/>
    <n v="638"/>
    <n v="638"/>
    <n v="2283.5"/>
    <n v="45300.517857142855"/>
    <n v="255"/>
    <n v="255"/>
    <n v="1109"/>
    <n v="15733.408163265307"/>
    <n v="893"/>
    <n v="893"/>
    <n v="3392.5"/>
    <n v="61033.926020408166"/>
    <n v="42"/>
    <n v="42"/>
    <n v="27.000000000000004"/>
    <n v="2821"/>
    <n v="3818.5"/>
    <n v="63854.926020408166"/>
  </r>
  <r>
    <x v="3"/>
    <s v="Polk Community College "/>
    <n v="136516"/>
    <x v="5"/>
    <n v="653"/>
    <n v="37"/>
    <n v="616"/>
    <n v="616"/>
    <n v="616"/>
    <m/>
    <n v="84"/>
    <n v="84"/>
    <n v="34"/>
    <n v="34"/>
    <n v="28"/>
    <n v="28"/>
    <n v="2.4880952380952381"/>
    <n v="209"/>
    <n v="3.2794117647058822"/>
    <n v="111.5"/>
    <n v="0.7678571428571429"/>
    <n v="21.5"/>
    <n v="74.547619047619051"/>
    <n v="6262"/>
    <n v="78.82352941176471"/>
    <n v="2680"/>
    <n v="65.607142857142861"/>
    <n v="1837"/>
    <n v="146"/>
    <n v="146"/>
    <n v="2.3424657534246576"/>
    <n v="342"/>
    <n v="73.828767123287676"/>
    <n v="10779"/>
    <n v="186"/>
    <n v="186"/>
    <n v="86"/>
    <n v="86"/>
    <m/>
    <n v="0"/>
    <n v="4.086021505376344"/>
    <n v="760"/>
    <n v="6.0174418604651159"/>
    <n v="517.5"/>
    <m/>
    <n v="0"/>
    <n v="74.806451612903231"/>
    <n v="13914.000000000002"/>
    <n v="74.825581395348834"/>
    <n v="6435"/>
    <m/>
    <n v="0"/>
    <n v="272"/>
    <n v="272"/>
    <n v="4.6966911764705879"/>
    <n v="1277.5"/>
    <n v="74.8125"/>
    <n v="20349"/>
    <n v="418"/>
    <n v="418"/>
    <n v="3.8744019138755981"/>
    <n v="1619.5"/>
    <n v="74.4688995215311"/>
    <n v="31128"/>
    <n v="65"/>
    <n v="65"/>
    <n v="67"/>
    <n v="67"/>
    <m/>
    <n v="0"/>
    <n v="2.7461538461538462"/>
    <n v="178.5"/>
    <n v="4.2164179104477615"/>
    <n v="282.5"/>
    <m/>
    <n v="0"/>
    <n v="49.929824561403507"/>
    <n v="3245.4385964912281"/>
    <n v="46.412698412698411"/>
    <n v="3109.6507936507937"/>
    <m/>
    <n v="0"/>
    <n v="132"/>
    <n v="132"/>
    <n v="3.4924242424242422"/>
    <n v="461"/>
    <n v="48.14461659198502"/>
    <n v="6355.0893901420222"/>
    <n v="66"/>
    <n v="66"/>
    <n v="5.1136363636363633"/>
    <n v="337.5"/>
    <n v="46.5"/>
    <n v="3069"/>
    <n v="335"/>
    <n v="335"/>
    <n v="1147.5"/>
    <n v="23421.438596491229"/>
    <n v="187"/>
    <n v="187"/>
    <n v="911.5"/>
    <n v="12224.650793650793"/>
    <n v="522"/>
    <n v="522"/>
    <n v="2059"/>
    <n v="35646.08939014202"/>
    <n v="28"/>
    <n v="28"/>
    <n v="21.5"/>
    <n v="1837"/>
    <n v="2418"/>
    <n v="40552.08939014202"/>
  </r>
  <r>
    <x v="3"/>
    <s v="Santa Fe Community College "/>
    <n v="137096"/>
    <x v="5"/>
    <n v="2248"/>
    <n v="58"/>
    <n v="2190"/>
    <n v="2190"/>
    <n v="2096"/>
    <m/>
    <n v="127"/>
    <n v="127"/>
    <n v="60"/>
    <n v="60"/>
    <n v="8"/>
    <n v="8"/>
    <n v="2.6929133858267718"/>
    <n v="342"/>
    <n v="3.3416666666666668"/>
    <n v="200.5"/>
    <n v="1"/>
    <n v="8"/>
    <n v="79.165354330708666"/>
    <n v="10054"/>
    <n v="82.5"/>
    <n v="4950"/>
    <n v="64.5"/>
    <n v="516"/>
    <n v="195"/>
    <n v="195"/>
    <n v="2.8230769230769233"/>
    <n v="550.5"/>
    <n v="79.589743589743591"/>
    <n v="15520"/>
    <n v="855"/>
    <n v="855"/>
    <n v="163"/>
    <n v="163"/>
    <m/>
    <n v="0"/>
    <n v="3.1321637426900586"/>
    <n v="2678"/>
    <n v="4.9447852760736195"/>
    <n v="806"/>
    <m/>
    <n v="0"/>
    <n v="71.319298245614036"/>
    <n v="60978"/>
    <n v="76.067484662576689"/>
    <n v="12399"/>
    <m/>
    <n v="0"/>
    <n v="1018"/>
    <n v="1018"/>
    <n v="3.4223968565815324"/>
    <n v="3484"/>
    <n v="72.079567779960712"/>
    <n v="73377"/>
    <n v="1213"/>
    <n v="1213"/>
    <n v="3.3260511129431163"/>
    <n v="4034.5"/>
    <n v="73.286892003297609"/>
    <n v="88897"/>
    <n v="587"/>
    <n v="587"/>
    <n v="296"/>
    <n v="296"/>
    <m/>
    <n v="0"/>
    <n v="2.307495741056218"/>
    <n v="1354.5"/>
    <n v="3.4003378378378377"/>
    <n v="1006.5"/>
    <m/>
    <n v="0"/>
    <n v="48.975862068965519"/>
    <n v="28748.831034482759"/>
    <n v="47.141414141414138"/>
    <n v="13953.858585858585"/>
    <m/>
    <n v="0"/>
    <n v="883"/>
    <n v="883"/>
    <n v="2.6738391845979614"/>
    <n v="2361"/>
    <n v="48.360916897328813"/>
    <n v="42702.689620341342"/>
    <n v="94"/>
    <n v="0"/>
    <n v="6.2340425531914896"/>
    <n v="586"/>
    <m/>
    <n v="0"/>
    <n v="1569"/>
    <n v="1569"/>
    <n v="4374.5"/>
    <n v="99780.831034482762"/>
    <n v="519"/>
    <n v="519"/>
    <n v="2013"/>
    <n v="31302.858585858587"/>
    <n v="2088"/>
    <n v="2088"/>
    <n v="6387.5"/>
    <n v="131083.68962034135"/>
    <n v="8"/>
    <n v="8"/>
    <n v="8"/>
    <n v="516"/>
    <n v="6981.5"/>
    <n v="131599.68962034135"/>
  </r>
  <r>
    <x v="3"/>
    <s v="Seminole Community College "/>
    <n v="137209"/>
    <x v="5"/>
    <n v="1284"/>
    <n v="148"/>
    <n v="1136"/>
    <n v="1136"/>
    <n v="1136"/>
    <m/>
    <n v="20"/>
    <n v="20"/>
    <n v="4"/>
    <n v="4"/>
    <n v="1"/>
    <n v="1"/>
    <n v="2.25"/>
    <n v="45"/>
    <n v="3.625"/>
    <n v="14.5"/>
    <n v="1"/>
    <n v="1"/>
    <n v="66.599999999999994"/>
    <n v="1332"/>
    <n v="69"/>
    <n v="276"/>
    <n v="30"/>
    <n v="30"/>
    <n v="25"/>
    <n v="25"/>
    <n v="2.42"/>
    <n v="60.5"/>
    <n v="65.52"/>
    <n v="1638"/>
    <n v="424"/>
    <n v="424"/>
    <n v="172"/>
    <n v="172"/>
    <m/>
    <n v="0"/>
    <n v="3.6591981132075473"/>
    <n v="1551.5"/>
    <n v="4.6279069767441863"/>
    <n v="796"/>
    <m/>
    <n v="0"/>
    <n v="70.945754716981128"/>
    <n v="30081"/>
    <n v="72.325581395348834"/>
    <n v="12440"/>
    <m/>
    <n v="0"/>
    <n v="596"/>
    <n v="596"/>
    <n v="3.938758389261745"/>
    <n v="2347.5"/>
    <n v="71.34395973154362"/>
    <n v="42521"/>
    <n v="621"/>
    <n v="621"/>
    <n v="3.8776167471819645"/>
    <n v="2408"/>
    <n v="71.109500805152976"/>
    <n v="44159"/>
    <n v="264"/>
    <n v="264"/>
    <n v="190"/>
    <n v="190"/>
    <n v="1"/>
    <n v="1"/>
    <n v="2.6799242424242422"/>
    <n v="707.5"/>
    <n v="3.4815789473684209"/>
    <n v="661.5"/>
    <n v="2"/>
    <n v="2"/>
    <n v="45.896551724137929"/>
    <n v="12116.689655172413"/>
    <n v="40.968586387434556"/>
    <n v="7784.0314136125653"/>
    <n v="39"/>
    <n v="39"/>
    <n v="455"/>
    <n v="455"/>
    <n v="3.0131868131868131"/>
    <n v="1371"/>
    <n v="43.823562788538418"/>
    <n v="19939.72106878498"/>
    <n v="60"/>
    <n v="60"/>
    <n v="4.9333333333333336"/>
    <n v="296"/>
    <n v="64"/>
    <n v="3840"/>
    <n v="708"/>
    <n v="708"/>
    <n v="2304"/>
    <n v="43529.689655172413"/>
    <n v="366"/>
    <n v="366"/>
    <n v="1472"/>
    <n v="20500.031413612567"/>
    <n v="1074"/>
    <n v="1074"/>
    <n v="3776"/>
    <n v="64029.72106878498"/>
    <n v="2"/>
    <n v="2"/>
    <n v="3"/>
    <n v="69"/>
    <n v="4075"/>
    <n v="67938.721068784973"/>
  </r>
  <r>
    <x v="3"/>
    <s v="State College of Florida, Manatee-Sarasota"/>
    <n v="135391"/>
    <x v="5"/>
    <n v="1032"/>
    <n v="26"/>
    <n v="1006"/>
    <n v="1006"/>
    <n v="873"/>
    <m/>
    <n v="98"/>
    <n v="98"/>
    <n v="17"/>
    <n v="17"/>
    <n v="2"/>
    <n v="2"/>
    <n v="2.4387755102040818"/>
    <n v="239.00000000000003"/>
    <n v="4.2941176470588234"/>
    <n v="73"/>
    <n v="0.5"/>
    <n v="1"/>
    <n v="71.5"/>
    <n v="7007"/>
    <n v="74.529411764705884"/>
    <n v="1267"/>
    <n v="63"/>
    <n v="126"/>
    <n v="117"/>
    <n v="117"/>
    <n v="2.675213675213675"/>
    <n v="313"/>
    <n v="71.794871794871796"/>
    <n v="8400"/>
    <n v="375"/>
    <n v="375"/>
    <n v="126"/>
    <n v="126"/>
    <m/>
    <n v="0"/>
    <n v="3.6546666666666665"/>
    <n v="1370.5"/>
    <n v="5.2698412698412698"/>
    <n v="664"/>
    <m/>
    <n v="0"/>
    <n v="77.248000000000005"/>
    <n v="28968"/>
    <n v="80.587301587301582"/>
    <n v="10154"/>
    <m/>
    <n v="0"/>
    <n v="501"/>
    <n v="501"/>
    <n v="4.060878243512974"/>
    <n v="2034.5"/>
    <n v="78.0878243512974"/>
    <n v="39122"/>
    <n v="618"/>
    <n v="618"/>
    <n v="3.7985436893203883"/>
    <n v="2347.5"/>
    <n v="76.896440129449843"/>
    <n v="47522"/>
    <n v="133"/>
    <n v="133"/>
    <n v="122"/>
    <n v="122"/>
    <m/>
    <n v="0"/>
    <n v="2.4172932330827068"/>
    <n v="321.5"/>
    <n v="3.471311475409836"/>
    <n v="423.5"/>
    <m/>
    <n v="0"/>
    <n v="54.487179487179489"/>
    <n v="7246.7948717948721"/>
    <n v="48.46551724137931"/>
    <n v="5912.7931034482754"/>
    <m/>
    <n v="0"/>
    <n v="255"/>
    <n v="255"/>
    <n v="2.9215686274509802"/>
    <n v="745"/>
    <n v="51.606227353894695"/>
    <n v="13159.587975243147"/>
    <n v="133"/>
    <n v="0"/>
    <n v="5.1729323308270674"/>
    <n v="688"/>
    <m/>
    <n v="0"/>
    <n v="606"/>
    <n v="606"/>
    <n v="1931"/>
    <n v="43221.794871794875"/>
    <n v="265"/>
    <n v="265"/>
    <n v="1160.5"/>
    <n v="17333.793103448275"/>
    <n v="871"/>
    <n v="871"/>
    <n v="3091.5"/>
    <n v="60555.58797524315"/>
    <n v="2"/>
    <n v="2"/>
    <n v="1"/>
    <n v="126"/>
    <n v="3780.5"/>
    <n v="60681.58797524315"/>
  </r>
  <r>
    <x v="3"/>
    <s v="Tallahassee Community College "/>
    <n v="137759"/>
    <x v="5"/>
    <n v="2142"/>
    <n v="28"/>
    <n v="2114"/>
    <n v="2114"/>
    <n v="2114"/>
    <m/>
    <n v="135"/>
    <n v="135"/>
    <n v="44"/>
    <n v="44"/>
    <n v="22"/>
    <n v="22"/>
    <n v="3.4703703703703703"/>
    <n v="468.5"/>
    <n v="4.0340909090909092"/>
    <n v="177.5"/>
    <n v="0.70454545454545459"/>
    <n v="15.5"/>
    <n v="74.118518518518513"/>
    <n v="10006"/>
    <n v="71.86363636363636"/>
    <n v="3162"/>
    <n v="64.727272727272734"/>
    <n v="1424.0000000000002"/>
    <n v="201"/>
    <n v="201"/>
    <n v="3.2910447761194028"/>
    <n v="661.5"/>
    <n v="72.597014925373131"/>
    <n v="14592"/>
    <n v="581"/>
    <n v="581"/>
    <n v="237"/>
    <n v="237"/>
    <m/>
    <n v="0"/>
    <n v="3.6815834767641995"/>
    <n v="2139"/>
    <n v="4.8691983122362865"/>
    <n v="1154"/>
    <m/>
    <n v="0"/>
    <n v="74.998278829604132"/>
    <n v="43574"/>
    <n v="77.097046413502113"/>
    <n v="18272"/>
    <m/>
    <n v="0"/>
    <n v="818"/>
    <n v="818"/>
    <n v="4.0256723716381417"/>
    <n v="3293"/>
    <n v="75.606356968215152"/>
    <n v="61845.999999999993"/>
    <n v="1019"/>
    <n v="1019"/>
    <n v="3.8807654563297351"/>
    <n v="3954.5"/>
    <n v="75.01275760549558"/>
    <n v="76438"/>
    <n v="538"/>
    <n v="538"/>
    <n v="222"/>
    <n v="222"/>
    <m/>
    <n v="0"/>
    <n v="2.3029739776951672"/>
    <n v="1239"/>
    <n v="3.3175675675675675"/>
    <n v="736.5"/>
    <m/>
    <n v="0"/>
    <n v="46.287054409005627"/>
    <n v="24902.435272045026"/>
    <n v="40.779735682819386"/>
    <n v="9053.1013215859039"/>
    <m/>
    <n v="0"/>
    <n v="760"/>
    <n v="760"/>
    <n v="2.5993421052631578"/>
    <n v="1975.5"/>
    <n v="44.678337623198594"/>
    <n v="33955.536593630932"/>
    <n v="335"/>
    <n v="335"/>
    <n v="3.8447761194029852"/>
    <n v="1288"/>
    <n v="44.571428571428569"/>
    <n v="14931.428571428571"/>
    <n v="1254"/>
    <n v="1254"/>
    <n v="3846.5"/>
    <n v="78482.435272045026"/>
    <n v="503"/>
    <n v="503"/>
    <n v="2068"/>
    <n v="30487.101321585906"/>
    <n v="1757"/>
    <n v="1757"/>
    <n v="5914.5"/>
    <n v="108969.53659363094"/>
    <n v="22"/>
    <n v="22"/>
    <n v="15.5"/>
    <n v="1424.0000000000002"/>
    <n v="7218"/>
    <n v="125324.9651650595"/>
  </r>
  <r>
    <x v="3"/>
    <s v="Valencia Community College "/>
    <n v="138187"/>
    <x v="5"/>
    <n v="4129"/>
    <n v="150"/>
    <n v="3979"/>
    <n v="3979"/>
    <n v="3979"/>
    <m/>
    <n v="302"/>
    <n v="302"/>
    <n v="93"/>
    <n v="93"/>
    <n v="35"/>
    <n v="35"/>
    <n v="2.8493377483443707"/>
    <n v="860.5"/>
    <n v="3.236559139784946"/>
    <n v="301"/>
    <n v="0.8"/>
    <n v="28"/>
    <n v="74.397350993377486"/>
    <n v="22468"/>
    <n v="70.763440860215056"/>
    <n v="6581"/>
    <n v="65.771428571428572"/>
    <n v="2302"/>
    <n v="430"/>
    <n v="430"/>
    <n v="2.766279069767442"/>
    <n v="1189.5"/>
    <n v="72.909302325581393"/>
    <n v="31351"/>
    <n v="1481"/>
    <n v="1481"/>
    <n v="477"/>
    <n v="477"/>
    <m/>
    <n v="0"/>
    <n v="3.6779203241053344"/>
    <n v="5447"/>
    <n v="4.8857442348008382"/>
    <n v="2330.5"/>
    <m/>
    <n v="0"/>
    <n v="75.403106009453069"/>
    <n v="111672"/>
    <n v="77.832285115303989"/>
    <n v="37126"/>
    <m/>
    <n v="0"/>
    <n v="1958"/>
    <n v="1958"/>
    <n v="3.9721654749744637"/>
    <n v="7777.5"/>
    <n v="75.994892747701741"/>
    <n v="148798"/>
    <n v="2388"/>
    <n v="2388"/>
    <n v="3.7550251256281406"/>
    <n v="8967"/>
    <n v="75.439279731993295"/>
    <n v="180149"/>
    <n v="796"/>
    <n v="796"/>
    <n v="534"/>
    <n v="534"/>
    <m/>
    <n v="0"/>
    <n v="2.5552763819095476"/>
    <n v="2034"/>
    <n v="3.7209737827715355"/>
    <n v="1987"/>
    <m/>
    <n v="0"/>
    <n v="49.167717528373267"/>
    <n v="39137.503152585123"/>
    <n v="49.378731343283583"/>
    <n v="26368.242537313432"/>
    <m/>
    <n v="0"/>
    <n v="1330"/>
    <n v="1330"/>
    <n v="3.0233082706766918"/>
    <n v="4021"/>
    <n v="49.252440368344779"/>
    <n v="65505.745689898555"/>
    <n v="261"/>
    <n v="261"/>
    <n v="5.7432950191570882"/>
    <n v="1499"/>
    <n v="47.285714285714285"/>
    <n v="12341.571428571428"/>
    <n v="2579"/>
    <n v="2579"/>
    <n v="8341.5"/>
    <n v="173277.50315258512"/>
    <n v="1104"/>
    <n v="1104"/>
    <n v="4618.5"/>
    <n v="70075.242537313432"/>
    <n v="3683"/>
    <n v="3683"/>
    <n v="12960"/>
    <n v="243352.74568989855"/>
    <n v="35"/>
    <n v="35"/>
    <n v="28"/>
    <n v="2302"/>
    <n v="14487"/>
    <n v="257996.31711846997"/>
  </r>
  <r>
    <x v="3"/>
    <s v="Central Florida Community College "/>
    <n v="132851"/>
    <x v="6"/>
    <n v="655"/>
    <n v="59"/>
    <n v="596"/>
    <n v="596"/>
    <n v="594"/>
    <m/>
    <n v="73"/>
    <n v="73"/>
    <n v="33"/>
    <n v="33"/>
    <n v="3"/>
    <n v="3"/>
    <n v="2.4178082191780823"/>
    <n v="176.5"/>
    <n v="2.6818181818181817"/>
    <n v="88.5"/>
    <n v="1.3333333333333333"/>
    <n v="4"/>
    <n v="73.643835616438352"/>
    <n v="5376"/>
    <n v="75.303030303030297"/>
    <n v="2485"/>
    <n v="68"/>
    <n v="204"/>
    <n v="109"/>
    <n v="109"/>
    <n v="2.4678899082568808"/>
    <n v="269"/>
    <n v="73.9908256880734"/>
    <n v="8065.0000000000009"/>
    <n v="217"/>
    <n v="217"/>
    <n v="66"/>
    <n v="66"/>
    <m/>
    <n v="0"/>
    <n v="3.4930875576036868"/>
    <n v="758"/>
    <n v="4.9924242424242422"/>
    <n v="329.5"/>
    <m/>
    <n v="0"/>
    <n v="75.552995391705068"/>
    <n v="16395"/>
    <n v="82.484848484848484"/>
    <n v="5444"/>
    <m/>
    <n v="0"/>
    <n v="283"/>
    <n v="283"/>
    <n v="3.8427561837455833"/>
    <n v="1087.5"/>
    <n v="77.169611307420496"/>
    <n v="21839"/>
    <n v="392"/>
    <n v="392"/>
    <n v="3.4604591836734695"/>
    <n v="1356.5"/>
    <n v="76.285714285714292"/>
    <n v="29904.000000000004"/>
    <n v="69"/>
    <n v="69"/>
    <n v="66"/>
    <n v="66"/>
    <n v="2"/>
    <n v="0"/>
    <n v="2.3550724637681157"/>
    <n v="162.5"/>
    <n v="3.6363636363636362"/>
    <n v="240"/>
    <n v="3.25"/>
    <n v="6.5"/>
    <n v="53.521739130434781"/>
    <n v="3693"/>
    <n v="49.878787878787875"/>
    <n v="3292"/>
    <m/>
    <n v="0"/>
    <n v="137"/>
    <n v="137"/>
    <n v="2.9854014598540144"/>
    <n v="409"/>
    <n v="50.985401459854018"/>
    <n v="6985"/>
    <n v="67"/>
    <n v="67"/>
    <n v="4.7238805970149258"/>
    <n v="316.5"/>
    <n v="76.857142857142861"/>
    <n v="5149.4285714285716"/>
    <n v="359"/>
    <n v="359"/>
    <n v="1097"/>
    <n v="25464"/>
    <n v="165"/>
    <n v="165"/>
    <n v="658"/>
    <n v="11221"/>
    <n v="524"/>
    <n v="524"/>
    <n v="1755"/>
    <n v="36685"/>
    <n v="5"/>
    <n v="3"/>
    <n v="10.5"/>
    <n v="204"/>
    <n v="2082"/>
    <n v="42038.428571428572"/>
  </r>
  <r>
    <x v="3"/>
    <s v="Gulf Coast Community College "/>
    <n v="134343"/>
    <x v="6"/>
    <n v="585"/>
    <n v="23"/>
    <n v="562"/>
    <n v="562"/>
    <n v="537"/>
    <m/>
    <n v="252"/>
    <n v="252"/>
    <n v="43"/>
    <n v="43"/>
    <n v="1"/>
    <n v="1"/>
    <n v="3.0952380952380953"/>
    <n v="780"/>
    <n v="5.1744186046511631"/>
    <n v="222.5"/>
    <n v="0.5"/>
    <n v="0.5"/>
    <n v="77.05952380952381"/>
    <n v="19419"/>
    <n v="83.616279069767444"/>
    <n v="3595.5"/>
    <n v="56"/>
    <n v="56"/>
    <n v="296"/>
    <n v="296"/>
    <n v="3.3885135135135136"/>
    <n v="1003"/>
    <n v="77.940878378378372"/>
    <n v="23070.499999999996"/>
    <n v="75"/>
    <n v="75"/>
    <n v="36"/>
    <n v="36"/>
    <m/>
    <n v="0"/>
    <n v="4.34"/>
    <n v="325.5"/>
    <n v="5.5972222222222223"/>
    <n v="201.5"/>
    <m/>
    <n v="0"/>
    <n v="78.013333333333335"/>
    <n v="5851"/>
    <n v="77.722222222222229"/>
    <n v="2798"/>
    <m/>
    <n v="0"/>
    <n v="111"/>
    <n v="111"/>
    <n v="4.7477477477477477"/>
    <n v="527"/>
    <n v="77.918918918918919"/>
    <n v="8649"/>
    <n v="407"/>
    <n v="407"/>
    <n v="3.7592137592137593"/>
    <n v="1530"/>
    <n v="77.934889434889428"/>
    <n v="31719.499999999996"/>
    <n v="71"/>
    <n v="71"/>
    <n v="59"/>
    <n v="59"/>
    <n v="3"/>
    <n v="0"/>
    <n v="3.007042253521127"/>
    <n v="213.50000000000003"/>
    <n v="3.7288135593220337"/>
    <n v="220"/>
    <n v="3.3333333333333335"/>
    <n v="10"/>
    <n v="58.622641509433961"/>
    <n v="4162.2075471698108"/>
    <n v="50"/>
    <n v="2950"/>
    <m/>
    <n v="0"/>
    <n v="133"/>
    <n v="133"/>
    <n v="3.3345864661654137"/>
    <n v="443.5"/>
    <n v="53.475244715562489"/>
    <n v="7112.2075471698108"/>
    <n v="22"/>
    <n v="0"/>
    <n v="8.6136363636363633"/>
    <n v="189.5"/>
    <m/>
    <n v="0"/>
    <n v="398"/>
    <n v="398"/>
    <n v="1319"/>
    <n v="29432.207547169812"/>
    <n v="138"/>
    <n v="138"/>
    <n v="644"/>
    <n v="9343.5"/>
    <n v="536"/>
    <n v="536"/>
    <n v="1963"/>
    <n v="38775.707547169812"/>
    <n v="4"/>
    <n v="1"/>
    <n v="10.5"/>
    <n v="56"/>
    <n v="2163"/>
    <n v="38831.707547169804"/>
  </r>
  <r>
    <x v="3"/>
    <s v="Lake City Community College "/>
    <n v="135160"/>
    <x v="6"/>
    <n v="264"/>
    <n v="10"/>
    <n v="254"/>
    <n v="254"/>
    <n v="222"/>
    <m/>
    <n v="63"/>
    <n v="63"/>
    <n v="13"/>
    <n v="13"/>
    <n v="9"/>
    <n v="9"/>
    <n v="2.2857142857142856"/>
    <n v="144"/>
    <n v="2.8461538461538463"/>
    <n v="37"/>
    <n v="0.55555555555555558"/>
    <n v="5"/>
    <n v="71.365079365079367"/>
    <n v="4496"/>
    <n v="77"/>
    <n v="1001"/>
    <n v="70.111111111111114"/>
    <n v="631"/>
    <n v="85"/>
    <n v="85"/>
    <n v="2.1882352941176473"/>
    <n v="186.00000000000003"/>
    <n v="72.094117647058823"/>
    <n v="6128"/>
    <n v="68"/>
    <n v="68"/>
    <n v="29"/>
    <n v="29"/>
    <m/>
    <n v="0"/>
    <n v="4.4044117647058822"/>
    <n v="299.5"/>
    <n v="5.431034482758621"/>
    <n v="157.5"/>
    <m/>
    <n v="0"/>
    <n v="76.794117647058826"/>
    <n v="5222"/>
    <n v="76.758620689655174"/>
    <n v="2226"/>
    <m/>
    <n v="0"/>
    <n v="97"/>
    <n v="97"/>
    <n v="4.7113402061855671"/>
    <n v="457"/>
    <n v="76.783505154639172"/>
    <n v="7448"/>
    <n v="182"/>
    <n v="182"/>
    <n v="3.5329670329670328"/>
    <n v="643"/>
    <n v="74.593406593406598"/>
    <n v="13576"/>
    <n v="17"/>
    <n v="17"/>
    <n v="22"/>
    <n v="22"/>
    <n v="1"/>
    <n v="1"/>
    <n v="2.4705882352941178"/>
    <n v="42"/>
    <n v="2.8409090909090908"/>
    <n v="62.5"/>
    <n v="3"/>
    <n v="3"/>
    <n v="51.785714285714285"/>
    <n v="880.35714285714289"/>
    <n v="43.210526315789473"/>
    <n v="950.63157894736844"/>
    <n v="24"/>
    <n v="24"/>
    <n v="40"/>
    <n v="40"/>
    <n v="2.6875"/>
    <n v="107.5"/>
    <n v="46.374718045112786"/>
    <n v="1854.9887218045114"/>
    <n v="32"/>
    <n v="0"/>
    <n v="6.09375"/>
    <n v="195"/>
    <m/>
    <n v="0"/>
    <n v="148"/>
    <n v="148"/>
    <n v="485.5"/>
    <n v="10598.357142857143"/>
    <n v="64"/>
    <n v="64"/>
    <n v="257"/>
    <n v="4177.6315789473683"/>
    <n v="212"/>
    <n v="212"/>
    <n v="742.5"/>
    <n v="14775.988721804511"/>
    <n v="10"/>
    <n v="10"/>
    <n v="8"/>
    <n v="655"/>
    <n v="945.5"/>
    <n v="15430.988721804511"/>
  </r>
  <r>
    <x v="3"/>
    <s v="Lake-Sumter Community College "/>
    <n v="135188"/>
    <x v="6"/>
    <n v="402"/>
    <n v="19"/>
    <n v="383"/>
    <n v="383"/>
    <n v="333"/>
    <m/>
    <n v="60"/>
    <n v="60"/>
    <n v="17"/>
    <n v="17"/>
    <n v="4"/>
    <n v="4"/>
    <n v="2.7666666666666666"/>
    <n v="166"/>
    <n v="3.5"/>
    <n v="59.5"/>
    <n v="0.875"/>
    <n v="3.5"/>
    <n v="63.45"/>
    <n v="3807"/>
    <n v="58.441176470588232"/>
    <n v="993.5"/>
    <n v="66.5"/>
    <n v="266"/>
    <n v="81"/>
    <n v="81"/>
    <n v="2.8271604938271606"/>
    <n v="229"/>
    <n v="62.549382716049379"/>
    <n v="5066.5"/>
    <n v="124"/>
    <n v="124"/>
    <n v="35"/>
    <n v="35"/>
    <m/>
    <n v="0"/>
    <n v="3.4556451612903225"/>
    <n v="428.5"/>
    <n v="4.7571428571428571"/>
    <n v="166.5"/>
    <m/>
    <n v="0"/>
    <n v="64.290322580645167"/>
    <n v="7972.0000000000009"/>
    <n v="63.971428571428568"/>
    <n v="2239"/>
    <m/>
    <n v="0"/>
    <n v="159"/>
    <n v="159"/>
    <n v="3.742138364779874"/>
    <n v="595"/>
    <n v="64.220125786163521"/>
    <n v="10211"/>
    <n v="240"/>
    <n v="240"/>
    <n v="3.4333333333333331"/>
    <n v="824"/>
    <n v="63.65625"/>
    <n v="15277.5"/>
    <n v="50"/>
    <n v="50"/>
    <n v="43"/>
    <n v="43"/>
    <m/>
    <n v="0"/>
    <n v="2.23"/>
    <n v="111.5"/>
    <n v="3.3488372093023258"/>
    <n v="144"/>
    <m/>
    <n v="0"/>
    <n v="37.42"/>
    <n v="1871"/>
    <n v="30.853658536585368"/>
    <n v="1326.7073170731708"/>
    <m/>
    <n v="0"/>
    <n v="93"/>
    <n v="93"/>
    <n v="2.747311827956989"/>
    <n v="255.49999999999997"/>
    <n v="34.383949645948078"/>
    <n v="3197.7073170731715"/>
    <n v="50"/>
    <n v="0"/>
    <n v="4.59"/>
    <n v="229.5"/>
    <m/>
    <n v="0"/>
    <n v="234"/>
    <n v="234"/>
    <n v="706"/>
    <n v="13650"/>
    <n v="95"/>
    <n v="95"/>
    <n v="370"/>
    <n v="4559.207317073171"/>
    <n v="329"/>
    <n v="329"/>
    <n v="1076"/>
    <n v="18209.207317073171"/>
    <n v="4"/>
    <n v="4"/>
    <n v="3.5"/>
    <n v="266"/>
    <n v="1309"/>
    <n v="18475.207317073171"/>
  </r>
  <r>
    <x v="3"/>
    <s v="South Florida Community College "/>
    <n v="137315"/>
    <x v="6"/>
    <n v="202"/>
    <n v="8"/>
    <n v="194"/>
    <n v="194"/>
    <n v="194"/>
    <m/>
    <n v="84"/>
    <n v="84"/>
    <n v="17"/>
    <n v="17"/>
    <m/>
    <n v="0"/>
    <n v="2.6369047619047619"/>
    <n v="221.5"/>
    <n v="3.1470588235294117"/>
    <n v="53.5"/>
    <m/>
    <n v="0"/>
    <n v="53.44047619047619"/>
    <n v="4489"/>
    <n v="46.294117647058826"/>
    <n v="787"/>
    <m/>
    <n v="0"/>
    <n v="101"/>
    <n v="101"/>
    <n v="2.722772277227723"/>
    <n v="275"/>
    <n v="52.237623762376238"/>
    <n v="5276"/>
    <n v="35"/>
    <n v="35"/>
    <n v="14"/>
    <n v="14"/>
    <m/>
    <n v="0"/>
    <n v="4.3857142857142861"/>
    <n v="153.5"/>
    <n v="5.1071428571428568"/>
    <n v="71.5"/>
    <m/>
    <n v="0"/>
    <n v="70.085714285714289"/>
    <n v="2453"/>
    <n v="70.071428571428569"/>
    <n v="981"/>
    <m/>
    <n v="0"/>
    <n v="49"/>
    <n v="49"/>
    <n v="4.591836734693878"/>
    <n v="225.00000000000003"/>
    <n v="70.08163265306122"/>
    <n v="3434"/>
    <n v="150"/>
    <n v="150"/>
    <n v="3.3333333333333335"/>
    <n v="500"/>
    <n v="58.06666666666667"/>
    <n v="8710"/>
    <n v="3"/>
    <n v="3"/>
    <n v="8"/>
    <n v="8"/>
    <m/>
    <n v="0"/>
    <n v="1.1666666666666667"/>
    <n v="3.5"/>
    <n v="4.25"/>
    <n v="34"/>
    <m/>
    <n v="0"/>
    <n v="27.5"/>
    <n v="82.5"/>
    <n v="38.857142857142854"/>
    <n v="310.85714285714283"/>
    <m/>
    <n v="0"/>
    <n v="11"/>
    <n v="11"/>
    <n v="3.4090909090909092"/>
    <n v="37.5"/>
    <n v="35.759740259740255"/>
    <n v="393.35714285714278"/>
    <n v="33"/>
    <n v="33"/>
    <n v="3.7575757575757578"/>
    <n v="124"/>
    <n v="64"/>
    <n v="2112"/>
    <n v="122"/>
    <n v="122"/>
    <n v="378.5"/>
    <n v="7024.5"/>
    <n v="39"/>
    <n v="39"/>
    <n v="159"/>
    <n v="2078.8571428571427"/>
    <n v="161"/>
    <n v="161"/>
    <n v="537.5"/>
    <n v="9103.3571428571431"/>
    <n v="0"/>
    <n v="0"/>
    <s v=""/>
    <s v=""/>
    <n v="661.5"/>
    <n v="11215.357142857143"/>
  </r>
  <r>
    <x v="3"/>
    <s v="St. Johns River Community College "/>
    <n v="137281"/>
    <x v="6"/>
    <n v="468"/>
    <n v="17"/>
    <n v="451"/>
    <n v="451"/>
    <n v="451"/>
    <m/>
    <n v="88"/>
    <n v="88"/>
    <n v="23"/>
    <n v="23"/>
    <n v="3"/>
    <n v="3"/>
    <n v="2.9943181818181817"/>
    <n v="263.5"/>
    <n v="4.3043478260869561"/>
    <n v="98.999999999999986"/>
    <n v="1"/>
    <n v="3"/>
    <n v="74"/>
    <n v="6512"/>
    <n v="78.304347826086953"/>
    <n v="1801"/>
    <n v="64.333333333333329"/>
    <n v="193"/>
    <n v="114"/>
    <n v="114"/>
    <n v="3.2061403508771931"/>
    <n v="365.5"/>
    <n v="74.614035087719301"/>
    <n v="8506"/>
    <n v="137"/>
    <n v="137"/>
    <n v="49"/>
    <n v="49"/>
    <n v="1"/>
    <n v="1"/>
    <n v="3.6934306569343067"/>
    <n v="506"/>
    <n v="5.3163265306122449"/>
    <n v="260.5"/>
    <n v="5.5"/>
    <n v="5.5"/>
    <n v="72.897810218978108"/>
    <n v="9987"/>
    <n v="75.91836734693878"/>
    <n v="3720"/>
    <n v="75"/>
    <n v="75"/>
    <n v="187"/>
    <n v="187"/>
    <n v="4.1283422459893044"/>
    <n v="771.99999999999989"/>
    <n v="73.700534759358291"/>
    <n v="13782"/>
    <n v="301"/>
    <n v="301"/>
    <n v="3.7790697674418605"/>
    <n v="1137.5"/>
    <n v="74.04651162790698"/>
    <n v="22288"/>
    <n v="49"/>
    <n v="49"/>
    <n v="66"/>
    <n v="66"/>
    <m/>
    <n v="0"/>
    <n v="2.9387755102040818"/>
    <n v="144"/>
    <n v="3.4318181818181817"/>
    <n v="226.5"/>
    <m/>
    <n v="0"/>
    <n v="59.236842105263158"/>
    <n v="2902.6052631578946"/>
    <n v="49.949152542372879"/>
    <n v="3296.6440677966102"/>
    <m/>
    <n v="0"/>
    <n v="115"/>
    <n v="115"/>
    <n v="3.2217391304347824"/>
    <n v="370.5"/>
    <n v="53.906515921343519"/>
    <n v="6199.2493309545043"/>
    <n v="35"/>
    <n v="35"/>
    <n v="5.2142857142857144"/>
    <n v="182.5"/>
    <n v="105"/>
    <n v="3675"/>
    <n v="274"/>
    <n v="274"/>
    <n v="913.5"/>
    <n v="19401.605263157893"/>
    <n v="138"/>
    <n v="138"/>
    <n v="586"/>
    <n v="8817.6440677966093"/>
    <n v="412"/>
    <n v="412"/>
    <n v="1499.5"/>
    <n v="28219.249330954503"/>
    <n v="4"/>
    <n v="4"/>
    <n v="8.5"/>
    <n v="268"/>
    <n v="1690.5"/>
    <n v="32162.249330954503"/>
  </r>
  <r>
    <x v="3"/>
    <s v="Florida Keys Community College "/>
    <n v="133960"/>
    <x v="7"/>
    <n v="77"/>
    <n v="7"/>
    <n v="70"/>
    <n v="70"/>
    <n v="61"/>
    <m/>
    <n v="9"/>
    <n v="9"/>
    <n v="3"/>
    <n v="3"/>
    <n v="3"/>
    <n v="3"/>
    <n v="3.2777777777777777"/>
    <n v="29.5"/>
    <n v="5"/>
    <n v="15"/>
    <n v="0.5"/>
    <n v="1.5"/>
    <n v="68.555555555555557"/>
    <n v="617"/>
    <n v="46.333333333333336"/>
    <n v="139"/>
    <n v="61"/>
    <n v="183"/>
    <n v="15"/>
    <n v="15"/>
    <n v="3.0666666666666669"/>
    <n v="46"/>
    <n v="62.6"/>
    <n v="939"/>
    <n v="17"/>
    <n v="17"/>
    <n v="10"/>
    <n v="10"/>
    <m/>
    <n v="0"/>
    <n v="3.2647058823529411"/>
    <n v="55.5"/>
    <n v="7.2"/>
    <n v="72"/>
    <m/>
    <n v="0"/>
    <n v="74.411764705882348"/>
    <n v="1265"/>
    <n v="59"/>
    <n v="590"/>
    <m/>
    <n v="0"/>
    <n v="27"/>
    <n v="27"/>
    <n v="4.7222222222222223"/>
    <n v="127.5"/>
    <n v="68.703703703703709"/>
    <n v="1855.0000000000002"/>
    <n v="42"/>
    <n v="42"/>
    <n v="4.1309523809523814"/>
    <n v="173.50000000000003"/>
    <n v="66.523809523809518"/>
    <n v="2794"/>
    <n v="11"/>
    <n v="11"/>
    <n v="8"/>
    <n v="8"/>
    <m/>
    <n v="0"/>
    <n v="1.8181818181818181"/>
    <n v="20"/>
    <n v="2.5"/>
    <n v="20"/>
    <m/>
    <n v="0"/>
    <n v="40.666666666666664"/>
    <n v="447.33333333333331"/>
    <n v="35.25"/>
    <n v="282"/>
    <m/>
    <n v="0"/>
    <n v="19"/>
    <n v="19"/>
    <n v="2.1052631578947367"/>
    <n v="40"/>
    <n v="38.385964912280699"/>
    <n v="729.33333333333326"/>
    <n v="9"/>
    <n v="0"/>
    <n v="4"/>
    <n v="36"/>
    <m/>
    <n v="0"/>
    <n v="37"/>
    <n v="37"/>
    <n v="105"/>
    <n v="2329.3333333333335"/>
    <n v="21"/>
    <n v="21"/>
    <n v="107"/>
    <n v="1011"/>
    <n v="58"/>
    <n v="58"/>
    <n v="212"/>
    <n v="3340.3333333333335"/>
    <n v="3"/>
    <n v="3"/>
    <n v="1.5"/>
    <n v="183"/>
    <n v="249.50000000000003"/>
    <n v="3523.333333333333"/>
  </r>
  <r>
    <x v="3"/>
    <s v="North Florida Community College "/>
    <n v="136145"/>
    <x v="7"/>
    <n v="135"/>
    <n v="3"/>
    <n v="132"/>
    <n v="132"/>
    <n v="112"/>
    <m/>
    <n v="39"/>
    <n v="39"/>
    <n v="12"/>
    <n v="12"/>
    <n v="2"/>
    <n v="2"/>
    <n v="2.3205128205128207"/>
    <n v="90.500000000000014"/>
    <n v="3.0833333333333335"/>
    <n v="37"/>
    <n v="1"/>
    <n v="2"/>
    <n v="74.474358974358978"/>
    <n v="2904.5"/>
    <n v="64"/>
    <n v="768"/>
    <n v="68.5"/>
    <n v="137"/>
    <n v="53"/>
    <n v="53"/>
    <n v="2.4433962264150941"/>
    <n v="129.5"/>
    <n v="71.877358490566039"/>
    <n v="3809.5"/>
    <n v="32"/>
    <n v="32"/>
    <n v="6"/>
    <n v="6"/>
    <m/>
    <n v="0"/>
    <n v="3.984375"/>
    <n v="127.5"/>
    <n v="5"/>
    <n v="30"/>
    <m/>
    <n v="0"/>
    <n v="73"/>
    <n v="2336"/>
    <n v="69.333333333333329"/>
    <n v="416"/>
    <m/>
    <n v="0"/>
    <n v="38"/>
    <n v="38"/>
    <n v="4.1447368421052628"/>
    <n v="157.5"/>
    <n v="72.421052631578945"/>
    <n v="2752"/>
    <n v="91"/>
    <n v="91"/>
    <n v="3.1538461538461537"/>
    <n v="287"/>
    <n v="72.104395604395606"/>
    <n v="6561.5"/>
    <n v="11"/>
    <n v="11"/>
    <n v="10"/>
    <n v="10"/>
    <m/>
    <n v="0"/>
    <n v="3.1363636363636362"/>
    <n v="34.5"/>
    <n v="4.2"/>
    <n v="42"/>
    <m/>
    <n v="0"/>
    <n v="53.1"/>
    <n v="584.1"/>
    <n v="43.3125"/>
    <n v="433.125"/>
    <m/>
    <n v="0"/>
    <n v="21"/>
    <n v="21"/>
    <n v="3.6428571428571428"/>
    <n v="76.5"/>
    <n v="48.439285714285717"/>
    <n v="1017.225"/>
    <n v="20"/>
    <n v="0"/>
    <n v="7.1"/>
    <n v="142"/>
    <m/>
    <n v="0"/>
    <n v="82"/>
    <n v="82"/>
    <n v="252.5"/>
    <n v="5824.6"/>
    <n v="28"/>
    <n v="28"/>
    <n v="109"/>
    <n v="1617.125"/>
    <n v="110"/>
    <n v="110"/>
    <n v="361.5"/>
    <n v="7441.7250000000004"/>
    <n v="2"/>
    <n v="2"/>
    <n v="2"/>
    <n v="137"/>
    <n v="505.5"/>
    <n v="7578.7250000000004"/>
  </r>
  <r>
    <x v="4"/>
    <s v="Georgia State University "/>
    <n v="139940"/>
    <x v="0"/>
    <n v="3843"/>
    <n v="175"/>
    <n v="3668"/>
    <n v="3668"/>
    <n v="3668"/>
    <m/>
    <n v="34"/>
    <n v="34"/>
    <n v="3"/>
    <n v="3"/>
    <m/>
    <n v="0"/>
    <n v="4.7647058823529411"/>
    <n v="162"/>
    <n v="6.6666666666666661"/>
    <n v="20"/>
    <m/>
    <n v="0"/>
    <n v="138.38235294117646"/>
    <n v="4705"/>
    <n v="145.33333333333334"/>
    <n v="436"/>
    <m/>
    <n v="0"/>
    <n v="37"/>
    <n v="37"/>
    <n v="4.9189189189189193"/>
    <n v="182"/>
    <n v="138.94594594594594"/>
    <n v="5141"/>
    <n v="1277"/>
    <n v="1277"/>
    <n v="113"/>
    <n v="113"/>
    <m/>
    <n v="0"/>
    <n v="5.6072826938136258"/>
    <n v="7160.5"/>
    <n v="6.7610619469026556"/>
    <n v="764.00000000000011"/>
    <m/>
    <n v="0"/>
    <n v="143.16769772905246"/>
    <n v="182825.15"/>
    <n v="149.78911504424781"/>
    <n v="16926.170000000002"/>
    <m/>
    <n v="0"/>
    <n v="1390"/>
    <n v="1390"/>
    <n v="5.7010791366906473"/>
    <n v="7924.5"/>
    <n v="143.70598561151078"/>
    <n v="199751.31999999998"/>
    <n v="1427"/>
    <n v="1427"/>
    <n v="5.6807988787666437"/>
    <n v="8106.5000000000009"/>
    <n v="143.58256482130341"/>
    <n v="204892.31999999995"/>
    <n v="1539"/>
    <n v="1539"/>
    <n v="702"/>
    <n v="702"/>
    <m/>
    <n v="0"/>
    <n v="3.6851851851851856"/>
    <n v="5671.5000000000009"/>
    <n v="4.1303418803418808"/>
    <n v="2899.5000000000005"/>
    <m/>
    <n v="0"/>
    <n v="91.173391812865503"/>
    <n v="140315.85"/>
    <n v="86.066908831908847"/>
    <n v="60418.970000000008"/>
    <m/>
    <n v="0"/>
    <n v="2241"/>
    <n v="2241"/>
    <n v="3.82463186077644"/>
    <n v="8571.0000000000018"/>
    <n v="89.573770638107987"/>
    <n v="200734.82"/>
    <m/>
    <n v="0"/>
    <m/>
    <n v="0"/>
    <m/>
    <n v="0"/>
    <n v="2850"/>
    <n v="2850"/>
    <n v="12994"/>
    <n v="327846"/>
    <n v="818"/>
    <n v="818"/>
    <n v="3683.5000000000005"/>
    <n v="77781.140000000014"/>
    <n v="3668"/>
    <n v="3668"/>
    <n v="16677.5"/>
    <n v="405627.14"/>
    <n v="0"/>
    <n v="0"/>
    <s v=""/>
    <s v=""/>
    <n v="16677.500000000004"/>
    <n v="405627.13999999996"/>
  </r>
  <r>
    <x v="4"/>
    <s v="University of Georgia"/>
    <n v="139959"/>
    <x v="0"/>
    <n v="6248"/>
    <n v="365"/>
    <n v="5883"/>
    <n v="5883"/>
    <n v="5882"/>
    <m/>
    <n v="89"/>
    <n v="89"/>
    <n v="15"/>
    <n v="15"/>
    <m/>
    <n v="0"/>
    <n v="4.6853932584269664"/>
    <n v="417"/>
    <n v="4.8666666666666671"/>
    <n v="73"/>
    <m/>
    <n v="0"/>
    <n v="113.76966292134831"/>
    <n v="10125.5"/>
    <n v="117.26666666666667"/>
    <n v="1759"/>
    <m/>
    <n v="0"/>
    <n v="104"/>
    <n v="104"/>
    <n v="4.7115384615384617"/>
    <n v="490"/>
    <n v="114.27403846153847"/>
    <n v="11884.5"/>
    <n v="3056"/>
    <n v="3056"/>
    <n v="284"/>
    <n v="284"/>
    <m/>
    <n v="0"/>
    <n v="4.7254581151832467"/>
    <n v="14441.000000000002"/>
    <n v="4.700704225352113"/>
    <n v="1335"/>
    <m/>
    <n v="0"/>
    <n v="115.87529450261781"/>
    <n v="354114.9"/>
    <n v="118.35422535211268"/>
    <n v="33612.6"/>
    <m/>
    <n v="0"/>
    <n v="3340"/>
    <n v="3340"/>
    <n v="4.7233532934131741"/>
    <n v="15776.000000000002"/>
    <n v="116.08607784431138"/>
    <n v="387727.5"/>
    <n v="3444"/>
    <n v="3444"/>
    <n v="4.7229965156794433"/>
    <n v="16266.000000000004"/>
    <n v="116.03135888501743"/>
    <n v="399612"/>
    <n v="2013"/>
    <n v="2013"/>
    <n v="425"/>
    <n v="425"/>
    <m/>
    <n v="0"/>
    <n v="3.6085444610034774"/>
    <n v="7264"/>
    <n v="3.3588235294117648"/>
    <n v="1427.5"/>
    <m/>
    <n v="0"/>
    <n v="81.94674615002485"/>
    <n v="164958.80000000002"/>
    <n v="69.385411764705893"/>
    <n v="29488.800000000003"/>
    <m/>
    <n v="0"/>
    <n v="2438"/>
    <n v="2438"/>
    <n v="3.5650123051681706"/>
    <n v="8691.5"/>
    <n v="79.757013945857281"/>
    <n v="194447.60000000006"/>
    <n v="1"/>
    <n v="0"/>
    <n v="0"/>
    <n v="0"/>
    <n v="0"/>
    <n v="0"/>
    <n v="5158"/>
    <n v="5158"/>
    <n v="22122"/>
    <n v="529199.20000000007"/>
    <n v="724"/>
    <n v="724"/>
    <n v="2835.5"/>
    <n v="64860.4"/>
    <n v="5882"/>
    <n v="5882"/>
    <n v="24957.5"/>
    <n v="594059.60000000009"/>
    <n v="0"/>
    <n v="0"/>
    <s v=""/>
    <s v=""/>
    <n v="24957.500000000004"/>
    <n v="594059.60000000009"/>
  </r>
  <r>
    <x v="4"/>
    <s v="Georgia Institute of Technology"/>
    <n v="139755"/>
    <x v="8"/>
    <n v="2696"/>
    <n v="34"/>
    <n v="2662"/>
    <n v="2662"/>
    <n v="2662"/>
    <m/>
    <n v="31"/>
    <n v="31"/>
    <n v="0"/>
    <n v="0"/>
    <m/>
    <n v="0"/>
    <n v="5.3548387096774199"/>
    <n v="166.00000000000003"/>
    <n v="0"/>
    <n v="0"/>
    <m/>
    <n v="0"/>
    <n v="149.48354838709679"/>
    <n v="4633.9900000000007"/>
    <n v="0"/>
    <n v="0"/>
    <m/>
    <n v="0"/>
    <n v="31"/>
    <n v="31"/>
    <n v="5.3548387096774199"/>
    <n v="166.00000000000003"/>
    <n v="149.48354838709679"/>
    <n v="4633.9900000000007"/>
    <n v="1694"/>
    <n v="1694"/>
    <n v="3"/>
    <n v="3"/>
    <m/>
    <n v="0"/>
    <n v="4.9631050767414404"/>
    <n v="8407.5"/>
    <n v="5.8333333333333339"/>
    <n v="17.5"/>
    <m/>
    <n v="0"/>
    <n v="148.67569657615113"/>
    <n v="251856.63"/>
    <n v="134.88666666666666"/>
    <n v="404.65999999999997"/>
    <m/>
    <n v="0"/>
    <n v="1697"/>
    <n v="1697"/>
    <n v="4.9646434885091342"/>
    <n v="8425"/>
    <n v="148.65131997642899"/>
    <n v="252261.29"/>
    <n v="1728"/>
    <n v="1728"/>
    <n v="4.9716435185185182"/>
    <n v="8591"/>
    <n v="148.66624999999999"/>
    <n v="256895.27999999997"/>
    <n v="836"/>
    <n v="836"/>
    <n v="98"/>
    <n v="98"/>
    <m/>
    <n v="0"/>
    <n v="4.0077751196172251"/>
    <n v="3350.5"/>
    <n v="3.6530612244897958"/>
    <n v="358"/>
    <m/>
    <n v="0"/>
    <n v="114.10643540669857"/>
    <n v="95392.98"/>
    <n v="88.146122448979582"/>
    <n v="8638.32"/>
    <m/>
    <n v="0"/>
    <n v="934"/>
    <n v="934"/>
    <n v="3.9705567451820127"/>
    <n v="3708.5"/>
    <n v="111.38254817987151"/>
    <n v="104031.29999999999"/>
    <m/>
    <n v="0"/>
    <m/>
    <n v="0"/>
    <m/>
    <n v="0"/>
    <n v="2561"/>
    <n v="2561"/>
    <n v="11924"/>
    <n v="351883.6"/>
    <n v="101"/>
    <n v="101"/>
    <n v="375.5"/>
    <n v="9042.98"/>
    <n v="2662"/>
    <n v="2662"/>
    <n v="12299.5"/>
    <n v="360926.57999999996"/>
    <n v="0"/>
    <n v="0"/>
    <s v=""/>
    <s v=""/>
    <n v="12299.5"/>
    <n v="360926.57999999996"/>
  </r>
  <r>
    <x v="4"/>
    <s v="Georgia Southern University"/>
    <n v="139931"/>
    <x v="1"/>
    <n v="2382"/>
    <n v="10"/>
    <n v="2372"/>
    <n v="2372"/>
    <n v="2372"/>
    <m/>
    <n v="34"/>
    <n v="34"/>
    <n v="4"/>
    <n v="4"/>
    <m/>
    <n v="0"/>
    <n v="5.1764705882352944"/>
    <n v="176"/>
    <n v="3.75"/>
    <n v="15"/>
    <m/>
    <n v="0"/>
    <n v="134"/>
    <n v="4556"/>
    <n v="135.75"/>
    <n v="543"/>
    <m/>
    <n v="0"/>
    <n v="38"/>
    <n v="38"/>
    <n v="5.0263157894736841"/>
    <n v="191"/>
    <n v="134.18421052631578"/>
    <n v="5099"/>
    <n v="1342"/>
    <n v="1342"/>
    <n v="87"/>
    <n v="87"/>
    <m/>
    <n v="0"/>
    <n v="5.4008941877794339"/>
    <n v="7248"/>
    <n v="5.0747126436781613"/>
    <n v="441.50000000000006"/>
    <m/>
    <n v="0"/>
    <n v="146.71837555886736"/>
    <n v="196896.06"/>
    <n v="145.96344827586208"/>
    <n v="12698.820000000002"/>
    <m/>
    <n v="0"/>
    <n v="1429"/>
    <n v="1429"/>
    <n v="5.3810356892932116"/>
    <n v="7689.4999999999991"/>
    <n v="146.6724142757173"/>
    <n v="209594.88000000003"/>
    <n v="1467"/>
    <n v="1467"/>
    <n v="5.3718473074301292"/>
    <n v="7880.4999999999991"/>
    <n v="146.34892978868442"/>
    <n v="214693.88000000003"/>
    <n v="777"/>
    <n v="777"/>
    <n v="118"/>
    <n v="118"/>
    <m/>
    <n v="0"/>
    <n v="3.8970398970398969"/>
    <n v="3028"/>
    <n v="3.597457627118644"/>
    <n v="424.5"/>
    <m/>
    <n v="0"/>
    <n v="104.20333333333335"/>
    <n v="80965.990000000005"/>
    <n v="83.858728813559324"/>
    <n v="9895.33"/>
    <m/>
    <n v="0"/>
    <n v="895"/>
    <n v="895"/>
    <n v="3.8575418994413408"/>
    <n v="3452.5"/>
    <n v="101.52102793296091"/>
    <n v="90861.32"/>
    <n v="10"/>
    <n v="10"/>
    <n v="2.5"/>
    <n v="25"/>
    <n v="58.8"/>
    <n v="588"/>
    <n v="2153"/>
    <n v="2153"/>
    <n v="10452"/>
    <n v="282418.05"/>
    <n v="209"/>
    <n v="209"/>
    <n v="881"/>
    <n v="23137.15"/>
    <n v="2362"/>
    <n v="2362"/>
    <n v="11333"/>
    <n v="305555.20000000001"/>
    <n v="0"/>
    <n v="0"/>
    <s v=""/>
    <s v=""/>
    <n v="11358"/>
    <n v="306143.20000000007"/>
  </r>
  <r>
    <x v="4"/>
    <s v="University of West Georgia"/>
    <n v="141334"/>
    <x v="1"/>
    <n v="1335"/>
    <n v="8"/>
    <n v="1327"/>
    <n v="1327"/>
    <n v="1327"/>
    <m/>
    <n v="13"/>
    <n v="13"/>
    <n v="7"/>
    <n v="7"/>
    <m/>
    <n v="0"/>
    <n v="4"/>
    <n v="52"/>
    <n v="4.5714285714285721"/>
    <n v="32.000000000000007"/>
    <m/>
    <n v="0"/>
    <n v="149.53846153846155"/>
    <n v="1944"/>
    <n v="148.85714285714286"/>
    <n v="1042"/>
    <m/>
    <n v="0"/>
    <n v="20"/>
    <n v="20"/>
    <n v="4.2"/>
    <n v="84"/>
    <n v="149.30000000000001"/>
    <n v="2986"/>
    <n v="741"/>
    <n v="741"/>
    <n v="45"/>
    <n v="45"/>
    <m/>
    <n v="0"/>
    <n v="5.5890688259109309"/>
    <n v="4141.5"/>
    <n v="6.7"/>
    <n v="301.5"/>
    <m/>
    <n v="0"/>
    <n v="145.58913630229421"/>
    <n v="107881.55"/>
    <n v="137.56222222222223"/>
    <n v="6190.3"/>
    <m/>
    <n v="0"/>
    <n v="786"/>
    <n v="786"/>
    <n v="5.6526717557251906"/>
    <n v="4443"/>
    <n v="145.12958015267176"/>
    <n v="114071.85"/>
    <n v="806"/>
    <n v="806"/>
    <n v="5.6166253101736974"/>
    <n v="4527"/>
    <n v="145.23306451612905"/>
    <n v="117057.85"/>
    <n v="371"/>
    <n v="371"/>
    <n v="150"/>
    <n v="150"/>
    <m/>
    <n v="0"/>
    <n v="3.8679245283018866"/>
    <n v="1435"/>
    <n v="4.003333333333333"/>
    <n v="600.5"/>
    <m/>
    <n v="0"/>
    <n v="99.317978436657683"/>
    <n v="36846.97"/>
    <n v="79.013133333333343"/>
    <n v="11851.970000000001"/>
    <m/>
    <n v="0"/>
    <n v="521"/>
    <n v="521"/>
    <n v="3.9069097888675626"/>
    <n v="2035.5"/>
    <n v="93.472053742802302"/>
    <n v="48698.94"/>
    <m/>
    <n v="0"/>
    <m/>
    <n v="0"/>
    <m/>
    <n v="0"/>
    <n v="1125"/>
    <n v="1125"/>
    <n v="5628.5"/>
    <n v="146672.52000000002"/>
    <n v="202"/>
    <n v="202"/>
    <n v="934"/>
    <n v="19084.27"/>
    <n v="1327"/>
    <n v="1327"/>
    <n v="6562.5"/>
    <n v="165756.79"/>
    <n v="0"/>
    <n v="0"/>
    <s v=""/>
    <s v=""/>
    <n v="6562.5"/>
    <n v="165756.79"/>
  </r>
  <r>
    <x v="4"/>
    <s v="Valdosta State University "/>
    <n v="141264"/>
    <x v="1"/>
    <n v="1630"/>
    <n v="38"/>
    <n v="1592"/>
    <n v="1592"/>
    <n v="1592"/>
    <m/>
    <n v="17"/>
    <n v="17"/>
    <n v="6"/>
    <n v="6"/>
    <m/>
    <n v="0"/>
    <n v="4.7647058823529411"/>
    <n v="81"/>
    <n v="4.833333333333333"/>
    <n v="29"/>
    <m/>
    <n v="0"/>
    <n v="142.70588235294119"/>
    <n v="2426"/>
    <n v="135.66666666666666"/>
    <n v="814"/>
    <m/>
    <n v="0"/>
    <n v="23"/>
    <n v="23"/>
    <n v="4.7826086956521738"/>
    <n v="110"/>
    <n v="140.86956521739131"/>
    <n v="3240"/>
    <n v="777"/>
    <n v="777"/>
    <n v="30"/>
    <n v="30"/>
    <m/>
    <n v="0"/>
    <n v="5.403474903474903"/>
    <n v="4198.5"/>
    <n v="6.6333333333333337"/>
    <n v="199"/>
    <m/>
    <n v="0"/>
    <n v="143.04111969111969"/>
    <n v="111142.95"/>
    <n v="122.866"/>
    <n v="3685.98"/>
    <m/>
    <n v="0"/>
    <n v="807"/>
    <n v="807"/>
    <n v="5.4491945477075587"/>
    <n v="4397.5"/>
    <n v="142.29111524163568"/>
    <n v="114828.93"/>
    <n v="830"/>
    <n v="830"/>
    <n v="5.4307228915662646"/>
    <n v="4507.5"/>
    <n v="142.25172289156626"/>
    <n v="118068.93"/>
    <n v="624"/>
    <n v="624"/>
    <n v="138"/>
    <n v="138"/>
    <m/>
    <n v="0"/>
    <n v="3.6939102564102564"/>
    <n v="2305"/>
    <n v="3.9239130434782608"/>
    <n v="541.5"/>
    <m/>
    <n v="0"/>
    <n v="91.156458333333347"/>
    <n v="56881.630000000012"/>
    <n v="78.70282608695652"/>
    <n v="10860.99"/>
    <m/>
    <n v="0"/>
    <n v="762"/>
    <n v="762"/>
    <n v="3.7355643044619424"/>
    <n v="2846.5"/>
    <n v="88.90107611548558"/>
    <n v="67742.62000000001"/>
    <m/>
    <n v="0"/>
    <m/>
    <n v="0"/>
    <m/>
    <n v="0"/>
    <n v="1418"/>
    <n v="1418"/>
    <n v="6584.5"/>
    <n v="170450.58000000002"/>
    <n v="174"/>
    <n v="174"/>
    <n v="769.5"/>
    <n v="15360.97"/>
    <n v="1592"/>
    <n v="1592"/>
    <n v="7354"/>
    <n v="185811.55000000002"/>
    <n v="0"/>
    <n v="0"/>
    <s v=""/>
    <s v=""/>
    <n v="7354"/>
    <n v="185811.55"/>
  </r>
  <r>
    <x v="4"/>
    <s v="Albany State University "/>
    <n v="138716"/>
    <x v="2"/>
    <n v="520"/>
    <n v="5"/>
    <n v="515"/>
    <n v="515"/>
    <n v="515"/>
    <m/>
    <n v="3"/>
    <n v="3"/>
    <n v="0"/>
    <n v="0"/>
    <m/>
    <n v="0"/>
    <n v="5.3333333333333339"/>
    <n v="16"/>
    <n v="0"/>
    <n v="0"/>
    <m/>
    <n v="0"/>
    <n v="110.55333333333334"/>
    <n v="331.66"/>
    <n v="0"/>
    <n v="0"/>
    <m/>
    <n v="0"/>
    <n v="3"/>
    <n v="3"/>
    <n v="5.333333333333333"/>
    <n v="16"/>
    <n v="110.55333333333334"/>
    <n v="331.66"/>
    <n v="303"/>
    <n v="303"/>
    <n v="13"/>
    <n v="13"/>
    <m/>
    <n v="0"/>
    <n v="5.4125412541254132"/>
    <n v="1640.0000000000002"/>
    <n v="6.5384615384615383"/>
    <n v="85"/>
    <m/>
    <n v="0"/>
    <n v="146.34300330033005"/>
    <n v="44341.930000000008"/>
    <n v="135.02538461538461"/>
    <n v="1755.33"/>
    <m/>
    <n v="0"/>
    <n v="316"/>
    <n v="316"/>
    <n v="5.458860759493672"/>
    <n v="1725.0000000000005"/>
    <n v="145.87740506329118"/>
    <n v="46097.260000000009"/>
    <n v="319"/>
    <n v="319"/>
    <n v="5.4576802507837003"/>
    <n v="1741.0000000000005"/>
    <n v="145.54520376175552"/>
    <n v="46428.920000000013"/>
    <n v="132"/>
    <n v="132"/>
    <n v="64"/>
    <n v="64"/>
    <m/>
    <n v="0"/>
    <n v="4.0113636363636367"/>
    <n v="529.5"/>
    <n v="3.703125"/>
    <n v="237"/>
    <m/>
    <n v="0"/>
    <n v="100.4619696969697"/>
    <n v="13260.980000000001"/>
    <n v="73.119687499999998"/>
    <n v="4679.66"/>
    <m/>
    <n v="0"/>
    <n v="196"/>
    <n v="196"/>
    <n v="3.9107142857142856"/>
    <n v="766.5"/>
    <n v="91.53387755102041"/>
    <n v="17940.64"/>
    <m/>
    <n v="0"/>
    <m/>
    <n v="0"/>
    <m/>
    <n v="0"/>
    <n v="438"/>
    <n v="438"/>
    <n v="2185.5"/>
    <n v="57934.570000000014"/>
    <n v="77"/>
    <n v="77"/>
    <n v="322"/>
    <n v="6434.99"/>
    <n v="515"/>
    <n v="515"/>
    <n v="2507.5"/>
    <n v="64369.560000000012"/>
    <n v="0"/>
    <n v="0"/>
    <s v=""/>
    <s v=""/>
    <n v="2507.5000000000005"/>
    <n v="64369.560000000012"/>
  </r>
  <r>
    <x v="4"/>
    <s v="Armstrong Atlantic State University"/>
    <n v="138789"/>
    <x v="2"/>
    <n v="898"/>
    <n v="6"/>
    <n v="892"/>
    <n v="892"/>
    <n v="892"/>
    <m/>
    <n v="24"/>
    <n v="24"/>
    <n v="7"/>
    <n v="7"/>
    <m/>
    <n v="0"/>
    <n v="5.3541666666666661"/>
    <n v="128.5"/>
    <n v="4.8571428571428577"/>
    <n v="34"/>
    <m/>
    <n v="0"/>
    <n v="143.29124999999999"/>
    <n v="3438.99"/>
    <n v="112.14142857142858"/>
    <n v="784.99"/>
    <m/>
    <n v="0"/>
    <n v="31"/>
    <n v="31"/>
    <n v="5.241935483870968"/>
    <n v="162.5"/>
    <n v="136.2574193548387"/>
    <n v="4223.9799999999996"/>
    <n v="281"/>
    <n v="281"/>
    <n v="66"/>
    <n v="66"/>
    <m/>
    <n v="0"/>
    <n v="5.7811387900355875"/>
    <n v="1624.5"/>
    <n v="5.9166666666666661"/>
    <n v="390.49999999999994"/>
    <m/>
    <n v="0"/>
    <n v="140.50380782918151"/>
    <n v="39481.570000000007"/>
    <n v="129.08515151515152"/>
    <n v="8519.6200000000008"/>
    <m/>
    <n v="0"/>
    <n v="347"/>
    <n v="347"/>
    <n v="5.8069164265129682"/>
    <n v="2015"/>
    <n v="138.33195965417869"/>
    <n v="48001.19"/>
    <n v="378"/>
    <n v="378"/>
    <n v="5.7605820105820102"/>
    <n v="2177.5"/>
    <n v="138.16182539682538"/>
    <n v="52225.169999999991"/>
    <n v="279"/>
    <n v="279"/>
    <n v="230"/>
    <n v="230"/>
    <m/>
    <n v="0"/>
    <n v="3.8781362007168458"/>
    <n v="1082"/>
    <n v="4.3630434782608694"/>
    <n v="1003.5"/>
    <m/>
    <n v="0"/>
    <n v="95.480215053763445"/>
    <n v="26638.98"/>
    <n v="87.65491304347826"/>
    <n v="20160.63"/>
    <m/>
    <n v="0"/>
    <n v="509"/>
    <n v="509"/>
    <n v="4.0972495088408643"/>
    <n v="2085.5"/>
    <n v="91.944223968565822"/>
    <n v="46799.61"/>
    <n v="5"/>
    <n v="5"/>
    <n v="2"/>
    <n v="10"/>
    <n v="57"/>
    <n v="285"/>
    <n v="584"/>
    <n v="584"/>
    <n v="2835"/>
    <n v="69559.540000000008"/>
    <n v="303"/>
    <n v="303"/>
    <n v="1428"/>
    <n v="29465.24"/>
    <n v="887"/>
    <n v="887"/>
    <n v="4263"/>
    <n v="99024.780000000013"/>
    <n v="0"/>
    <n v="0"/>
    <s v=""/>
    <s v=""/>
    <n v="4273"/>
    <n v="99309.78"/>
  </r>
  <r>
    <x v="4"/>
    <s v="Columbus State University"/>
    <n v="139366"/>
    <x v="2"/>
    <n v="850"/>
    <n v="5"/>
    <n v="845"/>
    <n v="845"/>
    <n v="845"/>
    <m/>
    <n v="9"/>
    <n v="9"/>
    <n v="2"/>
    <n v="2"/>
    <m/>
    <n v="0"/>
    <n v="6.3333333333333339"/>
    <n v="57.000000000000007"/>
    <n v="4.5"/>
    <n v="9"/>
    <m/>
    <n v="0"/>
    <n v="137.14777777777778"/>
    <n v="1234.33"/>
    <n v="149.5"/>
    <n v="299"/>
    <m/>
    <n v="0"/>
    <n v="11"/>
    <n v="11"/>
    <n v="6"/>
    <n v="66"/>
    <n v="139.39363636363635"/>
    <n v="1533.33"/>
    <n v="417"/>
    <n v="417"/>
    <n v="62"/>
    <n v="62"/>
    <m/>
    <n v="0"/>
    <n v="5.8549160671462834"/>
    <n v="2441.5"/>
    <n v="6.758064516129032"/>
    <n v="419"/>
    <m/>
    <n v="0"/>
    <n v="146.11254196642685"/>
    <n v="60928.929999999993"/>
    <n v="152.37564516129032"/>
    <n v="9447.2900000000009"/>
    <m/>
    <n v="0"/>
    <n v="479"/>
    <n v="479"/>
    <n v="5.9718162839248432"/>
    <n v="2860.5"/>
    <n v="146.92321503131524"/>
    <n v="70376.22"/>
    <n v="490"/>
    <n v="490"/>
    <n v="5.972448979591837"/>
    <n v="2926.5"/>
    <n v="146.75418367346938"/>
    <n v="71909.55"/>
    <n v="256"/>
    <n v="256"/>
    <n v="99"/>
    <n v="99"/>
    <m/>
    <n v="0"/>
    <n v="4.1484375"/>
    <n v="1062"/>
    <n v="4.8282828282828287"/>
    <n v="478.00000000000006"/>
    <m/>
    <n v="0"/>
    <n v="105.80328125"/>
    <n v="27085.64"/>
    <n v="95.75060606060606"/>
    <n v="9479.31"/>
    <m/>
    <n v="0"/>
    <n v="355"/>
    <n v="355"/>
    <n v="4.3380281690140849"/>
    <n v="1540.0000000000002"/>
    <n v="102.99985915492957"/>
    <n v="36564.949999999997"/>
    <m/>
    <n v="0"/>
    <m/>
    <n v="0"/>
    <m/>
    <n v="0"/>
    <n v="682"/>
    <n v="682"/>
    <n v="3560.5"/>
    <n v="89248.9"/>
    <n v="163"/>
    <n v="163"/>
    <n v="906"/>
    <n v="19225.599999999999"/>
    <n v="845"/>
    <n v="845"/>
    <n v="4466.5"/>
    <n v="108474.5"/>
    <n v="0"/>
    <n v="0"/>
    <s v=""/>
    <s v=""/>
    <n v="4466.5"/>
    <n v="108474.5"/>
  </r>
  <r>
    <x v="4"/>
    <s v="Georgia College and State University"/>
    <n v="139861"/>
    <x v="2"/>
    <n v="979"/>
    <n v="1"/>
    <n v="978"/>
    <n v="978"/>
    <n v="978"/>
    <m/>
    <n v="10"/>
    <n v="10"/>
    <n v="3"/>
    <n v="3"/>
    <m/>
    <n v="0"/>
    <n v="6.15"/>
    <n v="61.5"/>
    <n v="5"/>
    <n v="15"/>
    <m/>
    <n v="0"/>
    <n v="142.29900000000001"/>
    <n v="1422.99"/>
    <n v="107.66666666666666"/>
    <n v="323"/>
    <m/>
    <n v="0"/>
    <n v="13"/>
    <n v="13"/>
    <n v="5.884615384615385"/>
    <n v="76.5"/>
    <n v="134.30692307692308"/>
    <n v="1745.99"/>
    <n v="575"/>
    <n v="575"/>
    <n v="10"/>
    <n v="10"/>
    <m/>
    <n v="0"/>
    <n v="5.0565217391304351"/>
    <n v="2907.5"/>
    <n v="8.25"/>
    <n v="82.5"/>
    <m/>
    <n v="0"/>
    <n v="135.19008695652172"/>
    <n v="77734.299999999988"/>
    <n v="145.83200000000002"/>
    <n v="1458.3200000000002"/>
    <m/>
    <n v="0"/>
    <n v="585"/>
    <n v="585"/>
    <n v="5.1111111111111107"/>
    <n v="2989.9999999999995"/>
    <n v="135.37199999999999"/>
    <n v="79192.62"/>
    <n v="598"/>
    <n v="598"/>
    <n v="5.1279264214046814"/>
    <n v="3066.4999999999995"/>
    <n v="135.34884615384615"/>
    <n v="80938.61"/>
    <n v="319"/>
    <n v="319"/>
    <n v="60"/>
    <n v="60"/>
    <m/>
    <n v="0"/>
    <n v="3.7899686520376172"/>
    <n v="1209"/>
    <n v="4.2833333333333332"/>
    <n v="257"/>
    <m/>
    <n v="0"/>
    <n v="90.362570532915356"/>
    <n v="28825.66"/>
    <n v="77.955333333333343"/>
    <n v="4677.3200000000006"/>
    <m/>
    <n v="0"/>
    <n v="379"/>
    <n v="379"/>
    <n v="3.8680738786279685"/>
    <n v="1466"/>
    <n v="88.398364116094996"/>
    <n v="33502.980000000003"/>
    <n v="1"/>
    <n v="1"/>
    <n v="2"/>
    <n v="2"/>
    <n v="42"/>
    <n v="42"/>
    <n v="904"/>
    <n v="904"/>
    <n v="4178"/>
    <n v="107982.95"/>
    <n v="73"/>
    <n v="73"/>
    <n v="354.5"/>
    <n v="6458.6400000000012"/>
    <n v="977"/>
    <n v="977"/>
    <n v="4532.5"/>
    <n v="114441.59"/>
    <n v="0"/>
    <n v="0"/>
    <s v=""/>
    <s v=""/>
    <n v="4534.5"/>
    <n v="114483.59"/>
  </r>
  <r>
    <x v="4"/>
    <s v="Kennesaw State University"/>
    <n v="140164"/>
    <x v="2"/>
    <n v="3019"/>
    <n v="8"/>
    <n v="3011"/>
    <n v="3011"/>
    <n v="3011"/>
    <m/>
    <n v="25"/>
    <n v="25"/>
    <n v="4"/>
    <n v="4"/>
    <m/>
    <n v="0"/>
    <n v="5.32"/>
    <n v="133"/>
    <n v="4.25"/>
    <n v="17"/>
    <m/>
    <n v="0"/>
    <n v="143.21280000000002"/>
    <n v="3580.3200000000006"/>
    <n v="84.5"/>
    <n v="338"/>
    <m/>
    <n v="0"/>
    <n v="29"/>
    <n v="29"/>
    <n v="5.1724137931034484"/>
    <n v="150"/>
    <n v="135.11448275862071"/>
    <n v="3918.3200000000006"/>
    <n v="981"/>
    <n v="981"/>
    <n v="172"/>
    <n v="172"/>
    <m/>
    <n v="0"/>
    <n v="5.899592252803262"/>
    <n v="5787.5"/>
    <n v="6.9970930232558137"/>
    <n v="1203.5"/>
    <m/>
    <n v="0"/>
    <n v="143.44739041794088"/>
    <n v="140721.89000000001"/>
    <n v="135.97616279069769"/>
    <n v="23387.9"/>
    <m/>
    <n v="0"/>
    <n v="1153"/>
    <n v="1153"/>
    <n v="6.0633130962705986"/>
    <n v="6991"/>
    <n v="142.33286209887251"/>
    <n v="164109.79"/>
    <n v="1182"/>
    <n v="1182"/>
    <n v="6.0414551607445013"/>
    <n v="7141.0000000000009"/>
    <n v="142.15576142131982"/>
    <n v="168028.11000000004"/>
    <n v="1209"/>
    <n v="1209"/>
    <n v="620"/>
    <n v="620"/>
    <m/>
    <n v="0"/>
    <n v="4.0223325062034743"/>
    <n v="4863"/>
    <n v="4.645161290322581"/>
    <n v="2880"/>
    <m/>
    <n v="0"/>
    <n v="97.653060380479729"/>
    <n v="118062.54999999999"/>
    <n v="92.937451612903232"/>
    <n v="57621.22"/>
    <m/>
    <n v="0"/>
    <n v="1829"/>
    <n v="1829"/>
    <n v="4.2334609075997811"/>
    <n v="7743"/>
    <n v="96.05454893384362"/>
    <n v="175683.77"/>
    <m/>
    <n v="0"/>
    <m/>
    <n v="0"/>
    <m/>
    <n v="0"/>
    <n v="2215"/>
    <n v="2215"/>
    <n v="10783.5"/>
    <n v="262364.76"/>
    <n v="796"/>
    <n v="796"/>
    <n v="4100.5"/>
    <n v="81347.12"/>
    <n v="3011"/>
    <n v="3011"/>
    <n v="14884"/>
    <n v="343711.88"/>
    <n v="0"/>
    <n v="0"/>
    <s v=""/>
    <s v=""/>
    <n v="14884"/>
    <n v="343711.88"/>
  </r>
  <r>
    <x v="4"/>
    <s v="Augusta State University"/>
    <n v="138983"/>
    <x v="3"/>
    <n v="608"/>
    <n v="2"/>
    <n v="606"/>
    <n v="606"/>
    <n v="606"/>
    <m/>
    <n v="5"/>
    <n v="5"/>
    <n v="1"/>
    <n v="1"/>
    <m/>
    <n v="0"/>
    <n v="4.8"/>
    <n v="24"/>
    <n v="10"/>
    <n v="10"/>
    <m/>
    <n v="0"/>
    <n v="137"/>
    <n v="685"/>
    <n v="148"/>
    <n v="148"/>
    <m/>
    <n v="0"/>
    <n v="6"/>
    <n v="6"/>
    <n v="5.666666666666667"/>
    <n v="34"/>
    <n v="138.83333333333334"/>
    <n v="833"/>
    <n v="275"/>
    <n v="275"/>
    <n v="36"/>
    <n v="36"/>
    <m/>
    <n v="0"/>
    <n v="6.2527272727272729"/>
    <n v="1719.5"/>
    <n v="7.375"/>
    <n v="265.5"/>
    <m/>
    <n v="0"/>
    <n v="149.36450909090908"/>
    <n v="41075.24"/>
    <n v="147.23027777777779"/>
    <n v="5300.29"/>
    <m/>
    <n v="0"/>
    <n v="311"/>
    <n v="311"/>
    <n v="6.382636655948553"/>
    <n v="1985"/>
    <n v="149.11745980707394"/>
    <n v="46375.53"/>
    <n v="317"/>
    <n v="317"/>
    <n v="6.3690851735015777"/>
    <n v="2019.0000000000002"/>
    <n v="148.92280757097791"/>
    <n v="47208.53"/>
    <n v="203"/>
    <n v="203"/>
    <n v="86"/>
    <n v="86"/>
    <m/>
    <n v="0"/>
    <n v="4.4802955665024635"/>
    <n v="909.50000000000011"/>
    <n v="5.279069767441861"/>
    <n v="454.00000000000006"/>
    <m/>
    <n v="0"/>
    <n v="107.43990147783252"/>
    <n v="21810.300000000003"/>
    <n v="108.41848837209302"/>
    <n v="9323.99"/>
    <m/>
    <n v="0"/>
    <n v="289"/>
    <n v="289"/>
    <n v="4.717993079584776"/>
    <n v="1363.5000000000002"/>
    <n v="107.73110726643598"/>
    <n v="31134.29"/>
    <m/>
    <n v="0"/>
    <m/>
    <n v="0"/>
    <m/>
    <n v="0"/>
    <n v="483"/>
    <n v="483"/>
    <n v="2653"/>
    <n v="63570.54"/>
    <n v="123"/>
    <n v="123"/>
    <n v="729.5"/>
    <n v="14772.279999999999"/>
    <n v="606"/>
    <n v="606"/>
    <n v="3382.5"/>
    <n v="78342.820000000007"/>
    <n v="0"/>
    <n v="0"/>
    <s v=""/>
    <s v=""/>
    <n v="3382.5000000000005"/>
    <n v="78342.820000000007"/>
  </r>
  <r>
    <x v="4"/>
    <s v="Fort Valley State University"/>
    <n v="139719"/>
    <x v="3"/>
    <n v="242"/>
    <n v="1"/>
    <n v="241"/>
    <n v="241"/>
    <n v="241"/>
    <m/>
    <n v="5"/>
    <n v="5"/>
    <n v="0"/>
    <n v="0"/>
    <m/>
    <n v="0"/>
    <n v="5"/>
    <n v="25"/>
    <n v="0"/>
    <n v="0"/>
    <m/>
    <n v="0"/>
    <n v="147.6"/>
    <n v="738"/>
    <n v="0"/>
    <n v="0"/>
    <m/>
    <n v="0"/>
    <n v="5"/>
    <n v="5"/>
    <n v="5"/>
    <n v="25"/>
    <n v="147.6"/>
    <n v="738"/>
    <n v="159"/>
    <n v="159"/>
    <n v="13"/>
    <n v="13"/>
    <m/>
    <n v="0"/>
    <n v="5.5220125786163523"/>
    <n v="878"/>
    <n v="7.5384615384615383"/>
    <n v="98"/>
    <m/>
    <n v="0"/>
    <n v="148.88874213836479"/>
    <n v="23673.31"/>
    <n v="132.5123076923077"/>
    <n v="1722.66"/>
    <m/>
    <n v="0"/>
    <n v="172"/>
    <n v="172"/>
    <n v="5.6744186046511631"/>
    <n v="976"/>
    <n v="147.65098837209302"/>
    <n v="25395.97"/>
    <n v="177"/>
    <n v="177"/>
    <n v="5.6553672316384178"/>
    <n v="1001"/>
    <n v="147.64954802259888"/>
    <n v="26133.97"/>
    <n v="49"/>
    <n v="49"/>
    <n v="15"/>
    <n v="15"/>
    <m/>
    <n v="0"/>
    <n v="4.2346938775510203"/>
    <n v="207.5"/>
    <n v="4.5666666666666673"/>
    <n v="68.500000000000014"/>
    <m/>
    <n v="0"/>
    <n v="109.68693877551021"/>
    <n v="5374.6600000000008"/>
    <n v="103.8"/>
    <n v="1557"/>
    <m/>
    <n v="0"/>
    <n v="64"/>
    <n v="64"/>
    <n v="4.3125"/>
    <n v="276"/>
    <n v="108.30718750000001"/>
    <n v="6931.6600000000008"/>
    <m/>
    <n v="0"/>
    <m/>
    <n v="0"/>
    <m/>
    <n v="0"/>
    <n v="213"/>
    <n v="213"/>
    <n v="1110.5"/>
    <n v="29785.97"/>
    <n v="28"/>
    <n v="28"/>
    <n v="166.5"/>
    <n v="3279.66"/>
    <n v="241"/>
    <n v="241"/>
    <n v="1277"/>
    <n v="33065.630000000005"/>
    <n v="0"/>
    <n v="0"/>
    <s v=""/>
    <s v=""/>
    <n v="1277"/>
    <n v="33065.630000000005"/>
  </r>
  <r>
    <x v="4"/>
    <s v="Georgia Southwestern State University"/>
    <n v="139764"/>
    <x v="3"/>
    <n v="385"/>
    <n v="0"/>
    <n v="385"/>
    <n v="385"/>
    <n v="385"/>
    <m/>
    <n v="4"/>
    <n v="4"/>
    <n v="1"/>
    <n v="1"/>
    <m/>
    <n v="0"/>
    <n v="5.125"/>
    <n v="20.5"/>
    <n v="8"/>
    <n v="8"/>
    <m/>
    <n v="0"/>
    <n v="148"/>
    <n v="592"/>
    <n v="196"/>
    <n v="196"/>
    <m/>
    <n v="0"/>
    <n v="5"/>
    <n v="5"/>
    <n v="5.7"/>
    <n v="28.5"/>
    <n v="157.6"/>
    <n v="788"/>
    <n v="117"/>
    <n v="117"/>
    <n v="20"/>
    <n v="20"/>
    <m/>
    <n v="0"/>
    <n v="5.5384615384615383"/>
    <n v="648"/>
    <n v="7.3"/>
    <n v="146"/>
    <m/>
    <n v="0"/>
    <n v="152.28188034188037"/>
    <n v="17816.980000000003"/>
    <n v="155.98250000000002"/>
    <n v="3119.6500000000005"/>
    <m/>
    <n v="0"/>
    <n v="137"/>
    <n v="137"/>
    <n v="5.7956204379562042"/>
    <n v="794"/>
    <n v="152.82211678832121"/>
    <n v="20936.630000000005"/>
    <n v="142"/>
    <n v="142"/>
    <n v="5.792253521126761"/>
    <n v="822.5"/>
    <n v="152.99035211267608"/>
    <n v="21724.630000000005"/>
    <n v="158"/>
    <n v="158"/>
    <n v="85"/>
    <n v="85"/>
    <m/>
    <n v="0"/>
    <n v="3.4335443037974684"/>
    <n v="542.5"/>
    <n v="3.382352941176471"/>
    <n v="287.50000000000006"/>
    <m/>
    <n v="0"/>
    <n v="83.586392405063293"/>
    <n v="13206.65"/>
    <n v="70.380352941176469"/>
    <n v="5982.33"/>
    <m/>
    <n v="0"/>
    <n v="243"/>
    <n v="243"/>
    <n v="3.4156378600823047"/>
    <n v="830"/>
    <n v="78.966995884773667"/>
    <n v="19188.98"/>
    <m/>
    <n v="0"/>
    <m/>
    <n v="0"/>
    <m/>
    <n v="0"/>
    <n v="279"/>
    <n v="279"/>
    <n v="1211"/>
    <n v="31615.630000000005"/>
    <n v="106"/>
    <n v="106"/>
    <n v="441.50000000000006"/>
    <n v="9297.98"/>
    <n v="385"/>
    <n v="385"/>
    <n v="1652.5"/>
    <n v="40913.61"/>
    <n v="0"/>
    <n v="0"/>
    <s v=""/>
    <s v=""/>
    <n v="1652.5"/>
    <n v="40913.61"/>
  </r>
  <r>
    <x v="4"/>
    <s v="North Georgia College and State University"/>
    <n v="140669"/>
    <x v="3"/>
    <n v="769"/>
    <n v="4"/>
    <n v="765"/>
    <n v="765"/>
    <n v="765"/>
    <m/>
    <n v="6"/>
    <n v="6"/>
    <n v="0"/>
    <n v="0"/>
    <m/>
    <n v="0"/>
    <n v="6"/>
    <n v="36"/>
    <n v="0"/>
    <n v="0"/>
    <m/>
    <n v="0"/>
    <n v="151.66666666666666"/>
    <n v="910"/>
    <n v="0"/>
    <n v="0"/>
    <m/>
    <n v="0"/>
    <n v="6"/>
    <n v="6"/>
    <n v="6"/>
    <n v="36"/>
    <n v="151.66666666666666"/>
    <n v="910"/>
    <n v="340"/>
    <n v="340"/>
    <n v="29"/>
    <n v="29"/>
    <m/>
    <n v="0"/>
    <n v="5.0676470588235292"/>
    <n v="1723"/>
    <n v="5.568965517241379"/>
    <n v="161.5"/>
    <m/>
    <n v="0"/>
    <n v="139.43132352941177"/>
    <n v="47406.65"/>
    <n v="140.93103448275863"/>
    <n v="4087.0000000000005"/>
    <m/>
    <n v="0"/>
    <n v="369"/>
    <n v="369"/>
    <n v="5.1070460704607044"/>
    <n v="1884.5"/>
    <n v="139.54918699186993"/>
    <n v="51493.65"/>
    <n v="375"/>
    <n v="375"/>
    <n v="5.1213333333333333"/>
    <n v="1920.5"/>
    <n v="139.74306666666666"/>
    <n v="52403.65"/>
    <n v="292"/>
    <n v="292"/>
    <n v="98"/>
    <n v="98"/>
    <m/>
    <n v="0"/>
    <n v="3.4263698630136985"/>
    <n v="1000.5"/>
    <n v="3.6071428571428572"/>
    <n v="353.5"/>
    <m/>
    <n v="0"/>
    <n v="90.615273972602736"/>
    <n v="26459.66"/>
    <n v="67.11551020408163"/>
    <n v="6577.32"/>
    <m/>
    <n v="0"/>
    <n v="390"/>
    <n v="390"/>
    <n v="3.4717948717948719"/>
    <n v="1354"/>
    <n v="84.710205128205118"/>
    <n v="33036.979999999996"/>
    <m/>
    <n v="0"/>
    <m/>
    <n v="0"/>
    <m/>
    <n v="0"/>
    <n v="638"/>
    <n v="638"/>
    <n v="2759.5"/>
    <n v="74776.31"/>
    <n v="127"/>
    <n v="127"/>
    <n v="515"/>
    <n v="10664.32"/>
    <n v="765"/>
    <n v="765"/>
    <n v="3274.5"/>
    <n v="85440.63"/>
    <n v="0"/>
    <n v="0"/>
    <s v=""/>
    <s v=""/>
    <n v="3274.5"/>
    <n v="85440.63"/>
  </r>
  <r>
    <x v="4"/>
    <s v="Savannah State University"/>
    <n v="140960"/>
    <x v="3"/>
    <n v="326"/>
    <n v="0"/>
    <n v="326"/>
    <n v="326"/>
    <n v="326"/>
    <m/>
    <n v="2"/>
    <n v="2"/>
    <n v="1"/>
    <n v="1"/>
    <m/>
    <n v="0"/>
    <n v="5.5"/>
    <n v="11"/>
    <n v="5"/>
    <n v="5"/>
    <m/>
    <n v="0"/>
    <n v="158"/>
    <n v="316"/>
    <n v="125"/>
    <n v="125"/>
    <m/>
    <n v="0"/>
    <n v="3"/>
    <n v="3"/>
    <n v="5.333333333333333"/>
    <n v="16"/>
    <n v="147"/>
    <n v="441"/>
    <n v="240"/>
    <n v="240"/>
    <n v="8"/>
    <n v="8"/>
    <m/>
    <n v="0"/>
    <n v="5.3479166666666664"/>
    <n v="1283.5"/>
    <n v="5.9375"/>
    <n v="47.5"/>
    <m/>
    <n v="0"/>
    <n v="151.31095833333333"/>
    <n v="36314.629999999997"/>
    <n v="142.83250000000001"/>
    <n v="1142.6600000000001"/>
    <m/>
    <n v="0"/>
    <n v="248"/>
    <n v="248"/>
    <n v="5.366935483870968"/>
    <n v="1331"/>
    <n v="151.03745967741935"/>
    <n v="37457.29"/>
    <n v="251"/>
    <n v="251"/>
    <n v="5.3665338645418323"/>
    <n v="1347"/>
    <n v="150.98920318725101"/>
    <n v="37898.29"/>
    <n v="50"/>
    <n v="50"/>
    <n v="24"/>
    <n v="24"/>
    <m/>
    <n v="0"/>
    <n v="3.97"/>
    <n v="198.5"/>
    <n v="4.458333333333333"/>
    <n v="107"/>
    <m/>
    <n v="0"/>
    <n v="108.96000000000001"/>
    <n v="5448"/>
    <n v="103.16666666666666"/>
    <n v="2476"/>
    <m/>
    <n v="0"/>
    <n v="74"/>
    <n v="74"/>
    <n v="4.1283783783783781"/>
    <n v="305.5"/>
    <n v="107.08108108108108"/>
    <n v="7924"/>
    <n v="1"/>
    <n v="1"/>
    <n v="10"/>
    <n v="10"/>
    <n v="88"/>
    <n v="88"/>
    <n v="292"/>
    <n v="292"/>
    <n v="1493"/>
    <n v="42078.63"/>
    <n v="33"/>
    <n v="33"/>
    <n v="159.5"/>
    <n v="3743.66"/>
    <n v="325"/>
    <n v="325"/>
    <n v="1652.5"/>
    <n v="45822.289999999994"/>
    <n v="0"/>
    <n v="0"/>
    <s v=""/>
    <s v=""/>
    <n v="1662.5"/>
    <n v="45910.29"/>
  </r>
  <r>
    <x v="4"/>
    <s v="Clayton State University"/>
    <n v="139311"/>
    <x v="4"/>
    <n v="871"/>
    <n v="10"/>
    <n v="861"/>
    <n v="861"/>
    <n v="861"/>
    <m/>
    <n v="2"/>
    <n v="2"/>
    <n v="1"/>
    <n v="1"/>
    <m/>
    <n v="0"/>
    <n v="5.5"/>
    <n v="11"/>
    <n v="7"/>
    <n v="7"/>
    <m/>
    <n v="0"/>
    <n v="143"/>
    <n v="286"/>
    <n v="170"/>
    <n v="170"/>
    <m/>
    <n v="0"/>
    <n v="3"/>
    <n v="3"/>
    <n v="6"/>
    <n v="18"/>
    <n v="152"/>
    <n v="456"/>
    <n v="202"/>
    <n v="202"/>
    <n v="58"/>
    <n v="58"/>
    <m/>
    <n v="0"/>
    <n v="5.9579207920792081"/>
    <n v="1203.5"/>
    <n v="7.612068965517242"/>
    <n v="441.50000000000006"/>
    <m/>
    <n v="0"/>
    <n v="140.32311881188119"/>
    <n v="28345.27"/>
    <n v="140.12534482758622"/>
    <n v="8127.27"/>
    <m/>
    <n v="0"/>
    <n v="260"/>
    <n v="260"/>
    <n v="6.3269230769230766"/>
    <n v="1645"/>
    <n v="140.279"/>
    <n v="36472.54"/>
    <n v="263"/>
    <n v="263"/>
    <n v="6.3231939163498101"/>
    <n v="1663"/>
    <n v="140.41269961977187"/>
    <n v="36928.54"/>
    <n v="317"/>
    <n v="317"/>
    <n v="281"/>
    <n v="281"/>
    <m/>
    <n v="0"/>
    <n v="4.0268138801261832"/>
    <n v="1276.5"/>
    <n v="4.6690391459074734"/>
    <n v="1312"/>
    <m/>
    <n v="0"/>
    <n v="96.661388012618303"/>
    <n v="30641.660000000003"/>
    <n v="86.573914590747336"/>
    <n v="24327.27"/>
    <m/>
    <n v="0"/>
    <n v="598"/>
    <n v="598"/>
    <n v="4.3285953177257523"/>
    <n v="2588.5"/>
    <n v="91.921287625418074"/>
    <n v="54968.930000000008"/>
    <m/>
    <n v="0"/>
    <m/>
    <n v="0"/>
    <m/>
    <n v="0"/>
    <n v="521"/>
    <n v="521"/>
    <n v="2491"/>
    <n v="59272.930000000008"/>
    <n v="340"/>
    <n v="340"/>
    <n v="1760.5"/>
    <n v="32624.54"/>
    <n v="861"/>
    <n v="861"/>
    <n v="4251.5"/>
    <n v="91897.47"/>
    <n v="0"/>
    <n v="0"/>
    <s v=""/>
    <s v=""/>
    <n v="4251.5"/>
    <n v="91897.47"/>
  </r>
  <r>
    <x v="4"/>
    <s v="Macon State College "/>
    <n v="140322"/>
    <x v="4"/>
    <n v="441"/>
    <n v="0"/>
    <n v="441"/>
    <n v="441"/>
    <n v="441"/>
    <m/>
    <n v="8"/>
    <n v="8"/>
    <n v="4"/>
    <n v="4"/>
    <m/>
    <n v="0"/>
    <n v="4.6875"/>
    <n v="37.5"/>
    <n v="6.5"/>
    <n v="26"/>
    <m/>
    <n v="0"/>
    <n v="130.875"/>
    <n v="1047"/>
    <n v="145.5"/>
    <n v="582"/>
    <m/>
    <n v="0"/>
    <n v="12"/>
    <n v="12"/>
    <n v="5.291666666666667"/>
    <n v="63.5"/>
    <n v="135.75"/>
    <n v="1629"/>
    <n v="126"/>
    <n v="126"/>
    <n v="67"/>
    <n v="67"/>
    <m/>
    <n v="0"/>
    <n v="6.4365079365079367"/>
    <n v="811"/>
    <n v="7.8134328358208949"/>
    <n v="523.5"/>
    <m/>
    <n v="0"/>
    <n v="147.06571428571431"/>
    <n v="18530.280000000002"/>
    <n v="142.08328358208956"/>
    <n v="9519.58"/>
    <m/>
    <n v="0"/>
    <n v="193"/>
    <n v="193"/>
    <n v="6.9145077720207251"/>
    <n v="1334.5"/>
    <n v="145.3360621761658"/>
    <n v="28049.86"/>
    <n v="205"/>
    <n v="205"/>
    <n v="6.8195121951219511"/>
    <n v="1398"/>
    <n v="144.77492682926828"/>
    <n v="29678.859999999997"/>
    <n v="120"/>
    <n v="120"/>
    <n v="116"/>
    <n v="116"/>
    <m/>
    <n v="0"/>
    <n v="4.2374999999999998"/>
    <n v="508.5"/>
    <n v="5.2198275862068968"/>
    <n v="605.5"/>
    <m/>
    <n v="0"/>
    <n v="103.7525"/>
    <n v="12450.3"/>
    <n v="101.35862068965518"/>
    <n v="11757.6"/>
    <m/>
    <n v="0"/>
    <n v="236"/>
    <n v="236"/>
    <n v="4.7203389830508478"/>
    <n v="1114"/>
    <n v="102.57584745762712"/>
    <n v="24207.9"/>
    <m/>
    <n v="0"/>
    <m/>
    <n v="0"/>
    <m/>
    <n v="0"/>
    <n v="254"/>
    <n v="254"/>
    <n v="1357"/>
    <n v="32027.58"/>
    <n v="187"/>
    <n v="187"/>
    <n v="1155"/>
    <n v="21859.18"/>
    <n v="441"/>
    <n v="441"/>
    <n v="2512"/>
    <n v="53886.76"/>
    <n v="0"/>
    <n v="0"/>
    <s v=""/>
    <s v=""/>
    <n v="2512"/>
    <n v="53886.759999999995"/>
  </r>
  <r>
    <x v="4"/>
    <s v="Dalton State College "/>
    <n v="139463"/>
    <x v="9"/>
    <n v="339"/>
    <n v="7"/>
    <n v="332"/>
    <n v="332"/>
    <n v="332"/>
    <m/>
    <n v="7"/>
    <n v="7"/>
    <n v="5"/>
    <n v="5"/>
    <m/>
    <n v="0"/>
    <n v="4.2142857142857144"/>
    <n v="29.5"/>
    <n v="3.9"/>
    <n v="19.5"/>
    <m/>
    <n v="0"/>
    <n v="76.285714285714292"/>
    <n v="534"/>
    <n v="69.400000000000006"/>
    <n v="347"/>
    <m/>
    <n v="0"/>
    <n v="12"/>
    <n v="12"/>
    <n v="4.083333333333333"/>
    <n v="49"/>
    <n v="73.416666666666671"/>
    <n v="881"/>
    <n v="165"/>
    <n v="165"/>
    <n v="58"/>
    <n v="58"/>
    <m/>
    <n v="0"/>
    <n v="4.8818181818181818"/>
    <n v="805.5"/>
    <n v="6.5517241379310347"/>
    <n v="380"/>
    <m/>
    <n v="0"/>
    <n v="91.038121212121212"/>
    <n v="15021.289999999999"/>
    <n v="96.022068965517249"/>
    <n v="5569.2800000000007"/>
    <m/>
    <n v="0"/>
    <n v="223"/>
    <n v="223"/>
    <n v="5.3161434977578477"/>
    <n v="1185.5"/>
    <n v="92.334394618834082"/>
    <n v="20590.57"/>
    <n v="235"/>
    <n v="235"/>
    <n v="5.2531914893617024"/>
    <n v="1234.5"/>
    <n v="91.368382978723403"/>
    <n v="21471.57"/>
    <n v="53"/>
    <n v="53"/>
    <n v="44"/>
    <n v="44"/>
    <m/>
    <n v="0"/>
    <n v="3.5943396226415092"/>
    <n v="190.5"/>
    <n v="4.4886363636363642"/>
    <n v="197.50000000000003"/>
    <m/>
    <n v="0"/>
    <n v="70.886792452830193"/>
    <n v="3757"/>
    <n v="69.158863636363648"/>
    <n v="3042.9900000000007"/>
    <m/>
    <n v="0"/>
    <n v="97"/>
    <n v="97"/>
    <n v="4"/>
    <n v="388"/>
    <n v="70.102989690721657"/>
    <n v="6799.9900000000007"/>
    <m/>
    <n v="0"/>
    <m/>
    <n v="0"/>
    <m/>
    <n v="0"/>
    <n v="225"/>
    <n v="225"/>
    <n v="1025.5"/>
    <n v="19312.29"/>
    <n v="107"/>
    <n v="107"/>
    <n v="597"/>
    <n v="8959.27"/>
    <n v="332"/>
    <n v="332"/>
    <n v="1622.5"/>
    <n v="28271.56"/>
    <n v="0"/>
    <n v="0"/>
    <s v=""/>
    <s v=""/>
    <n v="1622.5"/>
    <n v="28271.56"/>
  </r>
  <r>
    <x v="4"/>
    <s v="Georgia Perimeter College "/>
    <n v="244437"/>
    <x v="5"/>
    <n v="1506"/>
    <n v="8"/>
    <n v="1498"/>
    <n v="1498"/>
    <n v="1498"/>
    <m/>
    <n v="15"/>
    <n v="15"/>
    <n v="7"/>
    <n v="7"/>
    <m/>
    <n v="0"/>
    <n v="4.7"/>
    <n v="70.5"/>
    <n v="3"/>
    <n v="21"/>
    <m/>
    <n v="0"/>
    <n v="84.777999999999992"/>
    <n v="1271.6699999999998"/>
    <n v="65.952857142857141"/>
    <n v="461.66999999999996"/>
    <m/>
    <n v="0"/>
    <n v="22"/>
    <n v="22"/>
    <n v="4.1590909090909092"/>
    <n v="91.5"/>
    <n v="78.788181818181798"/>
    <n v="1733.3399999999995"/>
    <n v="519"/>
    <n v="519"/>
    <n v="265"/>
    <n v="265"/>
    <m/>
    <n v="0"/>
    <n v="4.4537572254335265"/>
    <n v="2311.5000000000005"/>
    <n v="5.6094339622641511"/>
    <n v="1486.5"/>
    <m/>
    <n v="0"/>
    <n v="85.766897880539489"/>
    <n v="44513.02"/>
    <n v="83.722113207547167"/>
    <n v="22186.36"/>
    <m/>
    <n v="0"/>
    <n v="784"/>
    <n v="784"/>
    <n v="4.8443877551020416"/>
    <n v="3798.0000000000005"/>
    <n v="85.075739795918366"/>
    <n v="66699.38"/>
    <n v="806"/>
    <n v="806"/>
    <n v="4.825682382133996"/>
    <n v="3889.5000000000009"/>
    <n v="84.904119106699753"/>
    <n v="68432.72"/>
    <n v="291"/>
    <n v="291"/>
    <n v="401"/>
    <n v="401"/>
    <m/>
    <n v="0"/>
    <n v="3.7182130584192441"/>
    <n v="1082"/>
    <n v="4.6608478802992517"/>
    <n v="1869"/>
    <m/>
    <n v="0"/>
    <n v="72.047010309278349"/>
    <n v="20965.68"/>
    <n v="63.954264339152125"/>
    <n v="25645.660000000003"/>
    <m/>
    <n v="0"/>
    <n v="692"/>
    <n v="692"/>
    <n v="4.2644508670520231"/>
    <n v="2951"/>
    <n v="67.357427745664751"/>
    <n v="46611.340000000011"/>
    <m/>
    <n v="0"/>
    <m/>
    <n v="0"/>
    <m/>
    <n v="0"/>
    <n v="825"/>
    <n v="825"/>
    <n v="3464.0000000000005"/>
    <n v="66750.37"/>
    <n v="673"/>
    <n v="673"/>
    <n v="3376.5"/>
    <n v="48293.69"/>
    <n v="1498"/>
    <n v="1498"/>
    <n v="6840.5"/>
    <n v="115044.06"/>
    <n v="0"/>
    <n v="0"/>
    <s v=""/>
    <s v=""/>
    <n v="6840.5000000000009"/>
    <n v="115044.06000000001"/>
  </r>
  <r>
    <x v="4"/>
    <s v="Abraham Baldwin Agricultural College "/>
    <n v="138558"/>
    <x v="6"/>
    <n v="485"/>
    <n v="9"/>
    <n v="476"/>
    <n v="476"/>
    <n v="476"/>
    <m/>
    <n v="5"/>
    <n v="5"/>
    <n v="1"/>
    <n v="1"/>
    <m/>
    <n v="0"/>
    <n v="3.6"/>
    <n v="18"/>
    <n v="3"/>
    <n v="3"/>
    <m/>
    <n v="0"/>
    <n v="77.2"/>
    <n v="386"/>
    <n v="93"/>
    <n v="93"/>
    <m/>
    <n v="0"/>
    <n v="6"/>
    <n v="6"/>
    <n v="3.5"/>
    <n v="21"/>
    <n v="79.833333333333329"/>
    <n v="479"/>
    <n v="291"/>
    <n v="291"/>
    <n v="59"/>
    <n v="59"/>
    <m/>
    <n v="0"/>
    <n v="4.0790378006872849"/>
    <n v="1187"/>
    <n v="5"/>
    <n v="295"/>
    <m/>
    <n v="0"/>
    <n v="83.203814432989688"/>
    <n v="24212.309999999998"/>
    <n v="78.451694915254237"/>
    <n v="4628.6499999999996"/>
    <m/>
    <n v="0"/>
    <n v="350"/>
    <n v="350"/>
    <n v="4.234285714285714"/>
    <n v="1482"/>
    <n v="82.402742857142854"/>
    <n v="28840.959999999999"/>
    <n v="356"/>
    <n v="356"/>
    <n v="4.2219101123595504"/>
    <n v="1503"/>
    <n v="82.35943820224719"/>
    <n v="29319.96"/>
    <n v="56"/>
    <n v="56"/>
    <n v="64"/>
    <n v="64"/>
    <m/>
    <n v="0"/>
    <n v="2.9910714285714284"/>
    <n v="167.5"/>
    <n v="3.3515625"/>
    <n v="214.5"/>
    <m/>
    <n v="0"/>
    <n v="66.142857142857153"/>
    <n v="3704.0000000000005"/>
    <n v="53.968593750000004"/>
    <n v="3453.9900000000002"/>
    <m/>
    <n v="0"/>
    <n v="120"/>
    <n v="120"/>
    <n v="3.1833333333333331"/>
    <n v="382"/>
    <n v="59.64991666666667"/>
    <n v="7157.9900000000007"/>
    <m/>
    <n v="0"/>
    <m/>
    <n v="0"/>
    <m/>
    <n v="0"/>
    <n v="352"/>
    <n v="352"/>
    <n v="1372.5"/>
    <n v="28302.309999999998"/>
    <n v="124"/>
    <n v="124"/>
    <n v="512.5"/>
    <n v="8175.6399999999994"/>
    <n v="476"/>
    <n v="476"/>
    <n v="1885"/>
    <n v="36477.949999999997"/>
    <n v="0"/>
    <n v="0"/>
    <s v=""/>
    <s v=""/>
    <n v="1885"/>
    <n v="36477.949999999997"/>
  </r>
  <r>
    <x v="4"/>
    <s v="Bainbridge College "/>
    <n v="139010"/>
    <x v="6"/>
    <n v="165"/>
    <n v="5"/>
    <n v="160"/>
    <n v="160"/>
    <n v="160"/>
    <m/>
    <n v="11"/>
    <n v="11"/>
    <n v="6"/>
    <n v="6"/>
    <m/>
    <n v="0"/>
    <n v="4"/>
    <n v="44"/>
    <n v="4.666666666666667"/>
    <n v="28"/>
    <m/>
    <n v="0"/>
    <n v="83"/>
    <n v="913"/>
    <n v="96.333333333333343"/>
    <n v="578"/>
    <m/>
    <n v="0"/>
    <n v="17"/>
    <n v="17"/>
    <n v="4.2352941176470589"/>
    <n v="72"/>
    <n v="87.705882352941174"/>
    <n v="1491"/>
    <n v="50"/>
    <n v="50"/>
    <n v="52"/>
    <n v="52"/>
    <m/>
    <n v="0"/>
    <n v="5.29"/>
    <n v="264.5"/>
    <n v="6.125"/>
    <n v="318.5"/>
    <m/>
    <n v="0"/>
    <n v="96.979599999999991"/>
    <n v="4848.9799999999996"/>
    <n v="90.499230769230763"/>
    <n v="4705.96"/>
    <m/>
    <n v="0"/>
    <n v="102"/>
    <n v="102"/>
    <n v="5.715686274509804"/>
    <n v="583"/>
    <n v="93.675882352941159"/>
    <n v="9554.9399999999987"/>
    <n v="119"/>
    <n v="119"/>
    <n v="5.5042016806722689"/>
    <n v="655"/>
    <n v="92.823025210084026"/>
    <n v="11045.939999999999"/>
    <n v="22"/>
    <n v="22"/>
    <n v="19"/>
    <n v="19"/>
    <m/>
    <n v="0"/>
    <n v="3.75"/>
    <n v="82.5"/>
    <n v="3.9736842105263155"/>
    <n v="75.5"/>
    <m/>
    <n v="0"/>
    <n v="79.151363636363641"/>
    <n v="1741.3300000000002"/>
    <n v="70.034736842105275"/>
    <n v="1330.6600000000003"/>
    <m/>
    <n v="0"/>
    <n v="41"/>
    <n v="41"/>
    <n v="3.8536585365853657"/>
    <n v="158"/>
    <n v="74.926585365853668"/>
    <n v="3071.9900000000002"/>
    <m/>
    <n v="0"/>
    <m/>
    <n v="0"/>
    <m/>
    <n v="0"/>
    <n v="83"/>
    <n v="83"/>
    <n v="391"/>
    <n v="7503.3099999999995"/>
    <n v="77"/>
    <n v="77"/>
    <n v="422"/>
    <n v="6614.6200000000008"/>
    <n v="160"/>
    <n v="160"/>
    <n v="813"/>
    <n v="14117.93"/>
    <n v="0"/>
    <n v="0"/>
    <s v=""/>
    <s v=""/>
    <n v="813"/>
    <n v="14117.929999999998"/>
  </r>
  <r>
    <x v="4"/>
    <s v="College of Coastal Georgia "/>
    <n v="139250"/>
    <x v="6"/>
    <n v="294"/>
    <n v="6"/>
    <n v="288"/>
    <n v="288"/>
    <n v="288"/>
    <m/>
    <n v="2"/>
    <n v="2"/>
    <n v="5"/>
    <n v="5"/>
    <m/>
    <n v="0"/>
    <n v="2.25"/>
    <n v="4.5"/>
    <n v="3.1"/>
    <n v="15.5"/>
    <m/>
    <n v="0"/>
    <n v="79.25"/>
    <n v="158.5"/>
    <n v="66.599999999999994"/>
    <n v="333"/>
    <m/>
    <n v="0"/>
    <n v="7"/>
    <n v="7"/>
    <n v="2.8571428571428572"/>
    <n v="20"/>
    <n v="70.214285714285708"/>
    <n v="491.49999999999994"/>
    <n v="112"/>
    <n v="112"/>
    <n v="80"/>
    <n v="80"/>
    <m/>
    <n v="0"/>
    <n v="4.7589285714285721"/>
    <n v="533.00000000000011"/>
    <n v="5.4249999999999998"/>
    <n v="434"/>
    <m/>
    <n v="0"/>
    <n v="86.185714285714297"/>
    <n v="9652.8000000000011"/>
    <n v="84.879000000000005"/>
    <n v="6790.3200000000006"/>
    <m/>
    <n v="0"/>
    <n v="192"/>
    <n v="192"/>
    <n v="5.0364583333333339"/>
    <n v="967.00000000000011"/>
    <n v="85.641250000000014"/>
    <n v="16443.120000000003"/>
    <n v="199"/>
    <n v="199"/>
    <n v="4.9597989949748751"/>
    <n v="987.00000000000011"/>
    <n v="85.098592964824135"/>
    <n v="16934.620000000003"/>
    <n v="32"/>
    <n v="32"/>
    <n v="57"/>
    <n v="57"/>
    <m/>
    <n v="0"/>
    <n v="3.828125"/>
    <n v="122.5"/>
    <n v="3.6140350877192979"/>
    <n v="205.99999999999997"/>
    <m/>
    <n v="0"/>
    <n v="71.551874999999995"/>
    <n v="2289.66"/>
    <n v="50.815789473684212"/>
    <n v="2896.5"/>
    <m/>
    <n v="0"/>
    <n v="89"/>
    <n v="89"/>
    <n v="3.691011235955056"/>
    <n v="328.5"/>
    <n v="58.271460674157304"/>
    <n v="5186.16"/>
    <m/>
    <n v="0"/>
    <m/>
    <n v="0"/>
    <m/>
    <n v="0"/>
    <n v="146"/>
    <n v="146"/>
    <n v="660.00000000000011"/>
    <n v="12100.960000000001"/>
    <n v="142"/>
    <n v="142"/>
    <n v="655.5"/>
    <n v="10019.82"/>
    <n v="288"/>
    <n v="288"/>
    <n v="1315.5"/>
    <n v="22120.78"/>
    <n v="0"/>
    <n v="0"/>
    <s v=""/>
    <s v=""/>
    <n v="1315.5"/>
    <n v="22120.780000000002"/>
  </r>
  <r>
    <x v="4"/>
    <s v="Darton College "/>
    <n v="138691"/>
    <x v="6"/>
    <n v="456"/>
    <n v="3"/>
    <n v="453"/>
    <n v="453"/>
    <n v="453"/>
    <m/>
    <n v="4"/>
    <n v="4"/>
    <n v="6"/>
    <n v="6"/>
    <m/>
    <n v="0"/>
    <n v="4.25"/>
    <n v="17"/>
    <n v="2.916666666666667"/>
    <n v="17.5"/>
    <m/>
    <n v="0"/>
    <n v="88.75"/>
    <n v="355"/>
    <n v="65.166666666666671"/>
    <n v="391"/>
    <m/>
    <n v="0"/>
    <n v="10"/>
    <n v="10"/>
    <n v="3.45"/>
    <n v="34.5"/>
    <n v="74.599999999999994"/>
    <n v="746"/>
    <n v="176"/>
    <n v="176"/>
    <n v="83"/>
    <n v="83"/>
    <m/>
    <n v="0"/>
    <n v="5.1988636363636367"/>
    <n v="915"/>
    <n v="6.1144578313253009"/>
    <n v="507.49999999999994"/>
    <m/>
    <n v="0"/>
    <n v="88.058352272727276"/>
    <n v="15498.27"/>
    <n v="82.585542168674692"/>
    <n v="6854.5999999999995"/>
    <m/>
    <n v="0"/>
    <n v="259"/>
    <n v="259"/>
    <n v="5.4922779922779918"/>
    <n v="1422.5"/>
    <n v="86.304517374517374"/>
    <n v="22352.87"/>
    <n v="269"/>
    <n v="269"/>
    <n v="5.4163568773234196"/>
    <n v="1456.9999999999998"/>
    <n v="85.869405204460961"/>
    <n v="23098.87"/>
    <n v="55"/>
    <n v="55"/>
    <n v="129"/>
    <n v="129"/>
    <m/>
    <n v="0"/>
    <n v="3.4818181818181819"/>
    <n v="191.5"/>
    <n v="3.6976744186046511"/>
    <n v="477"/>
    <m/>
    <n v="0"/>
    <n v="64.175454545454556"/>
    <n v="3529.6500000000005"/>
    <n v="56.206511627906977"/>
    <n v="7250.64"/>
    <m/>
    <n v="0"/>
    <n v="184"/>
    <n v="184"/>
    <n v="3.6331521739130435"/>
    <n v="668.5"/>
    <n v="58.588532608695658"/>
    <n v="10780.29"/>
    <m/>
    <n v="0"/>
    <m/>
    <n v="0"/>
    <m/>
    <n v="0"/>
    <n v="235"/>
    <n v="235"/>
    <n v="1123.5"/>
    <n v="19382.920000000002"/>
    <n v="218"/>
    <n v="218"/>
    <n v="1002"/>
    <n v="14496.24"/>
    <n v="453"/>
    <n v="453"/>
    <n v="2125.5"/>
    <n v="33879.160000000003"/>
    <n v="0"/>
    <n v="0"/>
    <s v=""/>
    <s v=""/>
    <n v="2125.5"/>
    <n v="33879.160000000003"/>
  </r>
  <r>
    <x v="4"/>
    <s v="Gainesville State College "/>
    <n v="139773"/>
    <x v="6"/>
    <n v="653"/>
    <n v="14"/>
    <n v="639"/>
    <n v="639"/>
    <n v="639"/>
    <m/>
    <n v="7"/>
    <n v="7"/>
    <n v="1"/>
    <n v="1"/>
    <m/>
    <n v="0"/>
    <n v="2.5"/>
    <n v="17.5"/>
    <n v="5"/>
    <n v="5"/>
    <m/>
    <n v="0"/>
    <n v="81"/>
    <n v="567"/>
    <n v="85"/>
    <n v="85"/>
    <m/>
    <n v="0"/>
    <n v="8"/>
    <n v="8"/>
    <n v="2.8125"/>
    <n v="22.5"/>
    <n v="81.5"/>
    <n v="652"/>
    <n v="331"/>
    <n v="331"/>
    <n v="83"/>
    <n v="83"/>
    <m/>
    <n v="0"/>
    <n v="4.356495468277946"/>
    <n v="1442.0000000000002"/>
    <n v="5"/>
    <n v="415"/>
    <m/>
    <n v="0"/>
    <n v="75.243595166163146"/>
    <n v="24905.63"/>
    <n v="71.674457831325299"/>
    <n v="5948.98"/>
    <m/>
    <n v="0"/>
    <n v="414"/>
    <n v="414"/>
    <n v="4.4855072463768124"/>
    <n v="1857.0000000000005"/>
    <n v="74.528043478260869"/>
    <n v="30854.61"/>
    <n v="422"/>
    <n v="422"/>
    <n v="4.4537914691943135"/>
    <n v="1879.5000000000002"/>
    <n v="74.660213270142179"/>
    <n v="31506.61"/>
    <n v="114"/>
    <n v="114"/>
    <n v="103"/>
    <n v="103"/>
    <m/>
    <n v="0"/>
    <n v="2.7807017543859649"/>
    <n v="317"/>
    <n v="3.679611650485437"/>
    <n v="379"/>
    <m/>
    <n v="0"/>
    <n v="50.096491228070171"/>
    <n v="5710.9999999999991"/>
    <n v="43.511165048543688"/>
    <n v="4481.6499999999996"/>
    <m/>
    <n v="0"/>
    <n v="217"/>
    <n v="217"/>
    <n v="3.2073732718894008"/>
    <n v="696"/>
    <n v="46.970737327188928"/>
    <n v="10192.649999999998"/>
    <m/>
    <n v="0"/>
    <m/>
    <n v="0"/>
    <m/>
    <n v="0"/>
    <n v="452"/>
    <n v="452"/>
    <n v="1776.5000000000002"/>
    <n v="31183.63"/>
    <n v="187"/>
    <n v="187"/>
    <n v="799"/>
    <n v="10515.63"/>
    <n v="639"/>
    <n v="639"/>
    <n v="2575.5"/>
    <n v="41699.26"/>
    <n v="0"/>
    <n v="0"/>
    <s v=""/>
    <s v=""/>
    <n v="2575.5"/>
    <n v="41699.259999999995"/>
  </r>
  <r>
    <x v="4"/>
    <s v="Georgia Highlands College"/>
    <n v="139700"/>
    <x v="6"/>
    <n v="418"/>
    <n v="2"/>
    <n v="416"/>
    <n v="416"/>
    <n v="416"/>
    <m/>
    <n v="2"/>
    <n v="2"/>
    <n v="0"/>
    <n v="0"/>
    <m/>
    <n v="0"/>
    <n v="2.5"/>
    <n v="5"/>
    <n v="0"/>
    <n v="0"/>
    <m/>
    <n v="0"/>
    <n v="77"/>
    <n v="154"/>
    <n v="0"/>
    <n v="0"/>
    <m/>
    <n v="0"/>
    <n v="2"/>
    <n v="2"/>
    <n v="2.5"/>
    <n v="5"/>
    <n v="77"/>
    <n v="154"/>
    <n v="164"/>
    <n v="164"/>
    <n v="58"/>
    <n v="58"/>
    <m/>
    <n v="0"/>
    <n v="4.625"/>
    <n v="758.5"/>
    <n v="5.6034482758620685"/>
    <n v="325"/>
    <m/>
    <n v="0"/>
    <n v="81.717195121951221"/>
    <n v="13401.62"/>
    <n v="78.493965517241378"/>
    <n v="4552.6499999999996"/>
    <m/>
    <n v="0"/>
    <n v="222"/>
    <n v="222"/>
    <n v="4.8806306306306304"/>
    <n v="1083.5"/>
    <n v="80.875090090090097"/>
    <n v="17954.27"/>
    <n v="224"/>
    <n v="224"/>
    <n v="4.859375"/>
    <n v="1088.5"/>
    <n v="80.840491071428573"/>
    <n v="18108.27"/>
    <n v="79"/>
    <n v="79"/>
    <n v="99"/>
    <n v="99"/>
    <m/>
    <n v="0"/>
    <n v="3.5126582278481018"/>
    <n v="277.50000000000006"/>
    <n v="3.6868686868686873"/>
    <n v="365.00000000000006"/>
    <m/>
    <n v="0"/>
    <n v="65.670886075949369"/>
    <n v="5188"/>
    <n v="59.545353535353534"/>
    <n v="5894.99"/>
    <m/>
    <n v="0"/>
    <n v="178"/>
    <n v="178"/>
    <n v="3.6095505617977532"/>
    <n v="642.50000000000011"/>
    <n v="62.263988764044946"/>
    <n v="11082.99"/>
    <n v="14"/>
    <n v="14"/>
    <n v="3.25"/>
    <n v="45.5"/>
    <n v="55.57"/>
    <n v="777.98"/>
    <n v="245"/>
    <n v="245"/>
    <n v="1041"/>
    <n v="18743.620000000003"/>
    <n v="157"/>
    <n v="157"/>
    <n v="690"/>
    <n v="10447.64"/>
    <n v="402"/>
    <n v="402"/>
    <n v="1731"/>
    <n v="29191.260000000002"/>
    <n v="0"/>
    <n v="0"/>
    <s v=""/>
    <s v=""/>
    <n v="1776.5"/>
    <n v="29969.24"/>
  </r>
  <r>
    <x v="4"/>
    <s v="Gordon College "/>
    <n v="139968"/>
    <x v="6"/>
    <n v="420"/>
    <n v="6"/>
    <n v="414"/>
    <n v="414"/>
    <n v="414"/>
    <m/>
    <n v="11"/>
    <n v="11"/>
    <n v="3"/>
    <n v="3"/>
    <m/>
    <n v="0"/>
    <n v="3.1818181818181821"/>
    <n v="35"/>
    <n v="2.833333333333333"/>
    <n v="8.5"/>
    <m/>
    <n v="0"/>
    <n v="72.727272727272734"/>
    <n v="800.00000000000011"/>
    <n v="84"/>
    <n v="252"/>
    <m/>
    <n v="0"/>
    <n v="14"/>
    <n v="14"/>
    <n v="3.1071428571428572"/>
    <n v="43.5"/>
    <n v="75.142857142857139"/>
    <n v="1052"/>
    <n v="230"/>
    <n v="230"/>
    <n v="44"/>
    <n v="44"/>
    <m/>
    <n v="0"/>
    <n v="4.1217391304347828"/>
    <n v="948"/>
    <n v="5.7840909090909092"/>
    <n v="254.5"/>
    <m/>
    <n v="0"/>
    <n v="79.283913043478265"/>
    <n v="18235.3"/>
    <n v="78.620681818181822"/>
    <n v="3459.3100000000004"/>
    <m/>
    <n v="0"/>
    <n v="274"/>
    <n v="274"/>
    <n v="4.3886861313868613"/>
    <n v="1202.5"/>
    <n v="79.177408759124091"/>
    <n v="21694.61"/>
    <n v="288"/>
    <n v="288"/>
    <n v="4.3263888888888893"/>
    <n v="1246"/>
    <n v="78.981284722222227"/>
    <n v="22746.61"/>
    <n v="54"/>
    <n v="54"/>
    <n v="72"/>
    <n v="72"/>
    <m/>
    <n v="0"/>
    <n v="3.1111111111111107"/>
    <n v="167.99999999999997"/>
    <n v="3.3402777777777777"/>
    <n v="240.5"/>
    <m/>
    <n v="0"/>
    <n v="62.432037037037034"/>
    <n v="3371.33"/>
    <n v="53.143333333333331"/>
    <n v="3826.3199999999997"/>
    <m/>
    <n v="0"/>
    <n v="126"/>
    <n v="126"/>
    <n v="3.2420634920634921"/>
    <n v="408.5"/>
    <n v="57.124206349206347"/>
    <n v="7197.65"/>
    <m/>
    <n v="0"/>
    <m/>
    <n v="0"/>
    <m/>
    <n v="0"/>
    <n v="295"/>
    <n v="295"/>
    <n v="1151"/>
    <n v="22406.629999999997"/>
    <n v="119"/>
    <n v="119"/>
    <n v="503.5"/>
    <n v="7537.63"/>
    <n v="414"/>
    <n v="414"/>
    <n v="1654.5"/>
    <n v="29944.26"/>
    <n v="0"/>
    <n v="0"/>
    <s v=""/>
    <s v=""/>
    <n v="1654.5"/>
    <n v="29944.260000000002"/>
  </r>
  <r>
    <x v="4"/>
    <s v="Middle Georgia College "/>
    <n v="140483"/>
    <x v="6"/>
    <n v="263"/>
    <n v="4"/>
    <n v="259"/>
    <n v="259"/>
    <n v="259"/>
    <m/>
    <n v="7"/>
    <n v="7"/>
    <n v="5"/>
    <n v="5"/>
    <m/>
    <n v="0"/>
    <n v="3.5"/>
    <n v="24.5"/>
    <n v="5.6000000000000005"/>
    <n v="28.000000000000004"/>
    <m/>
    <n v="0"/>
    <n v="77.857142857142861"/>
    <n v="545"/>
    <n v="85.063999999999993"/>
    <n v="425.31999999999994"/>
    <m/>
    <n v="0"/>
    <n v="12"/>
    <n v="12"/>
    <n v="4.375"/>
    <n v="52.5"/>
    <n v="80.86"/>
    <n v="970.31999999999994"/>
    <n v="128"/>
    <n v="128"/>
    <n v="34"/>
    <n v="34"/>
    <m/>
    <n v="0"/>
    <n v="3.63671875"/>
    <n v="465.5"/>
    <n v="5.0588235294117645"/>
    <n v="172"/>
    <m/>
    <n v="0"/>
    <n v="80.809531250000006"/>
    <n v="10343.620000000001"/>
    <n v="85.419705882352943"/>
    <n v="2904.27"/>
    <m/>
    <n v="0"/>
    <n v="162"/>
    <n v="162"/>
    <n v="3.9351851851851851"/>
    <n v="637.5"/>
    <n v="81.7770987654321"/>
    <n v="13247.89"/>
    <n v="174"/>
    <n v="174"/>
    <n v="3.9655172413793105"/>
    <n v="690"/>
    <n v="81.713850574712637"/>
    <n v="14218.21"/>
    <n v="27"/>
    <n v="27"/>
    <n v="32"/>
    <n v="32"/>
    <m/>
    <n v="0"/>
    <n v="2.6851851851851856"/>
    <n v="72.500000000000014"/>
    <n v="3.015625"/>
    <n v="96.5"/>
    <m/>
    <n v="0"/>
    <n v="64.148148148148152"/>
    <n v="1732"/>
    <n v="57.102187499999999"/>
    <n v="1827.27"/>
    <m/>
    <n v="0"/>
    <n v="59"/>
    <n v="59"/>
    <n v="2.8644067796610169"/>
    <n v="169"/>
    <n v="60.326610169491524"/>
    <n v="3559.27"/>
    <n v="26"/>
    <n v="26"/>
    <n v="2"/>
    <n v="52"/>
    <n v="77.5"/>
    <n v="2015"/>
    <n v="162"/>
    <n v="162"/>
    <n v="562.5"/>
    <n v="12620.62"/>
    <n v="71"/>
    <n v="71"/>
    <n v="296.5"/>
    <n v="5156.8600000000006"/>
    <n v="233"/>
    <n v="233"/>
    <n v="859"/>
    <n v="17777.480000000003"/>
    <n v="0"/>
    <n v="0"/>
    <s v=""/>
    <s v=""/>
    <n v="911"/>
    <n v="19792.48"/>
  </r>
  <r>
    <x v="4"/>
    <s v="Atlanta Metropolitan College"/>
    <n v="138901"/>
    <x v="7"/>
    <n v="226"/>
    <n v="3"/>
    <n v="223"/>
    <n v="223"/>
    <n v="223"/>
    <m/>
    <n v="0"/>
    <n v="0"/>
    <n v="0"/>
    <n v="0"/>
    <m/>
    <n v="0"/>
    <n v="0"/>
    <n v="0"/>
    <n v="0"/>
    <n v="0"/>
    <m/>
    <n v="0"/>
    <n v="0"/>
    <n v="0"/>
    <n v="0"/>
    <n v="0"/>
    <m/>
    <n v="0"/>
    <n v="0"/>
    <n v="0"/>
    <n v="0"/>
    <n v="0"/>
    <n v="0"/>
    <n v="0"/>
    <n v="78"/>
    <n v="78"/>
    <n v="51"/>
    <n v="51"/>
    <m/>
    <n v="0"/>
    <n v="5.0256410256410255"/>
    <n v="392"/>
    <n v="6.117647058823529"/>
    <n v="312"/>
    <m/>
    <n v="0"/>
    <n v="81.957051282051296"/>
    <n v="6392.6500000000015"/>
    <n v="75.973529411764702"/>
    <n v="3874.6499999999996"/>
    <m/>
    <n v="0"/>
    <n v="129"/>
    <n v="129"/>
    <n v="5.4573643410852712"/>
    <n v="704"/>
    <n v="79.591472868217068"/>
    <n v="10267.300000000001"/>
    <n v="129"/>
    <n v="129"/>
    <n v="5.4573643410852712"/>
    <n v="704"/>
    <n v="79.591472868217068"/>
    <n v="10267.300000000001"/>
    <n v="47"/>
    <n v="47"/>
    <n v="47"/>
    <n v="47"/>
    <m/>
    <n v="0"/>
    <n v="3.6489361702127661"/>
    <n v="171.5"/>
    <n v="4.5531914893617023"/>
    <n v="214"/>
    <m/>
    <n v="0"/>
    <n v="65.73744680851064"/>
    <n v="3089.66"/>
    <n v="62.098723404255317"/>
    <n v="2918.64"/>
    <m/>
    <n v="0"/>
    <n v="94"/>
    <n v="94"/>
    <n v="4.1010638297872344"/>
    <n v="385.50000000000006"/>
    <n v="63.918085106382968"/>
    <n v="6008.2999999999993"/>
    <m/>
    <n v="0"/>
    <m/>
    <n v="0"/>
    <m/>
    <n v="0"/>
    <n v="125"/>
    <n v="125"/>
    <n v="563.5"/>
    <n v="9482.3100000000013"/>
    <n v="98"/>
    <n v="98"/>
    <n v="526"/>
    <n v="6793.2899999999991"/>
    <n v="223"/>
    <n v="223"/>
    <n v="1089.5"/>
    <n v="16275.6"/>
    <n v="0"/>
    <n v="0"/>
    <s v=""/>
    <s v=""/>
    <n v="1089.5"/>
    <n v="16275.6"/>
  </r>
  <r>
    <x v="4"/>
    <s v="East Georgia College"/>
    <n v="139621"/>
    <x v="7"/>
    <n v="120"/>
    <n v="0"/>
    <n v="120"/>
    <n v="120"/>
    <n v="120"/>
    <m/>
    <n v="5"/>
    <n v="5"/>
    <n v="2"/>
    <n v="2"/>
    <m/>
    <n v="0"/>
    <n v="2.4"/>
    <n v="12"/>
    <n v="3"/>
    <n v="6"/>
    <m/>
    <n v="0"/>
    <n v="77.2"/>
    <n v="386"/>
    <n v="80.5"/>
    <n v="161"/>
    <m/>
    <n v="0"/>
    <n v="7"/>
    <n v="7"/>
    <n v="2.5714285714285716"/>
    <n v="18"/>
    <n v="78.142857142857139"/>
    <n v="547"/>
    <n v="69"/>
    <n v="69"/>
    <n v="20"/>
    <n v="20"/>
    <m/>
    <n v="0"/>
    <n v="3.7608695652173911"/>
    <n v="259.5"/>
    <n v="5.3"/>
    <n v="106"/>
    <m/>
    <n v="0"/>
    <n v="73.743913043478258"/>
    <n v="5088.33"/>
    <n v="76.082499999999996"/>
    <n v="1521.6499999999999"/>
    <m/>
    <n v="0"/>
    <n v="89"/>
    <n v="89"/>
    <n v="4.106741573033708"/>
    <n v="365.5"/>
    <n v="74.269438202247187"/>
    <n v="6609.98"/>
    <n v="96"/>
    <n v="96"/>
    <n v="3.9947916666666665"/>
    <n v="383.5"/>
    <n v="74.551874999999995"/>
    <n v="7156.98"/>
    <n v="19"/>
    <n v="19"/>
    <n v="5"/>
    <n v="5"/>
    <m/>
    <n v="0"/>
    <n v="2.9736842105263155"/>
    <n v="56.499999999999993"/>
    <n v="2.6"/>
    <n v="13"/>
    <m/>
    <n v="0"/>
    <n v="53.929473684210528"/>
    <n v="1024.6600000000001"/>
    <n v="46.4"/>
    <n v="232"/>
    <m/>
    <n v="0"/>
    <n v="24"/>
    <n v="24"/>
    <n v="2.8958333333333335"/>
    <n v="69.5"/>
    <n v="52.360833333333339"/>
    <n v="1256.6600000000001"/>
    <m/>
    <n v="0"/>
    <m/>
    <n v="0"/>
    <m/>
    <n v="0"/>
    <n v="93"/>
    <n v="93"/>
    <n v="328"/>
    <n v="6498.99"/>
    <n v="27"/>
    <n v="27"/>
    <n v="125"/>
    <n v="1914.6499999999999"/>
    <n v="120"/>
    <n v="120"/>
    <n v="453"/>
    <n v="8413.64"/>
    <n v="0"/>
    <n v="0"/>
    <s v=""/>
    <s v=""/>
    <n v="453"/>
    <n v="8413.64"/>
  </r>
  <r>
    <x v="4"/>
    <s v="South Georgia College "/>
    <n v="140997"/>
    <x v="7"/>
    <n v="224"/>
    <n v="5"/>
    <n v="219"/>
    <n v="219"/>
    <n v="219"/>
    <m/>
    <n v="3"/>
    <n v="3"/>
    <n v="1"/>
    <n v="1"/>
    <m/>
    <n v="0"/>
    <n v="2.1666666666666665"/>
    <n v="6.5"/>
    <n v="1.5"/>
    <n v="1.5"/>
    <m/>
    <n v="0"/>
    <n v="67"/>
    <n v="201"/>
    <n v="75"/>
    <n v="75"/>
    <m/>
    <n v="0"/>
    <n v="4"/>
    <n v="4"/>
    <n v="2"/>
    <n v="8"/>
    <n v="69"/>
    <n v="276"/>
    <n v="108"/>
    <n v="108"/>
    <n v="40"/>
    <n v="40"/>
    <m/>
    <n v="0"/>
    <n v="3.7222222222222223"/>
    <n v="402"/>
    <n v="5.0125000000000002"/>
    <n v="200.5"/>
    <m/>
    <n v="0"/>
    <n v="77.107870370370378"/>
    <n v="8327.6500000000015"/>
    <n v="75.599500000000006"/>
    <n v="3023.9800000000005"/>
    <m/>
    <n v="0"/>
    <n v="148"/>
    <n v="148"/>
    <n v="4.0709459459459456"/>
    <n v="602.5"/>
    <n v="76.700202702702711"/>
    <n v="11351.630000000001"/>
    <n v="152"/>
    <n v="152"/>
    <n v="4.0164473684210522"/>
    <n v="610.49999999999989"/>
    <n v="76.497565789473697"/>
    <n v="11627.630000000001"/>
    <n v="19"/>
    <n v="19"/>
    <n v="48"/>
    <n v="48"/>
    <m/>
    <n v="0"/>
    <n v="3.0789473684210527"/>
    <n v="58.5"/>
    <n v="3.083333333333333"/>
    <n v="148"/>
    <m/>
    <n v="0"/>
    <n v="55.684210526315795"/>
    <n v="1058"/>
    <n v="50.930416666666673"/>
    <n v="2444.6600000000003"/>
    <m/>
    <n v="0"/>
    <n v="67"/>
    <n v="67"/>
    <n v="3.0820895522388061"/>
    <n v="206.5"/>
    <n v="52.278507462686569"/>
    <n v="3502.6600000000003"/>
    <m/>
    <n v="0"/>
    <m/>
    <n v="0"/>
    <m/>
    <n v="0"/>
    <n v="130"/>
    <n v="130"/>
    <n v="467"/>
    <n v="9586.6500000000015"/>
    <n v="89"/>
    <n v="89"/>
    <n v="350"/>
    <n v="5543.6400000000012"/>
    <n v="219"/>
    <n v="219"/>
    <n v="817"/>
    <n v="15130.290000000003"/>
    <n v="0"/>
    <n v="0"/>
    <s v=""/>
    <s v=""/>
    <n v="816.99999999999989"/>
    <n v="15130.29"/>
  </r>
  <r>
    <x v="4"/>
    <s v="Waycross College "/>
    <n v="141307"/>
    <x v="7"/>
    <n v="102"/>
    <n v="2"/>
    <n v="100"/>
    <n v="100"/>
    <n v="100"/>
    <m/>
    <n v="1"/>
    <n v="1"/>
    <n v="0"/>
    <n v="0"/>
    <m/>
    <n v="0"/>
    <n v="2"/>
    <n v="2"/>
    <n v="0"/>
    <n v="0"/>
    <m/>
    <n v="0"/>
    <n v="53"/>
    <n v="53"/>
    <n v="0"/>
    <n v="0"/>
    <m/>
    <n v="0"/>
    <n v="1"/>
    <n v="1"/>
    <n v="2"/>
    <n v="2"/>
    <n v="53"/>
    <n v="53"/>
    <n v="42"/>
    <n v="42"/>
    <n v="26"/>
    <n v="26"/>
    <m/>
    <n v="0"/>
    <n v="5.1785714285714288"/>
    <n v="217.5"/>
    <n v="5.884615384615385"/>
    <n v="153"/>
    <m/>
    <n v="0"/>
    <n v="80.79357142857144"/>
    <n v="3393.3300000000004"/>
    <n v="74.614999999999995"/>
    <n v="1939.9899999999998"/>
    <m/>
    <n v="0"/>
    <n v="68"/>
    <n v="68"/>
    <n v="5.4485294117647056"/>
    <n v="370.5"/>
    <n v="78.431176470588227"/>
    <n v="5333.32"/>
    <n v="69"/>
    <n v="69"/>
    <n v="5.3985507246376816"/>
    <n v="372.50000000000006"/>
    <n v="78.062608695652173"/>
    <n v="5386.32"/>
    <n v="16"/>
    <n v="16"/>
    <n v="15"/>
    <n v="15"/>
    <m/>
    <n v="0"/>
    <n v="2.65625"/>
    <n v="42.5"/>
    <n v="4.333333333333333"/>
    <n v="65"/>
    <m/>
    <n v="0"/>
    <n v="53.375"/>
    <n v="854"/>
    <n v="47.776666666666671"/>
    <n v="716.65000000000009"/>
    <m/>
    <n v="0"/>
    <n v="31"/>
    <n v="31"/>
    <n v="3.467741935483871"/>
    <n v="107.5"/>
    <n v="50.66612903225807"/>
    <n v="1570.65"/>
    <m/>
    <n v="0"/>
    <m/>
    <n v="0"/>
    <m/>
    <n v="0"/>
    <n v="59"/>
    <n v="59"/>
    <n v="262"/>
    <n v="4300.33"/>
    <n v="41"/>
    <n v="41"/>
    <n v="218"/>
    <n v="2656.64"/>
    <n v="100"/>
    <n v="100"/>
    <n v="480"/>
    <n v="6956.9699999999993"/>
    <n v="0"/>
    <n v="0"/>
    <s v=""/>
    <s v=""/>
    <n v="480.00000000000006"/>
    <n v="6956.9699999999993"/>
  </r>
  <r>
    <x v="4"/>
    <s v="Georgia Gwinnett College"/>
    <n v="447689"/>
    <x v="10"/>
    <n v="74"/>
    <n v="0"/>
    <n v="74"/>
    <n v="74"/>
    <n v="74"/>
    <m/>
    <n v="0"/>
    <n v="0"/>
    <n v="0"/>
    <n v="0"/>
    <m/>
    <n v="0"/>
    <n v="0"/>
    <n v="0"/>
    <n v="0"/>
    <n v="0"/>
    <m/>
    <n v="0"/>
    <n v="0"/>
    <n v="0"/>
    <n v="0"/>
    <n v="0"/>
    <m/>
    <n v="0"/>
    <n v="0"/>
    <n v="0"/>
    <n v="0"/>
    <n v="0"/>
    <n v="0"/>
    <n v="0"/>
    <m/>
    <n v="0"/>
    <m/>
    <n v="0"/>
    <m/>
    <n v="0"/>
    <m/>
    <n v="0"/>
    <m/>
    <n v="0"/>
    <m/>
    <n v="0"/>
    <m/>
    <n v="0"/>
    <m/>
    <n v="0"/>
    <m/>
    <n v="0"/>
    <n v="0"/>
    <n v="0"/>
    <n v="0"/>
    <n v="0"/>
    <n v="0"/>
    <n v="0"/>
    <n v="0"/>
    <n v="0"/>
    <n v="0"/>
    <n v="0"/>
    <n v="0"/>
    <n v="0"/>
    <n v="35"/>
    <n v="35"/>
    <n v="39"/>
    <n v="39"/>
    <m/>
    <n v="0"/>
    <n v="2.4857142857142858"/>
    <n v="87"/>
    <n v="2.666666666666667"/>
    <n v="104.00000000000001"/>
    <m/>
    <n v="0"/>
    <n v="62.4"/>
    <n v="2184"/>
    <n v="59.435897435897431"/>
    <n v="2318"/>
    <m/>
    <n v="0"/>
    <n v="74"/>
    <n v="74"/>
    <n v="2.5810810810810811"/>
    <n v="191"/>
    <n v="60.837837837837839"/>
    <n v="4502"/>
    <m/>
    <n v="0"/>
    <m/>
    <n v="0"/>
    <m/>
    <n v="0"/>
    <n v="35"/>
    <n v="35"/>
    <n v="87"/>
    <n v="2184"/>
    <n v="39"/>
    <n v="39"/>
    <n v="104.00000000000001"/>
    <n v="2318"/>
    <n v="74"/>
    <n v="74"/>
    <n v="191"/>
    <n v="4502"/>
    <n v="0"/>
    <n v="0"/>
    <s v=""/>
    <s v=""/>
    <n v="191"/>
    <n v="4502"/>
  </r>
  <r>
    <x v="5"/>
    <s v="University of Kentucky"/>
    <n v="157085"/>
    <x v="0"/>
    <n v="3650"/>
    <m/>
    <n v="3650"/>
    <n v="3650"/>
    <n v="3650"/>
    <m/>
    <n v="345"/>
    <n v="345"/>
    <n v="3"/>
    <n v="3"/>
    <m/>
    <n v="0"/>
    <n v="4.54"/>
    <n v="1566.3"/>
    <n v="3.83"/>
    <n v="11.49"/>
    <m/>
    <n v="0"/>
    <n v="133.31"/>
    <n v="45991.950000000004"/>
    <n v="105.33"/>
    <n v="315.99"/>
    <m/>
    <n v="0"/>
    <n v="348"/>
    <n v="348"/>
    <n v="4.5338793103448278"/>
    <n v="1577.7900000000002"/>
    <n v="133.06879310344829"/>
    <n v="46307.94"/>
    <n v="2160"/>
    <n v="2160"/>
    <n v="50"/>
    <n v="50"/>
    <m/>
    <n v="0"/>
    <n v="4.84"/>
    <n v="10454.4"/>
    <n v="5.33"/>
    <n v="266.5"/>
    <m/>
    <n v="0"/>
    <n v="136.87"/>
    <n v="295639.2"/>
    <n v="127.1"/>
    <n v="6355"/>
    <m/>
    <n v="0"/>
    <n v="2210"/>
    <n v="2210"/>
    <n v="4.8510859728506786"/>
    <n v="10720.9"/>
    <n v="136.6489592760181"/>
    <n v="301994.2"/>
    <n v="2558"/>
    <n v="2558"/>
    <n v="4.8079319781078969"/>
    <n v="12298.69"/>
    <n v="136.16189992181393"/>
    <n v="348302.14"/>
    <n v="735"/>
    <n v="735"/>
    <n v="174"/>
    <n v="174"/>
    <m/>
    <n v="0"/>
    <n v="3.88"/>
    <n v="2851.7999999999997"/>
    <n v="4.22"/>
    <n v="734.28"/>
    <m/>
    <n v="0"/>
    <n v="100.53"/>
    <n v="73889.55"/>
    <n v="100.44"/>
    <n v="17476.560000000001"/>
    <m/>
    <n v="0"/>
    <n v="909"/>
    <n v="909"/>
    <n v="3.9450825082508252"/>
    <n v="3586.08"/>
    <n v="100.51277227722773"/>
    <n v="91366.11"/>
    <n v="183"/>
    <n v="183"/>
    <n v="5.79"/>
    <n v="1059.57"/>
    <n v="89.06"/>
    <n v="16297.98"/>
    <n v="3240"/>
    <n v="3240"/>
    <n v="14872.499999999998"/>
    <n v="415520.7"/>
    <n v="227"/>
    <n v="227"/>
    <n v="1012.27"/>
    <n v="24147.550000000003"/>
    <n v="3467"/>
    <n v="3467"/>
    <n v="15884.769999999999"/>
    <n v="439668.25"/>
    <n v="0"/>
    <n v="0"/>
    <s v=""/>
    <s v=""/>
    <n v="16944.34"/>
    <n v="455966.23"/>
  </r>
  <r>
    <x v="5"/>
    <s v="University of Louisville"/>
    <n v="157289"/>
    <x v="0"/>
    <n v="2482"/>
    <m/>
    <n v="2482"/>
    <n v="2482"/>
    <n v="2482"/>
    <m/>
    <n v="147"/>
    <n v="147"/>
    <n v="4"/>
    <n v="4"/>
    <m/>
    <n v="0"/>
    <n v="4.74"/>
    <n v="696.78000000000009"/>
    <n v="6"/>
    <n v="24"/>
    <m/>
    <n v="0"/>
    <n v="135.79"/>
    <n v="19961.129999999997"/>
    <n v="135.25"/>
    <n v="541"/>
    <m/>
    <n v="0"/>
    <n v="151"/>
    <n v="151"/>
    <n v="4.773377483443709"/>
    <n v="720.78000000000009"/>
    <n v="135.7756953642384"/>
    <n v="20502.129999999997"/>
    <n v="1152"/>
    <n v="1152"/>
    <n v="57"/>
    <n v="57"/>
    <m/>
    <n v="0"/>
    <n v="5.34"/>
    <n v="6151.68"/>
    <n v="6.82"/>
    <n v="388.74"/>
    <m/>
    <n v="0"/>
    <n v="143.53"/>
    <n v="165346.56"/>
    <n v="127.75"/>
    <n v="7281.75"/>
    <m/>
    <n v="0"/>
    <n v="1209"/>
    <n v="1209"/>
    <n v="5.409776674937965"/>
    <n v="6540.42"/>
    <n v="142.78602977667492"/>
    <n v="172628.30999999997"/>
    <n v="1360"/>
    <n v="1360"/>
    <n v="5.3391176470588233"/>
    <n v="7261.2"/>
    <n v="142.00767647058822"/>
    <n v="193130.43999999997"/>
    <n v="646"/>
    <n v="646"/>
    <n v="251"/>
    <n v="251"/>
    <m/>
    <n v="0"/>
    <n v="3.95"/>
    <n v="2551.7000000000003"/>
    <n v="3.9"/>
    <n v="978.9"/>
    <m/>
    <n v="0"/>
    <n v="99.11"/>
    <n v="64025.06"/>
    <n v="85.94"/>
    <n v="21570.94"/>
    <m/>
    <n v="0"/>
    <n v="897"/>
    <n v="897"/>
    <n v="3.9360089186176146"/>
    <n v="3530.6000000000004"/>
    <n v="95.424749163879596"/>
    <n v="85596"/>
    <n v="225"/>
    <n v="225"/>
    <n v="6.14"/>
    <n v="1381.5"/>
    <n v="98.19"/>
    <n v="22092.75"/>
    <n v="1945"/>
    <n v="1945"/>
    <n v="9400.16"/>
    <n v="249332.75"/>
    <n v="312"/>
    <n v="312"/>
    <n v="1391.6399999999999"/>
    <n v="29393.69"/>
    <n v="2257"/>
    <n v="2257"/>
    <n v="10791.8"/>
    <n v="278726.44"/>
    <n v="0"/>
    <n v="0"/>
    <s v=""/>
    <s v=""/>
    <n v="12173.3"/>
    <n v="300819.18999999994"/>
  </r>
  <r>
    <x v="5"/>
    <s v="Eastern Kentucky University "/>
    <n v="156620"/>
    <x v="1"/>
    <n v="2128"/>
    <m/>
    <n v="2128"/>
    <n v="2128"/>
    <n v="2128"/>
    <m/>
    <n v="110"/>
    <n v="110"/>
    <n v="3"/>
    <n v="3"/>
    <m/>
    <n v="0"/>
    <n v="4.79"/>
    <n v="526.9"/>
    <n v="3.5"/>
    <n v="10.5"/>
    <m/>
    <n v="0"/>
    <n v="143.19"/>
    <n v="15750.9"/>
    <n v="107.67"/>
    <n v="323.01"/>
    <m/>
    <n v="0"/>
    <n v="113"/>
    <n v="113"/>
    <n v="4.7557522123893801"/>
    <n v="537.4"/>
    <n v="142.24699115044248"/>
    <n v="16073.91"/>
    <n v="931"/>
    <n v="931"/>
    <n v="52"/>
    <n v="52"/>
    <m/>
    <n v="0"/>
    <n v="5.34"/>
    <n v="4971.54"/>
    <n v="6.82"/>
    <n v="354.64"/>
    <m/>
    <n v="0"/>
    <n v="149.72999999999999"/>
    <n v="139398.63"/>
    <n v="147.46"/>
    <n v="7667.92"/>
    <m/>
    <n v="0"/>
    <n v="983"/>
    <n v="983"/>
    <n v="5.4182909460834185"/>
    <n v="5326.18"/>
    <n v="149.60991861648017"/>
    <n v="147066.55000000002"/>
    <n v="1096"/>
    <n v="1096"/>
    <n v="5.3499817518248172"/>
    <n v="5863.58"/>
    <n v="148.85078467153286"/>
    <n v="163140.46000000002"/>
    <n v="556"/>
    <n v="556"/>
    <n v="176"/>
    <n v="176"/>
    <m/>
    <n v="0"/>
    <n v="3.78"/>
    <n v="2101.6799999999998"/>
    <n v="3.84"/>
    <n v="675.83999999999992"/>
    <m/>
    <n v="0"/>
    <n v="100.6"/>
    <n v="55933.599999999999"/>
    <n v="91.78"/>
    <n v="16153.28"/>
    <m/>
    <n v="0"/>
    <n v="732"/>
    <n v="732"/>
    <n v="3.7944262295081961"/>
    <n v="2777.5199999999995"/>
    <n v="98.479344262295086"/>
    <n v="72086.880000000005"/>
    <n v="300"/>
    <n v="300"/>
    <n v="5.66"/>
    <n v="1698"/>
    <n v="102.75"/>
    <n v="30825"/>
    <n v="1597"/>
    <n v="1597"/>
    <n v="7600.119999999999"/>
    <n v="211083.13"/>
    <n v="231"/>
    <n v="231"/>
    <n v="1040.98"/>
    <n v="24144.21"/>
    <n v="1828"/>
    <n v="1828"/>
    <n v="8641.0999999999985"/>
    <n v="235227.34"/>
    <n v="0"/>
    <n v="0"/>
    <s v=""/>
    <s v=""/>
    <n v="10339.099999999999"/>
    <n v="266052.34000000003"/>
  </r>
  <r>
    <x v="5"/>
    <s v="Murray State University "/>
    <n v="157401"/>
    <x v="1"/>
    <n v="1542"/>
    <m/>
    <n v="1542"/>
    <n v="1542"/>
    <n v="1542"/>
    <m/>
    <n v="127"/>
    <n v="127"/>
    <n v="2"/>
    <n v="2"/>
    <m/>
    <n v="0"/>
    <n v="4.8600000000000003"/>
    <n v="617.22"/>
    <n v="5"/>
    <n v="10"/>
    <m/>
    <n v="0"/>
    <n v="143.63"/>
    <n v="18241.009999999998"/>
    <n v="165"/>
    <n v="330"/>
    <m/>
    <n v="0"/>
    <n v="129"/>
    <n v="129"/>
    <n v="4.862170542635659"/>
    <n v="627.22"/>
    <n v="143.96131782945736"/>
    <n v="18571.009999999998"/>
    <n v="622"/>
    <n v="622"/>
    <n v="23"/>
    <n v="23"/>
    <m/>
    <n v="0"/>
    <n v="5.07"/>
    <n v="3153.54"/>
    <n v="6.43"/>
    <n v="147.88999999999999"/>
    <m/>
    <n v="0"/>
    <n v="145.38999999999999"/>
    <n v="90432.579999999987"/>
    <n v="158.78"/>
    <n v="3651.94"/>
    <m/>
    <n v="0"/>
    <n v="645"/>
    <n v="645"/>
    <n v="5.1184961240310072"/>
    <n v="3301.43"/>
    <n v="145.86747286821705"/>
    <n v="94084.52"/>
    <n v="774"/>
    <n v="774"/>
    <n v="5.0757751937984494"/>
    <n v="3928.6499999999996"/>
    <n v="145.54978036175712"/>
    <n v="112655.53000000001"/>
    <n v="425"/>
    <n v="425"/>
    <n v="212"/>
    <n v="212"/>
    <m/>
    <n v="0"/>
    <n v="3.58"/>
    <n v="1521.5"/>
    <n v="3.4"/>
    <n v="720.8"/>
    <m/>
    <n v="0"/>
    <n v="95.92"/>
    <n v="40766"/>
    <n v="78.61"/>
    <n v="16665.32"/>
    <m/>
    <n v="0"/>
    <n v="637"/>
    <n v="637"/>
    <n v="3.5200941915227633"/>
    <n v="2242.3000000000002"/>
    <n v="90.159058084772369"/>
    <n v="57431.32"/>
    <n v="131"/>
    <n v="131"/>
    <n v="5.5"/>
    <n v="720.5"/>
    <n v="106.05"/>
    <n v="13892.55"/>
    <n v="1174"/>
    <n v="1174"/>
    <n v="5292.26"/>
    <n v="149439.58999999997"/>
    <n v="237"/>
    <n v="237"/>
    <n v="878.68999999999994"/>
    <n v="20647.259999999998"/>
    <n v="1411"/>
    <n v="1411"/>
    <n v="6170.95"/>
    <n v="170086.84999999998"/>
    <n v="0"/>
    <n v="0"/>
    <s v=""/>
    <s v=""/>
    <n v="6891.45"/>
    <n v="183979.4"/>
  </r>
  <r>
    <x v="5"/>
    <s v="Western Kentucky University "/>
    <n v="157951"/>
    <x v="1"/>
    <n v="2382"/>
    <m/>
    <n v="2382"/>
    <n v="2382"/>
    <n v="2382"/>
    <m/>
    <n v="150"/>
    <n v="150"/>
    <n v="3"/>
    <n v="3"/>
    <m/>
    <n v="0"/>
    <n v="4.82"/>
    <n v="723"/>
    <n v="5.33"/>
    <n v="15.99"/>
    <m/>
    <n v="0"/>
    <n v="138.91"/>
    <n v="20836.5"/>
    <n v="155.33000000000001"/>
    <n v="465.99"/>
    <m/>
    <n v="0"/>
    <n v="153"/>
    <n v="153"/>
    <n v="4.83"/>
    <n v="738.99"/>
    <n v="139.23196078431374"/>
    <n v="21302.49"/>
    <n v="1181"/>
    <n v="1181"/>
    <n v="85"/>
    <n v="85"/>
    <m/>
    <n v="0"/>
    <n v="5.31"/>
    <n v="6271.11"/>
    <n v="6.76"/>
    <n v="574.6"/>
    <m/>
    <n v="0"/>
    <n v="146.05000000000001"/>
    <n v="172485.05000000002"/>
    <n v="139.29"/>
    <n v="11839.65"/>
    <m/>
    <n v="0"/>
    <n v="1266"/>
    <n v="1266"/>
    <n v="5.4073538704581363"/>
    <n v="6845.7100000000009"/>
    <n v="145.59612954186414"/>
    <n v="184324.7"/>
    <n v="1419"/>
    <n v="1419"/>
    <n v="5.345102184637069"/>
    <n v="7584.7000000000007"/>
    <n v="144.90992952783651"/>
    <n v="205627.19"/>
    <n v="517"/>
    <n v="517"/>
    <n v="196"/>
    <n v="196"/>
    <m/>
    <n v="0"/>
    <n v="3.81"/>
    <n v="1969.77"/>
    <n v="3.76"/>
    <n v="736.95999999999992"/>
    <m/>
    <n v="0"/>
    <n v="99.12"/>
    <n v="51245.04"/>
    <n v="88.44"/>
    <n v="17334.239999999998"/>
    <m/>
    <n v="0"/>
    <n v="713"/>
    <n v="713"/>
    <n v="3.7962552594670407"/>
    <n v="2706.73"/>
    <n v="96.184123422159885"/>
    <n v="68579.28"/>
    <n v="250"/>
    <n v="250"/>
    <n v="6.19"/>
    <n v="1547.5"/>
    <n v="106.67"/>
    <n v="26667.5"/>
    <n v="1848"/>
    <n v="1848"/>
    <n v="8963.8799999999992"/>
    <n v="244566.59000000003"/>
    <n v="284"/>
    <n v="284"/>
    <n v="1327.55"/>
    <n v="29639.879999999997"/>
    <n v="2132"/>
    <n v="2132"/>
    <n v="10291.429999999998"/>
    <n v="274206.47000000003"/>
    <n v="0"/>
    <n v="0"/>
    <s v=""/>
    <s v=""/>
    <n v="11838.93"/>
    <n v="300873.96999999997"/>
  </r>
  <r>
    <x v="5"/>
    <s v="Morehead State University "/>
    <n v="157386"/>
    <x v="2"/>
    <n v="930"/>
    <m/>
    <n v="930"/>
    <n v="930"/>
    <n v="930"/>
    <m/>
    <n v="79"/>
    <n v="79"/>
    <n v="1"/>
    <n v="1"/>
    <m/>
    <n v="0"/>
    <n v="4.9800000000000004"/>
    <n v="393.42"/>
    <n v="4"/>
    <n v="4"/>
    <m/>
    <n v="0"/>
    <n v="149.69999999999999"/>
    <n v="11826.3"/>
    <n v="140"/>
    <n v="140"/>
    <m/>
    <n v="0"/>
    <n v="80"/>
    <n v="80"/>
    <n v="4.9677500000000006"/>
    <n v="397.42000000000007"/>
    <n v="149.57874999999999"/>
    <n v="11966.3"/>
    <n v="388"/>
    <n v="388"/>
    <n v="23"/>
    <n v="23"/>
    <m/>
    <n v="0"/>
    <n v="5.4"/>
    <n v="2095.2000000000003"/>
    <n v="7.07"/>
    <n v="162.61000000000001"/>
    <m/>
    <n v="0"/>
    <n v="153.26"/>
    <n v="59464.88"/>
    <n v="159.04"/>
    <n v="3657.9199999999996"/>
    <m/>
    <n v="0"/>
    <n v="411"/>
    <n v="411"/>
    <n v="5.4934549878345509"/>
    <n v="2257.8100000000004"/>
    <n v="153.58345498783453"/>
    <n v="63122.799999999988"/>
    <n v="491"/>
    <n v="491"/>
    <n v="5.4078004073319761"/>
    <n v="2655.2300000000005"/>
    <n v="152.93095723014255"/>
    <n v="75089.099999999991"/>
    <n v="191"/>
    <n v="191"/>
    <n v="139"/>
    <n v="139"/>
    <m/>
    <n v="0"/>
    <n v="3.96"/>
    <n v="756.36"/>
    <n v="3.72"/>
    <n v="517.08000000000004"/>
    <m/>
    <n v="0"/>
    <n v="103"/>
    <n v="19673"/>
    <n v="93.48"/>
    <n v="12993.720000000001"/>
    <m/>
    <n v="0"/>
    <n v="330"/>
    <n v="330"/>
    <n v="3.8589090909090911"/>
    <n v="1273.44"/>
    <n v="98.990060606060609"/>
    <n v="32666.720000000001"/>
    <n v="109"/>
    <n v="109"/>
    <n v="5.9"/>
    <n v="643.1"/>
    <n v="96.31"/>
    <n v="10497.79"/>
    <n v="658"/>
    <n v="658"/>
    <n v="3244.9800000000005"/>
    <n v="90964.18"/>
    <n v="163"/>
    <n v="163"/>
    <n v="683.69"/>
    <n v="16791.64"/>
    <n v="821"/>
    <n v="821"/>
    <n v="3928.6700000000005"/>
    <n v="107755.81999999999"/>
    <n v="0"/>
    <n v="0"/>
    <s v=""/>
    <s v=""/>
    <n v="4571.7700000000004"/>
    <n v="118253.60999999999"/>
  </r>
  <r>
    <x v="5"/>
    <s v="Northern Kentucky University "/>
    <n v="157447"/>
    <x v="2"/>
    <n v="1836"/>
    <m/>
    <n v="1836"/>
    <n v="1836"/>
    <n v="1836"/>
    <m/>
    <n v="24"/>
    <n v="24"/>
    <n v="3"/>
    <n v="3"/>
    <m/>
    <n v="0"/>
    <n v="4.9400000000000004"/>
    <n v="118.56"/>
    <n v="5.67"/>
    <n v="17.009999999999998"/>
    <m/>
    <n v="0"/>
    <n v="148.25"/>
    <n v="3558"/>
    <n v="139"/>
    <n v="417"/>
    <m/>
    <n v="0"/>
    <n v="27"/>
    <n v="27"/>
    <n v="5.0211111111111109"/>
    <n v="135.57"/>
    <n v="147.22222222222223"/>
    <n v="3975"/>
    <n v="865"/>
    <n v="865"/>
    <n v="100"/>
    <n v="100"/>
    <m/>
    <n v="0"/>
    <n v="5.65"/>
    <n v="4887.25"/>
    <n v="6.85"/>
    <n v="685"/>
    <m/>
    <n v="0"/>
    <n v="148.68"/>
    <n v="128608.20000000001"/>
    <n v="137.97"/>
    <n v="13797"/>
    <m/>
    <n v="0"/>
    <n v="965"/>
    <n v="965"/>
    <n v="5.7743523316062175"/>
    <n v="5572.25"/>
    <n v="147.57015544041451"/>
    <n v="142405.20000000001"/>
    <n v="992"/>
    <n v="992"/>
    <n v="5.753850806451613"/>
    <n v="5707.82"/>
    <n v="147.56068548387097"/>
    <n v="146380.20000000001"/>
    <n v="474"/>
    <n v="474"/>
    <n v="135"/>
    <n v="135"/>
    <m/>
    <n v="0"/>
    <n v="4.12"/>
    <n v="1952.88"/>
    <n v="4.3499999999999996"/>
    <n v="587.25"/>
    <m/>
    <n v="0"/>
    <n v="102.19"/>
    <n v="48438.06"/>
    <n v="89.21"/>
    <n v="12043.349999999999"/>
    <m/>
    <n v="0"/>
    <n v="609"/>
    <n v="609"/>
    <n v="4.1709852216748766"/>
    <n v="2540.1299999999997"/>
    <n v="99.312660098522159"/>
    <n v="60481.409999999996"/>
    <n v="235"/>
    <n v="235"/>
    <n v="5.4"/>
    <n v="1269"/>
    <n v="90.42"/>
    <n v="21248.7"/>
    <n v="1363"/>
    <n v="1363"/>
    <n v="6958.6900000000005"/>
    <n v="180604.26"/>
    <n v="238"/>
    <n v="238"/>
    <n v="1289.26"/>
    <n v="26257.35"/>
    <n v="1601"/>
    <n v="1601"/>
    <n v="8247.9500000000007"/>
    <n v="206861.61000000002"/>
    <n v="0"/>
    <n v="0"/>
    <s v=""/>
    <s v=""/>
    <n v="9516.9499999999989"/>
    <n v="228110.31000000003"/>
  </r>
  <r>
    <x v="5"/>
    <s v="Kentucky State University "/>
    <n v="157058"/>
    <x v="3"/>
    <n v="184"/>
    <m/>
    <n v="184"/>
    <n v="184"/>
    <n v="184"/>
    <m/>
    <n v="4"/>
    <n v="4"/>
    <n v="1"/>
    <n v="1"/>
    <m/>
    <n v="0"/>
    <n v="4.75"/>
    <n v="19"/>
    <n v="5"/>
    <n v="5"/>
    <m/>
    <n v="0"/>
    <n v="141.75"/>
    <n v="567"/>
    <n v="167"/>
    <n v="167"/>
    <m/>
    <n v="0"/>
    <n v="5"/>
    <n v="5"/>
    <n v="4.8"/>
    <n v="24"/>
    <n v="146.80000000000001"/>
    <n v="734"/>
    <n v="87"/>
    <n v="87"/>
    <n v="19"/>
    <n v="19"/>
    <m/>
    <n v="0"/>
    <n v="5.94"/>
    <n v="516.78000000000009"/>
    <n v="6.47"/>
    <n v="122.92999999999999"/>
    <m/>
    <n v="0"/>
    <n v="167.05"/>
    <n v="14533.35"/>
    <n v="125.58"/>
    <n v="2386.02"/>
    <m/>
    <n v="0"/>
    <n v="106"/>
    <n v="106"/>
    <n v="6.0350000000000001"/>
    <n v="639.71"/>
    <n v="159.61669811320755"/>
    <n v="16919.37"/>
    <n v="111"/>
    <n v="111"/>
    <n v="5.9793693693693699"/>
    <n v="663.71"/>
    <n v="159.03936936936935"/>
    <n v="17653.37"/>
    <n v="38"/>
    <n v="38"/>
    <n v="9"/>
    <n v="9"/>
    <m/>
    <n v="0"/>
    <n v="3.97"/>
    <n v="150.86000000000001"/>
    <n v="4.5599999999999996"/>
    <n v="41.04"/>
    <m/>
    <n v="0"/>
    <n v="109.36"/>
    <n v="4155.68"/>
    <n v="105.89"/>
    <n v="953.01"/>
    <m/>
    <n v="0"/>
    <n v="47"/>
    <n v="47"/>
    <n v="4.0829787234042554"/>
    <n v="191.9"/>
    <n v="108.69553191489362"/>
    <n v="5108.6900000000005"/>
    <n v="26"/>
    <n v="26"/>
    <n v="5.0199999999999996"/>
    <n v="130.51999999999998"/>
    <n v="91.36"/>
    <n v="2375.36"/>
    <n v="129"/>
    <n v="129"/>
    <n v="686.6400000000001"/>
    <n v="19256.03"/>
    <n v="29"/>
    <n v="29"/>
    <n v="168.97"/>
    <n v="3506.0299999999997"/>
    <n v="158"/>
    <n v="158"/>
    <n v="855.61000000000013"/>
    <n v="22762.059999999998"/>
    <n v="0"/>
    <n v="0"/>
    <s v=""/>
    <s v=""/>
    <n v="986.13"/>
    <n v="25137.42"/>
  </r>
  <r>
    <x v="5"/>
    <s v="Bluegrass Community and Technical College"/>
    <n v="157173"/>
    <x v="5"/>
    <n v="1055"/>
    <m/>
    <n v="1055"/>
    <n v="1055"/>
    <n v="1055"/>
    <m/>
    <n v="36"/>
    <n v="36"/>
    <n v="4"/>
    <n v="4"/>
    <m/>
    <n v="0"/>
    <n v="3.38"/>
    <n v="121.67999999999999"/>
    <n v="2.88"/>
    <n v="11.52"/>
    <m/>
    <n v="0"/>
    <n v="77.89"/>
    <n v="2804.04"/>
    <n v="63.75"/>
    <n v="255"/>
    <m/>
    <n v="0"/>
    <n v="40"/>
    <n v="40"/>
    <n v="3.3299999999999996"/>
    <n v="133.19999999999999"/>
    <n v="76.475999999999999"/>
    <n v="3059.04"/>
    <n v="360"/>
    <n v="360"/>
    <n v="238"/>
    <n v="238"/>
    <m/>
    <n v="0"/>
    <n v="4.6100000000000003"/>
    <n v="1659.6000000000001"/>
    <n v="5.24"/>
    <n v="1247.1200000000001"/>
    <m/>
    <n v="0"/>
    <n v="92.29"/>
    <n v="33224.400000000001"/>
    <n v="86.1"/>
    <n v="20491.8"/>
    <m/>
    <n v="0"/>
    <n v="598"/>
    <n v="598"/>
    <n v="4.8607357859531781"/>
    <n v="2906.7200000000007"/>
    <n v="89.826421404682264"/>
    <n v="53716.2"/>
    <n v="638"/>
    <n v="638"/>
    <n v="4.7647648902821329"/>
    <n v="3039.920000000001"/>
    <n v="88.989404388714732"/>
    <n v="56775.24"/>
    <n v="161"/>
    <n v="161"/>
    <n v="119"/>
    <n v="119"/>
    <m/>
    <n v="0"/>
    <n v="3.65"/>
    <n v="587.65"/>
    <n v="4.13"/>
    <n v="491.46999999999997"/>
    <m/>
    <n v="0"/>
    <n v="76.47"/>
    <n v="12311.67"/>
    <n v="64.67"/>
    <n v="7695.7300000000005"/>
    <m/>
    <n v="0"/>
    <n v="280"/>
    <n v="280"/>
    <n v="3.8539999999999996"/>
    <n v="1079.1199999999999"/>
    <n v="71.454999999999998"/>
    <n v="20007.399999999998"/>
    <n v="137"/>
    <n v="137"/>
    <n v="4.78"/>
    <n v="654.86"/>
    <n v="68.040000000000006"/>
    <n v="9321.4800000000014"/>
    <n v="557"/>
    <n v="557"/>
    <n v="2368.9300000000003"/>
    <n v="48340.11"/>
    <n v="361"/>
    <n v="361"/>
    <n v="1750.1100000000001"/>
    <n v="28442.53"/>
    <n v="918"/>
    <n v="918"/>
    <n v="4119.0400000000009"/>
    <n v="76782.64"/>
    <n v="0"/>
    <n v="0"/>
    <s v=""/>
    <s v=""/>
    <n v="4773.9000000000005"/>
    <n v="86104.12"/>
  </r>
  <r>
    <x v="5"/>
    <s v="Jefferson Community and Technical College "/>
    <n v="156921"/>
    <x v="5"/>
    <n v="933"/>
    <m/>
    <n v="933"/>
    <n v="933"/>
    <n v="933"/>
    <m/>
    <n v="3"/>
    <n v="3"/>
    <n v="2"/>
    <n v="2"/>
    <m/>
    <n v="0"/>
    <n v="3.67"/>
    <n v="11.01"/>
    <n v="4.5"/>
    <n v="9"/>
    <m/>
    <n v="0"/>
    <n v="63"/>
    <n v="189"/>
    <n v="73.5"/>
    <n v="147"/>
    <m/>
    <n v="0"/>
    <n v="5"/>
    <n v="5"/>
    <n v="4.0019999999999998"/>
    <n v="20.009999999999998"/>
    <n v="67.2"/>
    <n v="336"/>
    <n v="282"/>
    <n v="282"/>
    <n v="275"/>
    <n v="275"/>
    <m/>
    <n v="0"/>
    <n v="4.5599999999999996"/>
    <n v="1285.9199999999998"/>
    <n v="5.47"/>
    <n v="1504.25"/>
    <m/>
    <n v="0"/>
    <n v="85.16"/>
    <n v="24015.119999999999"/>
    <n v="79.67"/>
    <n v="21909.25"/>
    <m/>
    <n v="0"/>
    <n v="557"/>
    <n v="557"/>
    <n v="5.0092818671454218"/>
    <n v="2790.17"/>
    <n v="82.449497307001792"/>
    <n v="45924.369999999995"/>
    <n v="562"/>
    <n v="562"/>
    <n v="5.0003202846975094"/>
    <n v="2810.1800000000003"/>
    <n v="82.313825622775795"/>
    <n v="46260.369999999995"/>
    <n v="71"/>
    <n v="71"/>
    <n v="112"/>
    <n v="112"/>
    <m/>
    <n v="0"/>
    <n v="3.68"/>
    <n v="261.28000000000003"/>
    <n v="4.0199999999999996"/>
    <n v="450.23999999999995"/>
    <m/>
    <n v="0"/>
    <n v="67.89"/>
    <n v="4820.1899999999996"/>
    <n v="57.68"/>
    <n v="6460.16"/>
    <m/>
    <n v="0"/>
    <n v="183"/>
    <n v="183"/>
    <n v="3.8880874316939891"/>
    <n v="711.52"/>
    <n v="61.641256830601087"/>
    <n v="11280.349999999999"/>
    <n v="188"/>
    <n v="188"/>
    <n v="5.45"/>
    <n v="1024.6000000000001"/>
    <n v="66.14"/>
    <n v="12434.32"/>
    <n v="356"/>
    <n v="356"/>
    <n v="1558.2099999999998"/>
    <n v="29024.309999999998"/>
    <n v="389"/>
    <n v="389"/>
    <n v="1963.49"/>
    <n v="28516.41"/>
    <n v="745"/>
    <n v="745"/>
    <n v="3521.7"/>
    <n v="57540.72"/>
    <n v="0"/>
    <n v="0"/>
    <s v=""/>
    <s v=""/>
    <n v="4546.3"/>
    <n v="69975.039999999994"/>
  </r>
  <r>
    <x v="5"/>
    <s v="Ashland Community and Technical College"/>
    <n v="156231"/>
    <x v="6"/>
    <n v="336"/>
    <m/>
    <n v="336"/>
    <n v="336"/>
    <n v="336"/>
    <m/>
    <n v="7"/>
    <n v="7"/>
    <n v="0"/>
    <n v="0"/>
    <m/>
    <n v="0"/>
    <n v="2.93"/>
    <n v="20.51"/>
    <m/>
    <n v="0"/>
    <m/>
    <n v="0"/>
    <n v="71.709999999999994"/>
    <n v="501.96999999999997"/>
    <n v="0"/>
    <n v="0"/>
    <m/>
    <n v="0"/>
    <n v="7"/>
    <n v="7"/>
    <n v="2.93"/>
    <n v="20.51"/>
    <n v="71.709999999999994"/>
    <n v="501.96999999999997"/>
    <n v="135"/>
    <n v="135"/>
    <n v="44"/>
    <n v="44"/>
    <m/>
    <n v="0"/>
    <n v="4.71"/>
    <n v="635.85"/>
    <n v="4.9800000000000004"/>
    <n v="219.12"/>
    <m/>
    <n v="0"/>
    <n v="92.93"/>
    <n v="12545.550000000001"/>
    <n v="75.05"/>
    <n v="3302.2"/>
    <m/>
    <n v="0"/>
    <n v="179"/>
    <n v="179"/>
    <n v="4.776368715083799"/>
    <n v="854.97"/>
    <n v="88.534916201117312"/>
    <n v="15847.749999999998"/>
    <n v="186"/>
    <n v="186"/>
    <n v="4.7068817204301077"/>
    <n v="875.48"/>
    <n v="87.901720430107517"/>
    <n v="16349.719999999998"/>
    <n v="34"/>
    <n v="34"/>
    <n v="27"/>
    <n v="27"/>
    <m/>
    <n v="0"/>
    <n v="3.66"/>
    <n v="124.44"/>
    <n v="3.89"/>
    <n v="105.03"/>
    <m/>
    <n v="0"/>
    <n v="74.53"/>
    <n v="2534.02"/>
    <n v="64"/>
    <n v="1728"/>
    <m/>
    <n v="0"/>
    <n v="61"/>
    <n v="61"/>
    <n v="3.7618032786885247"/>
    <n v="229.47"/>
    <n v="69.869180327868861"/>
    <n v="4262.0200000000004"/>
    <n v="89"/>
    <n v="89"/>
    <n v="4.9400000000000004"/>
    <n v="439.66"/>
    <n v="68.05"/>
    <n v="6056.45"/>
    <n v="176"/>
    <n v="176"/>
    <n v="780.8"/>
    <n v="15581.54"/>
    <n v="71"/>
    <n v="71"/>
    <n v="324.14999999999998"/>
    <n v="5030.2"/>
    <n v="247"/>
    <n v="247"/>
    <n v="1104.9499999999998"/>
    <n v="20611.740000000002"/>
    <n v="0"/>
    <n v="0"/>
    <s v=""/>
    <s v=""/>
    <n v="1544.6100000000001"/>
    <n v="26668.19"/>
  </r>
  <r>
    <x v="5"/>
    <s v="Big Sandy Community and Technical College "/>
    <n v="157553"/>
    <x v="6"/>
    <n v="267"/>
    <m/>
    <n v="267"/>
    <n v="267"/>
    <n v="267"/>
    <m/>
    <n v="1"/>
    <n v="1"/>
    <n v="1"/>
    <n v="1"/>
    <m/>
    <n v="0"/>
    <n v="3"/>
    <n v="3"/>
    <n v="4"/>
    <n v="4"/>
    <m/>
    <n v="0"/>
    <n v="67"/>
    <n v="67"/>
    <n v="69.5"/>
    <n v="69.5"/>
    <m/>
    <n v="0"/>
    <n v="2"/>
    <n v="2"/>
    <n v="3.5"/>
    <n v="7"/>
    <n v="68.25"/>
    <n v="136.5"/>
    <n v="105"/>
    <n v="105"/>
    <n v="34"/>
    <n v="34"/>
    <m/>
    <n v="0"/>
    <n v="4.7300000000000004"/>
    <n v="496.65000000000003"/>
    <n v="4.79"/>
    <n v="162.86000000000001"/>
    <m/>
    <n v="0"/>
    <n v="88.94"/>
    <n v="9338.6999999999989"/>
    <n v="87.25"/>
    <n v="2966.5"/>
    <m/>
    <n v="0"/>
    <n v="139"/>
    <n v="139"/>
    <n v="4.744676258992806"/>
    <n v="659.51"/>
    <n v="88.526618705035958"/>
    <n v="12305.199999999999"/>
    <n v="141"/>
    <n v="141"/>
    <n v="4.7270212765957442"/>
    <n v="666.51"/>
    <n v="88.239007092198577"/>
    <n v="12441.699999999999"/>
    <n v="21"/>
    <n v="21"/>
    <n v="11"/>
    <n v="11"/>
    <m/>
    <n v="0"/>
    <n v="4.17"/>
    <n v="87.57"/>
    <n v="3.14"/>
    <n v="34.54"/>
    <m/>
    <n v="0"/>
    <n v="80.599999999999994"/>
    <n v="1692.6"/>
    <n v="50.55"/>
    <n v="556.04999999999995"/>
    <m/>
    <n v="0"/>
    <n v="32"/>
    <n v="32"/>
    <n v="3.8159374999999995"/>
    <n v="122.10999999999999"/>
    <n v="70.270312499999989"/>
    <n v="2248.6499999999996"/>
    <n v="94"/>
    <n v="94"/>
    <n v="4.9000000000000004"/>
    <n v="460.6"/>
    <n v="77"/>
    <n v="7238"/>
    <n v="127"/>
    <n v="127"/>
    <n v="587.22"/>
    <n v="11098.3"/>
    <n v="46"/>
    <n v="46"/>
    <n v="201.4"/>
    <n v="3592.05"/>
    <n v="173"/>
    <n v="173"/>
    <n v="788.62"/>
    <n v="14690.349999999999"/>
    <n v="0"/>
    <n v="0"/>
    <s v=""/>
    <s v=""/>
    <n v="1249.22"/>
    <n v="21928.35"/>
  </r>
  <r>
    <x v="5"/>
    <s v="Elizabethtown Community and Technical College "/>
    <n v="156648"/>
    <x v="6"/>
    <n v="518"/>
    <m/>
    <n v="518"/>
    <n v="518"/>
    <n v="518"/>
    <m/>
    <n v="4"/>
    <n v="4"/>
    <n v="1"/>
    <n v="1"/>
    <m/>
    <n v="0"/>
    <n v="3.5"/>
    <n v="14"/>
    <n v="6"/>
    <n v="6"/>
    <m/>
    <n v="0"/>
    <n v="81.25"/>
    <n v="325"/>
    <n v="109"/>
    <n v="109"/>
    <m/>
    <n v="0"/>
    <n v="5"/>
    <n v="5"/>
    <n v="4"/>
    <n v="20"/>
    <n v="86.8"/>
    <n v="434"/>
    <n v="241"/>
    <n v="241"/>
    <n v="124"/>
    <n v="124"/>
    <m/>
    <n v="0"/>
    <n v="4.46"/>
    <n v="1074.8599999999999"/>
    <n v="5.01"/>
    <n v="621.24"/>
    <m/>
    <n v="0"/>
    <n v="88.35"/>
    <n v="21292.35"/>
    <n v="80.31"/>
    <n v="9958.44"/>
    <m/>
    <n v="0"/>
    <n v="365"/>
    <n v="365"/>
    <n v="4.6468493150684926"/>
    <n v="1696.1"/>
    <n v="85.618602739726029"/>
    <n v="31250.79"/>
    <n v="370"/>
    <n v="370"/>
    <n v="4.6381081081081081"/>
    <n v="1716.1"/>
    <n v="85.634567567567572"/>
    <n v="31684.79"/>
    <n v="37"/>
    <n v="37"/>
    <n v="38"/>
    <n v="38"/>
    <m/>
    <n v="0"/>
    <n v="3.34"/>
    <n v="123.58"/>
    <n v="3.46"/>
    <n v="131.47999999999999"/>
    <m/>
    <n v="0"/>
    <n v="68.55"/>
    <n v="2536.35"/>
    <n v="53.3"/>
    <n v="2025.3999999999999"/>
    <m/>
    <n v="0"/>
    <n v="75"/>
    <n v="75"/>
    <n v="3.4007999999999998"/>
    <n v="255.05999999999997"/>
    <n v="60.823333333333331"/>
    <n v="4561.75"/>
    <n v="73"/>
    <n v="73"/>
    <n v="6.06"/>
    <n v="442.38"/>
    <n v="65.78"/>
    <n v="4801.9400000000005"/>
    <n v="282"/>
    <n v="282"/>
    <n v="1212.4399999999998"/>
    <n v="24153.699999999997"/>
    <n v="163"/>
    <n v="163"/>
    <n v="758.72"/>
    <n v="12092.84"/>
    <n v="445"/>
    <n v="445"/>
    <n v="1971.1599999999999"/>
    <n v="36246.539999999994"/>
    <n v="0"/>
    <n v="0"/>
    <s v=""/>
    <s v=""/>
    <n v="2413.54"/>
    <n v="41048.480000000003"/>
  </r>
  <r>
    <x v="5"/>
    <s v="Madisonville Community College"/>
    <n v="157304"/>
    <x v="6"/>
    <n v="412"/>
    <m/>
    <n v="412"/>
    <n v="412"/>
    <n v="412"/>
    <m/>
    <n v="11"/>
    <n v="11"/>
    <n v="0"/>
    <n v="0"/>
    <m/>
    <n v="0"/>
    <n v="3.32"/>
    <n v="36.519999999999996"/>
    <m/>
    <n v="0"/>
    <m/>
    <n v="0"/>
    <n v="74.819999999999993"/>
    <n v="823.02"/>
    <n v="0"/>
    <n v="0"/>
    <m/>
    <n v="0"/>
    <n v="11"/>
    <n v="11"/>
    <n v="3.32"/>
    <n v="36.519999999999996"/>
    <n v="74.819999999999993"/>
    <n v="823.02"/>
    <n v="158"/>
    <n v="158"/>
    <n v="86"/>
    <n v="86"/>
    <m/>
    <n v="0"/>
    <n v="4.3499999999999996"/>
    <n v="687.3"/>
    <n v="4.51"/>
    <n v="387.85999999999996"/>
    <m/>
    <n v="0"/>
    <n v="91.78"/>
    <n v="14501.24"/>
    <n v="76.03"/>
    <n v="6538.58"/>
    <m/>
    <n v="0"/>
    <n v="244"/>
    <n v="244"/>
    <n v="4.4063934426229503"/>
    <n v="1075.1599999999999"/>
    <n v="86.228770491803274"/>
    <n v="21039.82"/>
    <n v="255"/>
    <n v="255"/>
    <n v="4.3595294117647052"/>
    <n v="1111.6799999999998"/>
    <n v="85.736627450980393"/>
    <n v="21862.84"/>
    <n v="14"/>
    <n v="14"/>
    <n v="10"/>
    <n v="10"/>
    <m/>
    <n v="0"/>
    <n v="3.29"/>
    <n v="46.06"/>
    <n v="3.3"/>
    <n v="33"/>
    <m/>
    <n v="0"/>
    <n v="68.91"/>
    <n v="964.74"/>
    <n v="54.6"/>
    <n v="546"/>
    <m/>
    <n v="0"/>
    <n v="24"/>
    <n v="24"/>
    <n v="3.2941666666666669"/>
    <n v="79.06"/>
    <n v="62.947499999999998"/>
    <n v="1510.74"/>
    <n v="133"/>
    <n v="133"/>
    <n v="4.47"/>
    <n v="594.51"/>
    <n v="67.17"/>
    <n v="8933.61"/>
    <n v="183"/>
    <n v="183"/>
    <n v="769.87999999999988"/>
    <n v="16289"/>
    <n v="96"/>
    <n v="96"/>
    <n v="420.85999999999996"/>
    <n v="7084.58"/>
    <n v="279"/>
    <n v="279"/>
    <n v="1190.7399999999998"/>
    <n v="23373.58"/>
    <n v="0"/>
    <n v="0"/>
    <s v=""/>
    <s v=""/>
    <n v="1785.2499999999998"/>
    <n v="32307.190000000002"/>
  </r>
  <r>
    <x v="5"/>
    <s v="Maysville Community and Technical College "/>
    <n v="157331"/>
    <x v="6"/>
    <n v="182"/>
    <m/>
    <n v="182"/>
    <n v="182"/>
    <n v="182"/>
    <m/>
    <n v="5"/>
    <n v="5"/>
    <n v="0"/>
    <n v="0"/>
    <m/>
    <n v="0"/>
    <n v="2.2999999999999998"/>
    <n v="11.5"/>
    <m/>
    <n v="0"/>
    <m/>
    <n v="0"/>
    <n v="66"/>
    <n v="330"/>
    <n v="0"/>
    <n v="0"/>
    <m/>
    <n v="0"/>
    <n v="5"/>
    <n v="5"/>
    <n v="2.2999999999999998"/>
    <n v="11.5"/>
    <n v="66"/>
    <n v="330"/>
    <n v="60"/>
    <n v="60"/>
    <n v="37"/>
    <n v="37"/>
    <m/>
    <n v="0"/>
    <n v="4.58"/>
    <n v="274.8"/>
    <n v="5.18"/>
    <n v="191.66"/>
    <m/>
    <n v="0"/>
    <n v="93.73"/>
    <n v="5623.8"/>
    <n v="77.319999999999993"/>
    <n v="2860.8399999999997"/>
    <m/>
    <n v="0"/>
    <n v="97"/>
    <n v="97"/>
    <n v="4.8088659793814434"/>
    <n v="466.46000000000004"/>
    <n v="87.470515463917522"/>
    <n v="8484.64"/>
    <n v="102"/>
    <n v="102"/>
    <n v="4.6858823529411771"/>
    <n v="477.96000000000004"/>
    <n v="86.418039215686264"/>
    <n v="8814.64"/>
    <n v="8"/>
    <n v="8"/>
    <n v="7"/>
    <n v="7"/>
    <m/>
    <n v="0"/>
    <n v="2.69"/>
    <n v="21.52"/>
    <n v="3.71"/>
    <n v="25.97"/>
    <m/>
    <n v="0"/>
    <n v="55.13"/>
    <n v="441.04"/>
    <n v="61.57"/>
    <n v="430.99"/>
    <m/>
    <n v="0"/>
    <n v="15"/>
    <n v="15"/>
    <n v="3.1659999999999995"/>
    <n v="47.489999999999995"/>
    <n v="58.135333333333328"/>
    <n v="872.03"/>
    <n v="65"/>
    <n v="65"/>
    <n v="4.57"/>
    <n v="297.05"/>
    <n v="71.27"/>
    <n v="4632.55"/>
    <n v="73"/>
    <n v="73"/>
    <n v="307.82"/>
    <n v="6394.84"/>
    <n v="44"/>
    <n v="44"/>
    <n v="217.63"/>
    <n v="3291.83"/>
    <n v="117"/>
    <n v="117"/>
    <n v="525.45000000000005"/>
    <n v="9686.67"/>
    <n v="0"/>
    <n v="0"/>
    <s v=""/>
    <s v=""/>
    <n v="822.5"/>
    <n v="14319.220000000001"/>
  </r>
  <r>
    <x v="5"/>
    <s v="Owensboro Community and Technical College "/>
    <n v="247940"/>
    <x v="6"/>
    <n v="391"/>
    <m/>
    <n v="391"/>
    <n v="391"/>
    <n v="391"/>
    <m/>
    <n v="4"/>
    <n v="4"/>
    <n v="0"/>
    <n v="0"/>
    <m/>
    <n v="0"/>
    <n v="2.25"/>
    <n v="9"/>
    <m/>
    <n v="0"/>
    <m/>
    <n v="0"/>
    <n v="56.25"/>
    <n v="225"/>
    <n v="0"/>
    <n v="0"/>
    <m/>
    <n v="0"/>
    <n v="4"/>
    <n v="4"/>
    <n v="2.25"/>
    <n v="9"/>
    <n v="56.25"/>
    <n v="225"/>
    <n v="116"/>
    <n v="116"/>
    <n v="63"/>
    <n v="63"/>
    <m/>
    <n v="0"/>
    <n v="4.91"/>
    <n v="569.56000000000006"/>
    <n v="5.66"/>
    <n v="356.58"/>
    <m/>
    <n v="0"/>
    <n v="85.87"/>
    <n v="9960.92"/>
    <n v="82.53"/>
    <n v="5199.3900000000003"/>
    <m/>
    <n v="0"/>
    <n v="179"/>
    <n v="179"/>
    <n v="5.1739664804469276"/>
    <n v="926.1400000000001"/>
    <n v="84.694469273743024"/>
    <n v="15160.310000000001"/>
    <n v="183"/>
    <n v="183"/>
    <n v="5.1100546448087441"/>
    <n v="935.14000000000021"/>
    <n v="84.072732240437162"/>
    <n v="15385.310000000001"/>
    <n v="24"/>
    <n v="24"/>
    <n v="14"/>
    <n v="14"/>
    <m/>
    <n v="0"/>
    <n v="4"/>
    <n v="96"/>
    <n v="5.18"/>
    <n v="72.52"/>
    <m/>
    <n v="0"/>
    <n v="71.5"/>
    <n v="1716"/>
    <n v="78.37"/>
    <n v="1097.18"/>
    <m/>
    <n v="0"/>
    <n v="38"/>
    <n v="38"/>
    <n v="4.4347368421052629"/>
    <n v="168.51999999999998"/>
    <n v="74.031052631578959"/>
    <n v="2813.1800000000003"/>
    <n v="170"/>
    <n v="170"/>
    <n v="5.54"/>
    <n v="941.8"/>
    <n v="79.86"/>
    <n v="13576.2"/>
    <n v="144"/>
    <n v="144"/>
    <n v="674.56000000000006"/>
    <n v="11901.92"/>
    <n v="77"/>
    <n v="77"/>
    <n v="429.09999999999997"/>
    <n v="6296.5700000000006"/>
    <n v="221"/>
    <n v="221"/>
    <n v="1103.6600000000001"/>
    <n v="18198.490000000002"/>
    <n v="0"/>
    <n v="0"/>
    <s v=""/>
    <s v=""/>
    <n v="2045.4600000000003"/>
    <n v="31774.690000000002"/>
  </r>
  <r>
    <x v="5"/>
    <s v="Somerset Community and Technical College "/>
    <n v="157711"/>
    <x v="6"/>
    <n v="633"/>
    <m/>
    <n v="633"/>
    <n v="633"/>
    <n v="633"/>
    <m/>
    <n v="8"/>
    <n v="8"/>
    <n v="1"/>
    <n v="1"/>
    <m/>
    <n v="0"/>
    <n v="4"/>
    <n v="32"/>
    <n v="4"/>
    <n v="4"/>
    <m/>
    <n v="0"/>
    <n v="61.5"/>
    <n v="492"/>
    <n v="26"/>
    <n v="26"/>
    <m/>
    <n v="0"/>
    <n v="9"/>
    <n v="9"/>
    <n v="4"/>
    <n v="36"/>
    <n v="57.555555555555557"/>
    <n v="518"/>
    <n v="339"/>
    <n v="339"/>
    <n v="105"/>
    <n v="105"/>
    <m/>
    <n v="0"/>
    <n v="4.01"/>
    <n v="1359.3899999999999"/>
    <n v="4.91"/>
    <n v="515.55000000000007"/>
    <m/>
    <n v="0"/>
    <n v="98.98"/>
    <n v="33554.22"/>
    <n v="77.86"/>
    <n v="8175.3"/>
    <m/>
    <n v="0"/>
    <n v="444"/>
    <n v="444"/>
    <n v="4.2228378378378384"/>
    <n v="1874.9400000000003"/>
    <n v="93.985405405405416"/>
    <n v="41729.520000000004"/>
    <n v="453"/>
    <n v="453"/>
    <n v="4.2184105960264908"/>
    <n v="1910.9400000000003"/>
    <n v="93.2616335540839"/>
    <n v="42247.520000000004"/>
    <n v="46"/>
    <n v="46"/>
    <n v="21"/>
    <n v="21"/>
    <m/>
    <n v="0"/>
    <n v="3.11"/>
    <n v="143.06"/>
    <n v="3.98"/>
    <n v="83.58"/>
    <m/>
    <n v="0"/>
    <n v="63.6"/>
    <n v="2925.6"/>
    <n v="66.52"/>
    <n v="1396.9199999999998"/>
    <m/>
    <n v="0"/>
    <n v="67"/>
    <n v="67"/>
    <n v="3.3826865671641788"/>
    <n v="226.64"/>
    <n v="64.515223880597006"/>
    <n v="4322.5199999999995"/>
    <n v="113"/>
    <n v="113"/>
    <n v="4.54"/>
    <n v="513.02"/>
    <n v="72.180000000000007"/>
    <n v="8156.3400000000011"/>
    <n v="393"/>
    <n v="393"/>
    <n v="1534.4499999999998"/>
    <n v="36971.82"/>
    <n v="127"/>
    <n v="127"/>
    <n v="603.13000000000011"/>
    <n v="9598.2199999999993"/>
    <n v="520"/>
    <n v="520"/>
    <n v="2137.58"/>
    <n v="46570.04"/>
    <n v="0"/>
    <n v="0"/>
    <s v=""/>
    <s v=""/>
    <n v="2650.6000000000004"/>
    <n v="54726.380000000005"/>
  </r>
  <r>
    <x v="5"/>
    <s v="Southeast Kentucky Community and Technical College"/>
    <n v="157739"/>
    <x v="6"/>
    <n v="399"/>
    <m/>
    <n v="399"/>
    <n v="399"/>
    <n v="399"/>
    <m/>
    <n v="5"/>
    <n v="5"/>
    <n v="2"/>
    <n v="2"/>
    <m/>
    <n v="0"/>
    <n v="3.8"/>
    <n v="19"/>
    <n v="8"/>
    <n v="16"/>
    <m/>
    <n v="0"/>
    <n v="101"/>
    <n v="505"/>
    <n v="110"/>
    <n v="220"/>
    <m/>
    <n v="0"/>
    <n v="7"/>
    <n v="7"/>
    <n v="5"/>
    <n v="35"/>
    <n v="103.57142857142857"/>
    <n v="725"/>
    <n v="156"/>
    <n v="156"/>
    <n v="49"/>
    <n v="49"/>
    <m/>
    <n v="0"/>
    <n v="4.5199999999999996"/>
    <n v="705.11999999999989"/>
    <n v="5.12"/>
    <n v="250.88"/>
    <m/>
    <n v="0"/>
    <n v="89.99"/>
    <n v="14038.439999999999"/>
    <n v="75.239999999999995"/>
    <n v="3686.7599999999998"/>
    <m/>
    <n v="0"/>
    <n v="205"/>
    <n v="205"/>
    <n v="4.6634146341463412"/>
    <n v="955.99999999999989"/>
    <n v="86.464390243902429"/>
    <n v="17725.199999999997"/>
    <n v="212"/>
    <n v="212"/>
    <n v="4.6745283018867916"/>
    <n v="990.99999999999977"/>
    <n v="87.029245283018852"/>
    <n v="18450.199999999997"/>
    <n v="28"/>
    <n v="28"/>
    <n v="6"/>
    <n v="6"/>
    <m/>
    <n v="0"/>
    <n v="3.07"/>
    <n v="85.96"/>
    <n v="1.58"/>
    <n v="9.48"/>
    <m/>
    <n v="0"/>
    <n v="67.77"/>
    <n v="1897.56"/>
    <n v="30"/>
    <n v="180"/>
    <m/>
    <n v="0"/>
    <n v="34"/>
    <n v="34"/>
    <n v="2.8070588235294118"/>
    <n v="95.44"/>
    <n v="61.104705882352938"/>
    <n v="2077.56"/>
    <n v="153"/>
    <n v="153"/>
    <n v="5.17"/>
    <n v="791.01"/>
    <n v="80.8"/>
    <n v="12362.4"/>
    <n v="189"/>
    <n v="189"/>
    <n v="810.07999999999993"/>
    <n v="16441"/>
    <n v="57"/>
    <n v="57"/>
    <n v="276.36"/>
    <n v="4086.7599999999998"/>
    <n v="246"/>
    <n v="246"/>
    <n v="1086.44"/>
    <n v="20527.759999999998"/>
    <n v="0"/>
    <n v="0"/>
    <s v=""/>
    <s v=""/>
    <n v="1877.4499999999998"/>
    <n v="32890.159999999996"/>
  </r>
  <r>
    <x v="5"/>
    <s v="West Kentucky Community and Technical College"/>
    <n v="157483"/>
    <x v="6"/>
    <n v="489"/>
    <m/>
    <n v="489"/>
    <n v="489"/>
    <n v="489"/>
    <m/>
    <n v="4"/>
    <n v="4"/>
    <n v="2"/>
    <n v="2"/>
    <m/>
    <n v="0"/>
    <n v="3.75"/>
    <n v="15"/>
    <n v="3.75"/>
    <n v="7.5"/>
    <m/>
    <n v="0"/>
    <n v="77.38"/>
    <n v="309.52"/>
    <n v="70.150000000000006"/>
    <n v="140.30000000000001"/>
    <m/>
    <n v="0"/>
    <n v="6"/>
    <n v="6"/>
    <n v="3.75"/>
    <n v="22.5"/>
    <n v="74.97"/>
    <n v="449.82"/>
    <n v="138"/>
    <n v="138"/>
    <n v="88"/>
    <n v="88"/>
    <m/>
    <n v="0"/>
    <n v="4.13"/>
    <n v="569.93999999999994"/>
    <n v="5.23"/>
    <n v="460.24"/>
    <m/>
    <n v="0"/>
    <n v="84.17"/>
    <n v="11615.460000000001"/>
    <n v="79.41"/>
    <n v="6988.08"/>
    <m/>
    <n v="0"/>
    <n v="226"/>
    <n v="226"/>
    <n v="4.558318584070796"/>
    <n v="1030.1799999999998"/>
    <n v="82.31654867256637"/>
    <n v="18603.54"/>
    <n v="232"/>
    <n v="232"/>
    <n v="4.5374137931034477"/>
    <n v="1052.6799999999998"/>
    <n v="82.12655172413794"/>
    <n v="19053.36"/>
    <n v="34"/>
    <n v="34"/>
    <n v="38"/>
    <n v="38"/>
    <m/>
    <n v="0"/>
    <n v="3.38"/>
    <n v="114.92"/>
    <n v="2.99"/>
    <n v="113.62"/>
    <m/>
    <n v="0"/>
    <n v="65.75"/>
    <n v="2235.5"/>
    <n v="50.5"/>
    <n v="1919"/>
    <m/>
    <n v="0"/>
    <n v="72"/>
    <n v="72"/>
    <n v="3.1741666666666668"/>
    <n v="228.54000000000002"/>
    <n v="57.701388888888886"/>
    <n v="4154.5"/>
    <n v="185"/>
    <n v="185"/>
    <n v="5.65"/>
    <n v="1045.25"/>
    <n v="78.62"/>
    <n v="14544.7"/>
    <n v="176"/>
    <n v="176"/>
    <n v="699.8599999999999"/>
    <n v="14160.480000000001"/>
    <n v="128"/>
    <n v="128"/>
    <n v="581.36"/>
    <n v="9047.380000000001"/>
    <n v="304"/>
    <n v="304"/>
    <n v="1281.2199999999998"/>
    <n v="23207.86"/>
    <n v="0"/>
    <n v="0"/>
    <s v=""/>
    <s v=""/>
    <n v="2326.4699999999998"/>
    <n v="37752.559999999998"/>
  </r>
  <r>
    <x v="5"/>
    <s v="Hazard Community and Technical College"/>
    <n v="156790"/>
    <x v="7"/>
    <n v="345"/>
    <m/>
    <n v="345"/>
    <n v="345"/>
    <n v="345"/>
    <m/>
    <n v="9"/>
    <n v="9"/>
    <n v="2"/>
    <n v="2"/>
    <m/>
    <n v="0"/>
    <n v="3.72"/>
    <n v="33.480000000000004"/>
    <n v="2"/>
    <n v="4"/>
    <m/>
    <n v="0"/>
    <n v="88.96"/>
    <n v="800.64"/>
    <n v="58"/>
    <n v="116"/>
    <m/>
    <n v="0"/>
    <n v="11"/>
    <n v="11"/>
    <n v="3.4072727272727277"/>
    <n v="37.480000000000004"/>
    <n v="83.330909090909088"/>
    <n v="916.64"/>
    <n v="119"/>
    <n v="119"/>
    <n v="29"/>
    <n v="29"/>
    <m/>
    <n v="0"/>
    <n v="4.79"/>
    <n v="570.01"/>
    <n v="5.45"/>
    <n v="158.05000000000001"/>
    <m/>
    <n v="0"/>
    <n v="99.22"/>
    <n v="11807.18"/>
    <n v="81.31"/>
    <n v="2357.9900000000002"/>
    <m/>
    <n v="0"/>
    <n v="148"/>
    <n v="148"/>
    <n v="4.9193243243243243"/>
    <n v="728.06"/>
    <n v="95.710608108108104"/>
    <n v="14165.17"/>
    <n v="159"/>
    <n v="159"/>
    <n v="4.8147169811320749"/>
    <n v="765.54"/>
    <n v="94.85415094339622"/>
    <n v="15081.81"/>
    <n v="18"/>
    <n v="18"/>
    <n v="9"/>
    <n v="9"/>
    <m/>
    <n v="0"/>
    <n v="4.6100000000000003"/>
    <n v="82.98"/>
    <n v="4.72"/>
    <n v="42.48"/>
    <m/>
    <n v="0"/>
    <n v="74.53"/>
    <n v="1341.54"/>
    <n v="72.2"/>
    <n v="649.80000000000007"/>
    <m/>
    <n v="0"/>
    <n v="27"/>
    <n v="27"/>
    <n v="4.6466666666666674"/>
    <n v="125.46000000000002"/>
    <n v="73.753333333333345"/>
    <n v="1991.3400000000004"/>
    <n v="159"/>
    <n v="159"/>
    <n v="5.72"/>
    <n v="909.4799999999999"/>
    <n v="80.78"/>
    <n v="12844.02"/>
    <n v="146"/>
    <n v="146"/>
    <n v="686.47"/>
    <n v="13949.36"/>
    <n v="40"/>
    <n v="40"/>
    <n v="204.53"/>
    <n v="3123.7900000000004"/>
    <n v="186"/>
    <n v="186"/>
    <n v="891"/>
    <n v="17073.150000000001"/>
    <n v="0"/>
    <n v="0"/>
    <s v=""/>
    <s v=""/>
    <n v="1800.48"/>
    <n v="29917.170000000002"/>
  </r>
  <r>
    <x v="5"/>
    <s v="Henderson Community College "/>
    <n v="156851"/>
    <x v="7"/>
    <n v="145"/>
    <m/>
    <n v="145"/>
    <n v="145"/>
    <n v="145"/>
    <m/>
    <n v="5"/>
    <n v="5"/>
    <n v="4"/>
    <n v="4"/>
    <m/>
    <n v="0"/>
    <n v="3.5"/>
    <n v="17.5"/>
    <n v="3.63"/>
    <n v="14.52"/>
    <m/>
    <n v="0"/>
    <n v="75.599999999999994"/>
    <n v="378"/>
    <n v="80.25"/>
    <n v="321"/>
    <m/>
    <n v="0"/>
    <n v="9"/>
    <n v="9"/>
    <n v="3.5577777777777775"/>
    <n v="32.019999999999996"/>
    <n v="77.666666666666671"/>
    <n v="699"/>
    <n v="48"/>
    <n v="48"/>
    <n v="37"/>
    <n v="37"/>
    <m/>
    <n v="0"/>
    <n v="4.7699999999999996"/>
    <n v="228.95999999999998"/>
    <n v="4.3899999999999997"/>
    <n v="162.42999999999998"/>
    <m/>
    <n v="0"/>
    <n v="85.69"/>
    <n v="4113.12"/>
    <n v="77.959999999999994"/>
    <n v="2884.52"/>
    <m/>
    <n v="0"/>
    <n v="85"/>
    <n v="85"/>
    <n v="4.6045882352941172"/>
    <n v="391.39"/>
    <n v="82.325176470588232"/>
    <n v="6997.6399999999994"/>
    <n v="94"/>
    <n v="94"/>
    <n v="4.5043617021276594"/>
    <n v="423.40999999999997"/>
    <n v="81.879148936170211"/>
    <n v="7696.6399999999994"/>
    <n v="6"/>
    <n v="6"/>
    <n v="10"/>
    <n v="10"/>
    <m/>
    <n v="0"/>
    <n v="3.92"/>
    <n v="23.52"/>
    <n v="3.2"/>
    <n v="32"/>
    <m/>
    <n v="0"/>
    <n v="81.67"/>
    <n v="490.02"/>
    <n v="55.2"/>
    <n v="552"/>
    <m/>
    <n v="0"/>
    <n v="16"/>
    <n v="16"/>
    <n v="3.4699999999999998"/>
    <n v="55.519999999999996"/>
    <n v="65.126249999999999"/>
    <n v="1042.02"/>
    <n v="35"/>
    <n v="35"/>
    <n v="4.53"/>
    <n v="158.55000000000001"/>
    <n v="60.67"/>
    <n v="2123.4500000000003"/>
    <n v="59"/>
    <n v="59"/>
    <n v="269.97999999999996"/>
    <n v="4981.1399999999994"/>
    <n v="51"/>
    <n v="51"/>
    <n v="208.95"/>
    <n v="3757.52"/>
    <n v="110"/>
    <n v="110"/>
    <n v="478.92999999999995"/>
    <n v="8738.66"/>
    <n v="0"/>
    <n v="0"/>
    <s v=""/>
    <s v=""/>
    <n v="637.48"/>
    <n v="10862.11"/>
  </r>
  <r>
    <x v="5"/>
    <s v="Hopkinsville Community College "/>
    <n v="156860"/>
    <x v="7"/>
    <n v="345"/>
    <m/>
    <n v="345"/>
    <n v="345"/>
    <n v="345"/>
    <m/>
    <n v="3"/>
    <n v="3"/>
    <n v="1"/>
    <n v="1"/>
    <m/>
    <n v="0"/>
    <n v="2.67"/>
    <n v="8.01"/>
    <n v="4"/>
    <n v="4"/>
    <m/>
    <n v="0"/>
    <n v="52.67"/>
    <n v="158.01"/>
    <n v="92"/>
    <n v="92"/>
    <m/>
    <n v="0"/>
    <n v="4"/>
    <n v="4"/>
    <n v="3.0024999999999999"/>
    <n v="12.01"/>
    <n v="62.502499999999998"/>
    <n v="250.01"/>
    <n v="101"/>
    <n v="101"/>
    <n v="117"/>
    <n v="117"/>
    <m/>
    <n v="0"/>
    <n v="4.62"/>
    <n v="466.62"/>
    <n v="5.13"/>
    <n v="600.21"/>
    <m/>
    <n v="0"/>
    <n v="83.37"/>
    <n v="8420.3700000000008"/>
    <n v="66.88"/>
    <n v="7824.9599999999991"/>
    <m/>
    <n v="0"/>
    <n v="218"/>
    <n v="218"/>
    <n v="4.8937155963302752"/>
    <n v="1066.83"/>
    <n v="74.519862385321105"/>
    <n v="16245.33"/>
    <n v="222"/>
    <n v="222"/>
    <n v="4.8596396396396395"/>
    <n v="1078.8399999999999"/>
    <n v="74.303333333333327"/>
    <n v="16495.34"/>
    <n v="23"/>
    <n v="23"/>
    <n v="48"/>
    <n v="48"/>
    <m/>
    <n v="0"/>
    <n v="2.89"/>
    <n v="66.47"/>
    <n v="3.03"/>
    <n v="145.44"/>
    <m/>
    <n v="0"/>
    <n v="54.61"/>
    <n v="1256.03"/>
    <n v="45.58"/>
    <n v="2187.84"/>
    <m/>
    <n v="0"/>
    <n v="71"/>
    <n v="71"/>
    <n v="2.9846478873239435"/>
    <n v="211.91"/>
    <n v="48.505211267605631"/>
    <n v="3443.87"/>
    <n v="52"/>
    <n v="52"/>
    <n v="4.92"/>
    <n v="255.84"/>
    <n v="61.88"/>
    <n v="3217.76"/>
    <n v="127"/>
    <n v="127"/>
    <n v="541.1"/>
    <n v="9834.4100000000017"/>
    <n v="166"/>
    <n v="166"/>
    <n v="749.65000000000009"/>
    <n v="10104.799999999999"/>
    <n v="293"/>
    <n v="293"/>
    <n v="1290.75"/>
    <n v="19939.21"/>
    <n v="0"/>
    <n v="0"/>
    <s v=""/>
    <s v=""/>
    <n v="1546.59"/>
    <n v="23156.97"/>
  </r>
  <r>
    <x v="6"/>
    <s v="Louisiana State University and A&amp;M College"/>
    <n v="159391"/>
    <x v="0"/>
    <s v="a4734"/>
    <m/>
    <m/>
    <m/>
    <n v="0"/>
    <m/>
    <m/>
    <n v="0"/>
    <m/>
    <n v="0"/>
    <m/>
    <n v="0"/>
    <m/>
    <n v="0"/>
    <m/>
    <n v="0"/>
    <m/>
    <n v="0"/>
    <m/>
    <n v="0"/>
    <m/>
    <n v="0"/>
    <m/>
    <n v="0"/>
    <n v="0"/>
    <n v="0"/>
    <n v="0"/>
    <n v="0"/>
    <n v="0"/>
    <n v="0"/>
    <s v="a3561"/>
    <n v="0"/>
    <s v="a23"/>
    <n v="0"/>
    <m/>
    <n v="0"/>
    <s v="a4.6"/>
    <m/>
    <s v="a8"/>
    <m/>
    <m/>
    <n v="0"/>
    <m/>
    <n v="0"/>
    <m/>
    <n v="0"/>
    <m/>
    <n v="0"/>
    <m/>
    <n v="0"/>
    <n v="0"/>
    <n v="0"/>
    <n v="0"/>
    <n v="0"/>
    <n v="0"/>
    <n v="0"/>
    <n v="0"/>
    <n v="0"/>
    <n v="0"/>
    <n v="0"/>
    <s v="a830"/>
    <n v="0"/>
    <s v="a204"/>
    <n v="0"/>
    <m/>
    <n v="0"/>
    <s v="a4.8"/>
    <m/>
    <s v="a6.2"/>
    <m/>
    <m/>
    <n v="0"/>
    <m/>
    <n v="0"/>
    <m/>
    <n v="0"/>
    <m/>
    <n v="0"/>
    <m/>
    <n v="0"/>
    <n v="0"/>
    <n v="0"/>
    <n v="0"/>
    <n v="0"/>
    <s v="a116"/>
    <n v="0"/>
    <m/>
    <m/>
    <m/>
    <n v="0"/>
    <m/>
    <n v="0"/>
    <s v=""/>
    <s v=""/>
    <m/>
    <n v="0"/>
    <n v="0"/>
    <n v="0"/>
    <n v="0"/>
    <n v="0"/>
    <s v=""/>
    <s v=""/>
    <n v="0"/>
    <n v="0"/>
    <s v=""/>
    <s v=""/>
    <m/>
    <s v=""/>
  </r>
  <r>
    <x v="6"/>
    <s v="Louisiana Tech University "/>
    <n v="159647"/>
    <x v="8"/>
    <s v="a1322"/>
    <m/>
    <m/>
    <m/>
    <n v="0"/>
    <m/>
    <m/>
    <n v="0"/>
    <m/>
    <n v="0"/>
    <m/>
    <n v="0"/>
    <m/>
    <n v="0"/>
    <m/>
    <n v="0"/>
    <m/>
    <n v="0"/>
    <m/>
    <n v="0"/>
    <m/>
    <n v="0"/>
    <m/>
    <n v="0"/>
    <n v="0"/>
    <n v="0"/>
    <n v="0"/>
    <n v="0"/>
    <n v="0"/>
    <n v="0"/>
    <s v="a863"/>
    <n v="0"/>
    <s v="a16"/>
    <n v="0"/>
    <m/>
    <n v="0"/>
    <s v="a4.6"/>
    <m/>
    <s v="a8.6"/>
    <m/>
    <m/>
    <n v="0"/>
    <m/>
    <n v="0"/>
    <m/>
    <n v="0"/>
    <m/>
    <n v="0"/>
    <m/>
    <n v="0"/>
    <n v="0"/>
    <n v="0"/>
    <n v="0"/>
    <n v="0"/>
    <n v="0"/>
    <n v="0"/>
    <n v="0"/>
    <n v="0"/>
    <n v="0"/>
    <n v="0"/>
    <s v="a271"/>
    <n v="0"/>
    <s v="a148"/>
    <n v="0"/>
    <m/>
    <n v="0"/>
    <s v="a5.1"/>
    <m/>
    <s v="a6.2"/>
    <m/>
    <m/>
    <n v="0"/>
    <m/>
    <n v="0"/>
    <m/>
    <n v="0"/>
    <m/>
    <n v="0"/>
    <m/>
    <n v="0"/>
    <n v="0"/>
    <n v="0"/>
    <n v="0"/>
    <n v="0"/>
    <s v="a24"/>
    <n v="0"/>
    <m/>
    <m/>
    <m/>
    <n v="0"/>
    <m/>
    <n v="0"/>
    <s v=""/>
    <s v=""/>
    <m/>
    <n v="0"/>
    <n v="0"/>
    <n v="0"/>
    <n v="0"/>
    <n v="0"/>
    <s v=""/>
    <s v=""/>
    <n v="0"/>
    <n v="0"/>
    <s v=""/>
    <s v=""/>
    <m/>
    <s v=""/>
  </r>
  <r>
    <x v="6"/>
    <s v="University of Louisiana at Lafayette"/>
    <n v="160658"/>
    <x v="8"/>
    <s v="a2124"/>
    <m/>
    <m/>
    <m/>
    <n v="0"/>
    <m/>
    <m/>
    <n v="0"/>
    <m/>
    <n v="0"/>
    <m/>
    <n v="0"/>
    <m/>
    <n v="0"/>
    <m/>
    <n v="0"/>
    <m/>
    <n v="0"/>
    <m/>
    <n v="0"/>
    <m/>
    <n v="0"/>
    <m/>
    <n v="0"/>
    <n v="0"/>
    <n v="0"/>
    <n v="0"/>
    <n v="0"/>
    <n v="0"/>
    <n v="0"/>
    <s v="a1300"/>
    <n v="0"/>
    <s v="a112"/>
    <n v="0"/>
    <m/>
    <n v="0"/>
    <s v="a5.7"/>
    <m/>
    <s v="a6.7"/>
    <m/>
    <m/>
    <n v="0"/>
    <m/>
    <n v="0"/>
    <m/>
    <n v="0"/>
    <m/>
    <n v="0"/>
    <m/>
    <n v="0"/>
    <n v="0"/>
    <n v="0"/>
    <n v="0"/>
    <n v="0"/>
    <n v="0"/>
    <n v="0"/>
    <n v="0"/>
    <n v="0"/>
    <n v="0"/>
    <n v="0"/>
    <s v="a523"/>
    <n v="0"/>
    <s v="a151"/>
    <n v="0"/>
    <m/>
    <n v="0"/>
    <s v="a6.1"/>
    <m/>
    <s v="a7.2"/>
    <m/>
    <m/>
    <n v="0"/>
    <m/>
    <n v="0"/>
    <m/>
    <n v="0"/>
    <m/>
    <n v="0"/>
    <m/>
    <n v="0"/>
    <n v="0"/>
    <n v="0"/>
    <n v="0"/>
    <n v="0"/>
    <s v="a38"/>
    <n v="0"/>
    <m/>
    <m/>
    <m/>
    <n v="0"/>
    <m/>
    <n v="0"/>
    <s v=""/>
    <s v=""/>
    <m/>
    <n v="0"/>
    <n v="0"/>
    <n v="0"/>
    <n v="0"/>
    <n v="0"/>
    <s v=""/>
    <s v=""/>
    <n v="0"/>
    <n v="0"/>
    <s v=""/>
    <s v=""/>
    <m/>
    <s v=""/>
  </r>
  <r>
    <x v="6"/>
    <s v="University of New Orleans"/>
    <n v="159939"/>
    <x v="8"/>
    <s v="a1356"/>
    <m/>
    <m/>
    <m/>
    <n v="0"/>
    <m/>
    <m/>
    <n v="0"/>
    <m/>
    <n v="0"/>
    <m/>
    <n v="0"/>
    <m/>
    <n v="0"/>
    <m/>
    <n v="0"/>
    <m/>
    <n v="0"/>
    <m/>
    <n v="0"/>
    <m/>
    <n v="0"/>
    <m/>
    <n v="0"/>
    <n v="0"/>
    <n v="0"/>
    <n v="0"/>
    <n v="0"/>
    <n v="0"/>
    <n v="0"/>
    <s v="a519"/>
    <n v="0"/>
    <s v="a39"/>
    <n v="0"/>
    <m/>
    <n v="0"/>
    <s v="a6.2"/>
    <m/>
    <s v="a6.6"/>
    <m/>
    <m/>
    <n v="0"/>
    <m/>
    <n v="0"/>
    <m/>
    <n v="0"/>
    <m/>
    <n v="0"/>
    <m/>
    <n v="0"/>
    <n v="0"/>
    <n v="0"/>
    <n v="0"/>
    <n v="0"/>
    <n v="0"/>
    <n v="0"/>
    <n v="0"/>
    <n v="0"/>
    <n v="0"/>
    <n v="0"/>
    <s v="a586"/>
    <n v="0"/>
    <s v="a134"/>
    <n v="0"/>
    <m/>
    <n v="0"/>
    <s v="a5.9"/>
    <m/>
    <s v="a8.2"/>
    <m/>
    <m/>
    <n v="0"/>
    <m/>
    <n v="0"/>
    <m/>
    <n v="0"/>
    <m/>
    <n v="0"/>
    <m/>
    <n v="0"/>
    <n v="0"/>
    <n v="0"/>
    <n v="0"/>
    <n v="0"/>
    <s v="a78"/>
    <n v="0"/>
    <m/>
    <m/>
    <m/>
    <n v="0"/>
    <m/>
    <n v="0"/>
    <s v=""/>
    <s v=""/>
    <m/>
    <n v="0"/>
    <n v="0"/>
    <n v="0"/>
    <n v="0"/>
    <n v="0"/>
    <s v=""/>
    <s v=""/>
    <n v="0"/>
    <n v="0"/>
    <s v=""/>
    <s v=""/>
    <m/>
    <s v=""/>
  </r>
  <r>
    <x v="6"/>
    <s v="Southeastern Louisiana University "/>
    <n v="160612"/>
    <x v="1"/>
    <s v="a1880"/>
    <m/>
    <m/>
    <m/>
    <n v="0"/>
    <m/>
    <m/>
    <n v="0"/>
    <m/>
    <n v="0"/>
    <m/>
    <n v="0"/>
    <m/>
    <n v="0"/>
    <m/>
    <n v="0"/>
    <m/>
    <n v="0"/>
    <m/>
    <n v="0"/>
    <m/>
    <n v="0"/>
    <m/>
    <n v="0"/>
    <n v="0"/>
    <n v="0"/>
    <n v="0"/>
    <n v="0"/>
    <n v="0"/>
    <n v="0"/>
    <s v="a1033"/>
    <n v="0"/>
    <s v="a51"/>
    <n v="0"/>
    <m/>
    <n v="0"/>
    <s v="a5.6"/>
    <m/>
    <s v="a7.5"/>
    <m/>
    <m/>
    <n v="0"/>
    <m/>
    <n v="0"/>
    <m/>
    <n v="0"/>
    <m/>
    <n v="0"/>
    <m/>
    <n v="0"/>
    <n v="0"/>
    <n v="0"/>
    <n v="0"/>
    <n v="0"/>
    <n v="0"/>
    <n v="0"/>
    <n v="0"/>
    <n v="0"/>
    <n v="0"/>
    <n v="0"/>
    <s v="a628"/>
    <n v="0"/>
    <s v="a138"/>
    <n v="0"/>
    <m/>
    <n v="0"/>
    <s v="a6.2"/>
    <m/>
    <s v="a7.1"/>
    <m/>
    <m/>
    <n v="0"/>
    <m/>
    <n v="0"/>
    <m/>
    <n v="0"/>
    <m/>
    <n v="0"/>
    <m/>
    <n v="0"/>
    <n v="0"/>
    <n v="0"/>
    <n v="0"/>
    <n v="0"/>
    <s v="a30"/>
    <n v="0"/>
    <m/>
    <m/>
    <m/>
    <n v="0"/>
    <m/>
    <n v="0"/>
    <s v=""/>
    <s v=""/>
    <m/>
    <n v="0"/>
    <n v="0"/>
    <n v="0"/>
    <n v="0"/>
    <n v="0"/>
    <s v=""/>
    <s v=""/>
    <n v="0"/>
    <n v="0"/>
    <s v=""/>
    <s v=""/>
    <m/>
    <s v=""/>
  </r>
  <r>
    <x v="6"/>
    <s v="Southern University and A&amp;M College at Baton Rouge "/>
    <n v="160621"/>
    <x v="1"/>
    <s v="a896"/>
    <m/>
    <m/>
    <m/>
    <n v="0"/>
    <m/>
    <m/>
    <n v="0"/>
    <m/>
    <n v="0"/>
    <m/>
    <n v="0"/>
    <m/>
    <n v="0"/>
    <m/>
    <n v="0"/>
    <m/>
    <n v="0"/>
    <m/>
    <n v="0"/>
    <m/>
    <n v="0"/>
    <m/>
    <n v="0"/>
    <n v="0"/>
    <n v="0"/>
    <n v="0"/>
    <n v="0"/>
    <n v="0"/>
    <n v="0"/>
    <s v="a565"/>
    <n v="0"/>
    <s v="a2"/>
    <n v="0"/>
    <m/>
    <n v="0"/>
    <s v="a5.9"/>
    <m/>
    <s v="a8"/>
    <m/>
    <m/>
    <n v="0"/>
    <m/>
    <n v="0"/>
    <m/>
    <n v="0"/>
    <m/>
    <n v="0"/>
    <m/>
    <n v="0"/>
    <n v="0"/>
    <n v="0"/>
    <n v="0"/>
    <n v="0"/>
    <n v="0"/>
    <n v="0"/>
    <n v="0"/>
    <n v="0"/>
    <n v="0"/>
    <n v="0"/>
    <s v="a268"/>
    <n v="0"/>
    <s v="a50"/>
    <n v="0"/>
    <m/>
    <n v="0"/>
    <s v="a6.8"/>
    <m/>
    <s v="a7"/>
    <m/>
    <m/>
    <n v="0"/>
    <m/>
    <n v="0"/>
    <m/>
    <n v="0"/>
    <m/>
    <n v="0"/>
    <m/>
    <n v="0"/>
    <n v="0"/>
    <n v="0"/>
    <n v="0"/>
    <n v="0"/>
    <s v="a11"/>
    <n v="0"/>
    <m/>
    <m/>
    <m/>
    <n v="0"/>
    <m/>
    <n v="0"/>
    <s v=""/>
    <s v=""/>
    <m/>
    <n v="0"/>
    <n v="0"/>
    <n v="0"/>
    <n v="0"/>
    <n v="0"/>
    <s v=""/>
    <s v=""/>
    <n v="0"/>
    <n v="0"/>
    <s v=""/>
    <s v=""/>
    <m/>
    <s v=""/>
  </r>
  <r>
    <x v="6"/>
    <s v="University of Louisiana at Monroe"/>
    <n v="159993"/>
    <x v="1"/>
    <s v="a890"/>
    <m/>
    <m/>
    <m/>
    <n v="0"/>
    <m/>
    <m/>
    <n v="0"/>
    <m/>
    <n v="0"/>
    <m/>
    <n v="0"/>
    <m/>
    <n v="0"/>
    <m/>
    <n v="0"/>
    <m/>
    <n v="0"/>
    <m/>
    <n v="0"/>
    <m/>
    <n v="0"/>
    <m/>
    <n v="0"/>
    <n v="0"/>
    <n v="0"/>
    <n v="0"/>
    <n v="0"/>
    <n v="0"/>
    <n v="0"/>
    <s v="a530"/>
    <n v="0"/>
    <s v="a17"/>
    <n v="0"/>
    <m/>
    <n v="0"/>
    <s v="a5.5"/>
    <m/>
    <s v="a7.5"/>
    <m/>
    <m/>
    <n v="0"/>
    <m/>
    <n v="0"/>
    <m/>
    <n v="0"/>
    <m/>
    <n v="0"/>
    <m/>
    <n v="0"/>
    <n v="0"/>
    <n v="0"/>
    <n v="0"/>
    <n v="0"/>
    <n v="0"/>
    <n v="0"/>
    <n v="0"/>
    <n v="0"/>
    <n v="0"/>
    <n v="0"/>
    <s v="a257"/>
    <n v="0"/>
    <s v="a61"/>
    <n v="0"/>
    <m/>
    <n v="0"/>
    <s v="a6"/>
    <m/>
    <s v="a7"/>
    <m/>
    <m/>
    <n v="0"/>
    <m/>
    <n v="0"/>
    <m/>
    <n v="0"/>
    <m/>
    <n v="0"/>
    <m/>
    <n v="0"/>
    <n v="0"/>
    <n v="0"/>
    <n v="0"/>
    <n v="0"/>
    <s v="a25"/>
    <n v="0"/>
    <m/>
    <m/>
    <m/>
    <n v="0"/>
    <m/>
    <n v="0"/>
    <s v=""/>
    <s v=""/>
    <m/>
    <n v="0"/>
    <n v="0"/>
    <n v="0"/>
    <n v="0"/>
    <n v="0"/>
    <s v=""/>
    <s v=""/>
    <n v="0"/>
    <n v="0"/>
    <s v=""/>
    <s v=""/>
    <m/>
    <s v=""/>
  </r>
  <r>
    <x v="6"/>
    <s v="Grambling State University"/>
    <n v="159009"/>
    <x v="2"/>
    <s v="a553"/>
    <m/>
    <m/>
    <m/>
    <n v="0"/>
    <m/>
    <m/>
    <n v="0"/>
    <m/>
    <n v="0"/>
    <m/>
    <n v="0"/>
    <m/>
    <n v="0"/>
    <m/>
    <n v="0"/>
    <m/>
    <n v="0"/>
    <m/>
    <n v="0"/>
    <m/>
    <n v="0"/>
    <m/>
    <n v="0"/>
    <n v="0"/>
    <n v="0"/>
    <n v="0"/>
    <n v="0"/>
    <n v="0"/>
    <n v="0"/>
    <s v="a320"/>
    <n v="0"/>
    <s v="a8"/>
    <n v="0"/>
    <m/>
    <n v="0"/>
    <s v="a6.4"/>
    <m/>
    <s v="a6.4"/>
    <m/>
    <m/>
    <n v="0"/>
    <m/>
    <n v="0"/>
    <m/>
    <n v="0"/>
    <m/>
    <n v="0"/>
    <m/>
    <n v="0"/>
    <n v="0"/>
    <n v="0"/>
    <n v="0"/>
    <n v="0"/>
    <n v="0"/>
    <n v="0"/>
    <n v="0"/>
    <n v="0"/>
    <n v="0"/>
    <n v="0"/>
    <s v="a170"/>
    <n v="0"/>
    <s v="a32"/>
    <n v="0"/>
    <m/>
    <n v="0"/>
    <s v="a7.4"/>
    <m/>
    <s v="a7.4"/>
    <m/>
    <m/>
    <n v="0"/>
    <m/>
    <n v="0"/>
    <m/>
    <n v="0"/>
    <m/>
    <n v="0"/>
    <m/>
    <n v="0"/>
    <n v="0"/>
    <n v="0"/>
    <n v="0"/>
    <n v="0"/>
    <s v="a23"/>
    <n v="0"/>
    <m/>
    <m/>
    <m/>
    <n v="0"/>
    <m/>
    <n v="0"/>
    <s v=""/>
    <s v=""/>
    <m/>
    <n v="0"/>
    <n v="0"/>
    <n v="0"/>
    <n v="0"/>
    <n v="0"/>
    <s v=""/>
    <s v=""/>
    <n v="0"/>
    <n v="0"/>
    <s v=""/>
    <s v=""/>
    <m/>
    <s v=""/>
  </r>
  <r>
    <x v="6"/>
    <s v="Louisiana State University in Shreveport"/>
    <n v="159416"/>
    <x v="2"/>
    <s v="a529"/>
    <m/>
    <m/>
    <m/>
    <n v="0"/>
    <m/>
    <m/>
    <n v="0"/>
    <m/>
    <n v="0"/>
    <m/>
    <n v="0"/>
    <m/>
    <n v="0"/>
    <m/>
    <n v="0"/>
    <m/>
    <n v="0"/>
    <m/>
    <n v="0"/>
    <m/>
    <n v="0"/>
    <m/>
    <n v="0"/>
    <n v="0"/>
    <n v="0"/>
    <n v="0"/>
    <n v="0"/>
    <n v="0"/>
    <n v="0"/>
    <s v="a169"/>
    <n v="0"/>
    <s v="a7"/>
    <n v="0"/>
    <m/>
    <n v="0"/>
    <s v="a6.4"/>
    <m/>
    <s v="a6.4"/>
    <m/>
    <m/>
    <n v="0"/>
    <m/>
    <n v="0"/>
    <m/>
    <n v="0"/>
    <m/>
    <n v="0"/>
    <m/>
    <n v="0"/>
    <n v="0"/>
    <n v="0"/>
    <n v="0"/>
    <n v="0"/>
    <n v="0"/>
    <n v="0"/>
    <n v="0"/>
    <n v="0"/>
    <n v="0"/>
    <n v="0"/>
    <s v="a249"/>
    <n v="0"/>
    <s v="a99"/>
    <n v="0"/>
    <m/>
    <n v="0"/>
    <s v="a6.2"/>
    <m/>
    <s v="a7"/>
    <m/>
    <m/>
    <n v="0"/>
    <m/>
    <n v="0"/>
    <m/>
    <n v="0"/>
    <m/>
    <n v="0"/>
    <m/>
    <n v="0"/>
    <n v="0"/>
    <n v="0"/>
    <n v="0"/>
    <n v="0"/>
    <s v="a5"/>
    <n v="0"/>
    <m/>
    <m/>
    <m/>
    <n v="0"/>
    <m/>
    <n v="0"/>
    <s v=""/>
    <s v=""/>
    <m/>
    <n v="0"/>
    <n v="0"/>
    <n v="0"/>
    <n v="0"/>
    <n v="0"/>
    <s v=""/>
    <s v=""/>
    <n v="0"/>
    <n v="0"/>
    <s v=""/>
    <s v=""/>
    <m/>
    <s v=""/>
  </r>
  <r>
    <x v="6"/>
    <s v="McNeese State University"/>
    <n v="159717"/>
    <x v="2"/>
    <s v="a1049"/>
    <m/>
    <m/>
    <m/>
    <n v="0"/>
    <m/>
    <m/>
    <n v="0"/>
    <m/>
    <n v="0"/>
    <m/>
    <n v="0"/>
    <m/>
    <n v="0"/>
    <m/>
    <n v="0"/>
    <m/>
    <n v="0"/>
    <m/>
    <n v="0"/>
    <m/>
    <n v="0"/>
    <m/>
    <n v="0"/>
    <n v="0"/>
    <n v="0"/>
    <n v="0"/>
    <n v="0"/>
    <n v="0"/>
    <n v="0"/>
    <s v="a651"/>
    <n v="0"/>
    <s v="a19"/>
    <n v="0"/>
    <m/>
    <n v="0"/>
    <s v="a5.7"/>
    <m/>
    <s v="a9.4"/>
    <m/>
    <m/>
    <n v="0"/>
    <m/>
    <n v="0"/>
    <m/>
    <n v="0"/>
    <m/>
    <n v="0"/>
    <m/>
    <n v="0"/>
    <n v="0"/>
    <n v="0"/>
    <n v="0"/>
    <n v="0"/>
    <n v="0"/>
    <n v="0"/>
    <n v="0"/>
    <n v="0"/>
    <n v="0"/>
    <n v="0"/>
    <s v="a234"/>
    <n v="0"/>
    <s v="a103"/>
    <n v="0"/>
    <m/>
    <n v="0"/>
    <s v="a5.9"/>
    <m/>
    <s v="a7.5"/>
    <m/>
    <m/>
    <n v="0"/>
    <m/>
    <n v="0"/>
    <m/>
    <n v="0"/>
    <m/>
    <n v="0"/>
    <m/>
    <n v="0"/>
    <n v="0"/>
    <n v="0"/>
    <n v="0"/>
    <n v="0"/>
    <s v="a42"/>
    <n v="0"/>
    <m/>
    <m/>
    <m/>
    <n v="0"/>
    <m/>
    <n v="0"/>
    <s v=""/>
    <s v=""/>
    <m/>
    <n v="0"/>
    <n v="0"/>
    <n v="0"/>
    <n v="0"/>
    <n v="0"/>
    <s v=""/>
    <s v=""/>
    <n v="0"/>
    <n v="0"/>
    <s v=""/>
    <s v=""/>
    <m/>
    <s v=""/>
  </r>
  <r>
    <x v="6"/>
    <s v="Nicholls State University "/>
    <n v="159966"/>
    <x v="2"/>
    <s v="a861"/>
    <m/>
    <m/>
    <m/>
    <n v="0"/>
    <m/>
    <m/>
    <n v="0"/>
    <m/>
    <n v="0"/>
    <m/>
    <n v="0"/>
    <m/>
    <n v="0"/>
    <m/>
    <n v="0"/>
    <m/>
    <n v="0"/>
    <m/>
    <n v="0"/>
    <m/>
    <n v="0"/>
    <m/>
    <n v="0"/>
    <n v="0"/>
    <n v="0"/>
    <n v="0"/>
    <n v="0"/>
    <n v="0"/>
    <n v="0"/>
    <s v="a538"/>
    <n v="0"/>
    <s v="a19"/>
    <n v="0"/>
    <m/>
    <n v="0"/>
    <s v="a5.4"/>
    <m/>
    <s v="a8"/>
    <m/>
    <m/>
    <n v="0"/>
    <m/>
    <n v="0"/>
    <m/>
    <n v="0"/>
    <m/>
    <n v="0"/>
    <m/>
    <n v="0"/>
    <n v="0"/>
    <n v="0"/>
    <n v="0"/>
    <n v="0"/>
    <n v="0"/>
    <n v="0"/>
    <n v="0"/>
    <n v="0"/>
    <n v="0"/>
    <n v="0"/>
    <s v="a210"/>
    <n v="0"/>
    <s v="a71"/>
    <n v="0"/>
    <m/>
    <n v="0"/>
    <s v="a6.5"/>
    <m/>
    <s v="a7.1"/>
    <m/>
    <m/>
    <n v="0"/>
    <m/>
    <n v="0"/>
    <m/>
    <n v="0"/>
    <m/>
    <n v="0"/>
    <m/>
    <n v="0"/>
    <n v="0"/>
    <n v="0"/>
    <n v="0"/>
    <n v="0"/>
    <s v="a23"/>
    <n v="0"/>
    <m/>
    <m/>
    <m/>
    <n v="0"/>
    <m/>
    <n v="0"/>
    <s v=""/>
    <s v=""/>
    <m/>
    <n v="0"/>
    <n v="0"/>
    <n v="0"/>
    <n v="0"/>
    <n v="0"/>
    <s v=""/>
    <s v=""/>
    <n v="0"/>
    <n v="0"/>
    <s v=""/>
    <s v=""/>
    <m/>
    <s v=""/>
  </r>
  <r>
    <x v="6"/>
    <s v="Northwestern State University"/>
    <n v="160038"/>
    <x v="2"/>
    <s v="a1075"/>
    <m/>
    <m/>
    <m/>
    <n v="0"/>
    <m/>
    <m/>
    <n v="0"/>
    <m/>
    <n v="0"/>
    <m/>
    <n v="0"/>
    <m/>
    <n v="0"/>
    <m/>
    <n v="0"/>
    <m/>
    <n v="0"/>
    <m/>
    <n v="0"/>
    <m/>
    <n v="0"/>
    <m/>
    <n v="0"/>
    <n v="0"/>
    <n v="0"/>
    <n v="0"/>
    <n v="0"/>
    <n v="0"/>
    <n v="0"/>
    <s v="a544"/>
    <n v="0"/>
    <s v="a22"/>
    <n v="0"/>
    <m/>
    <n v="0"/>
    <s v="a5.3"/>
    <m/>
    <s v="a7.9"/>
    <m/>
    <m/>
    <n v="0"/>
    <m/>
    <n v="0"/>
    <m/>
    <n v="0"/>
    <m/>
    <n v="0"/>
    <m/>
    <n v="0"/>
    <n v="0"/>
    <n v="0"/>
    <n v="0"/>
    <n v="0"/>
    <n v="0"/>
    <n v="0"/>
    <n v="0"/>
    <n v="0"/>
    <n v="0"/>
    <n v="0"/>
    <s v="a286"/>
    <n v="0"/>
    <s v="a156"/>
    <n v="0"/>
    <m/>
    <n v="0"/>
    <s v="a6.8"/>
    <m/>
    <s v="a7.5"/>
    <m/>
    <m/>
    <n v="0"/>
    <m/>
    <n v="0"/>
    <m/>
    <n v="0"/>
    <m/>
    <n v="0"/>
    <m/>
    <n v="0"/>
    <n v="0"/>
    <n v="0"/>
    <n v="0"/>
    <n v="0"/>
    <s v="a67"/>
    <n v="0"/>
    <m/>
    <m/>
    <m/>
    <n v="0"/>
    <m/>
    <n v="0"/>
    <s v=""/>
    <s v=""/>
    <m/>
    <n v="0"/>
    <n v="0"/>
    <n v="0"/>
    <n v="0"/>
    <n v="0"/>
    <s v=""/>
    <s v=""/>
    <n v="0"/>
    <n v="0"/>
    <s v=""/>
    <s v=""/>
    <m/>
    <s v=""/>
  </r>
  <r>
    <x v="6"/>
    <s v="Southern University at New Orleans"/>
    <n v="160630"/>
    <x v="2"/>
    <s v="a228"/>
    <m/>
    <m/>
    <m/>
    <n v="0"/>
    <m/>
    <m/>
    <n v="0"/>
    <m/>
    <n v="0"/>
    <m/>
    <n v="0"/>
    <m/>
    <n v="0"/>
    <m/>
    <n v="0"/>
    <m/>
    <n v="0"/>
    <m/>
    <n v="0"/>
    <m/>
    <n v="0"/>
    <m/>
    <n v="0"/>
    <n v="0"/>
    <n v="0"/>
    <n v="0"/>
    <n v="0"/>
    <n v="0"/>
    <n v="0"/>
    <s v="a57"/>
    <n v="0"/>
    <s v="a6"/>
    <n v="0"/>
    <m/>
    <n v="0"/>
    <s v="a8.1"/>
    <m/>
    <s v="a7.6"/>
    <m/>
    <m/>
    <n v="0"/>
    <m/>
    <n v="0"/>
    <m/>
    <n v="0"/>
    <m/>
    <n v="0"/>
    <m/>
    <n v="0"/>
    <n v="0"/>
    <n v="0"/>
    <n v="0"/>
    <n v="0"/>
    <n v="0"/>
    <n v="0"/>
    <n v="0"/>
    <n v="0"/>
    <n v="0"/>
    <n v="0"/>
    <s v="a129"/>
    <n v="0"/>
    <s v="a34"/>
    <n v="0"/>
    <m/>
    <n v="0"/>
    <s v="a8.9"/>
    <m/>
    <s v="a11.2"/>
    <m/>
    <m/>
    <n v="0"/>
    <m/>
    <n v="0"/>
    <m/>
    <n v="0"/>
    <m/>
    <n v="0"/>
    <m/>
    <n v="0"/>
    <n v="0"/>
    <n v="0"/>
    <n v="0"/>
    <n v="0"/>
    <s v="a2"/>
    <n v="0"/>
    <m/>
    <m/>
    <m/>
    <n v="0"/>
    <m/>
    <n v="0"/>
    <s v=""/>
    <s v=""/>
    <m/>
    <n v="0"/>
    <n v="0"/>
    <n v="0"/>
    <n v="0"/>
    <n v="0"/>
    <s v=""/>
    <s v=""/>
    <n v="0"/>
    <n v="0"/>
    <s v=""/>
    <s v=""/>
    <m/>
    <s v=""/>
  </r>
  <r>
    <x v="6"/>
    <s v="Louisiana State University at Alexandria"/>
    <n v="159382"/>
    <x v="9"/>
    <s v="a166"/>
    <m/>
    <m/>
    <m/>
    <n v="0"/>
    <m/>
    <m/>
    <n v="0"/>
    <m/>
    <n v="0"/>
    <m/>
    <n v="0"/>
    <m/>
    <n v="0"/>
    <m/>
    <n v="0"/>
    <m/>
    <n v="0"/>
    <m/>
    <n v="0"/>
    <m/>
    <n v="0"/>
    <m/>
    <n v="0"/>
    <n v="0"/>
    <n v="0"/>
    <n v="0"/>
    <n v="0"/>
    <n v="0"/>
    <n v="0"/>
    <s v="a70"/>
    <n v="0"/>
    <s v="a20"/>
    <n v="0"/>
    <m/>
    <n v="0"/>
    <s v="a7.4"/>
    <m/>
    <s v="a8.6"/>
    <m/>
    <m/>
    <n v="0"/>
    <m/>
    <n v="0"/>
    <m/>
    <n v="0"/>
    <m/>
    <n v="0"/>
    <m/>
    <n v="0"/>
    <n v="0"/>
    <n v="0"/>
    <n v="0"/>
    <n v="0"/>
    <n v="0"/>
    <n v="0"/>
    <n v="0"/>
    <n v="0"/>
    <n v="0"/>
    <n v="0"/>
    <s v="a51"/>
    <n v="0"/>
    <s v="a23"/>
    <n v="0"/>
    <m/>
    <n v="0"/>
    <s v="a7.2"/>
    <m/>
    <s v="a8.5"/>
    <m/>
    <m/>
    <n v="0"/>
    <m/>
    <n v="0"/>
    <m/>
    <n v="0"/>
    <m/>
    <n v="0"/>
    <m/>
    <n v="0"/>
    <n v="0"/>
    <n v="0"/>
    <n v="0"/>
    <n v="0"/>
    <s v="a2"/>
    <n v="0"/>
    <m/>
    <m/>
    <m/>
    <n v="0"/>
    <m/>
    <n v="0"/>
    <s v=""/>
    <s v=""/>
    <m/>
    <n v="0"/>
    <n v="0"/>
    <n v="0"/>
    <n v="0"/>
    <n v="0"/>
    <s v=""/>
    <s v=""/>
    <n v="0"/>
    <n v="0"/>
    <s v=""/>
    <s v=""/>
    <m/>
    <s v=""/>
  </r>
  <r>
    <x v="6"/>
    <s v="Delgado Community College "/>
    <n v="158662"/>
    <x v="5"/>
    <s v="a881"/>
    <m/>
    <m/>
    <m/>
    <n v="0"/>
    <m/>
    <m/>
    <n v="0"/>
    <m/>
    <n v="0"/>
    <m/>
    <n v="0"/>
    <m/>
    <n v="0"/>
    <m/>
    <n v="0"/>
    <m/>
    <n v="0"/>
    <m/>
    <n v="0"/>
    <m/>
    <n v="0"/>
    <m/>
    <n v="0"/>
    <n v="0"/>
    <n v="0"/>
    <n v="0"/>
    <n v="0"/>
    <n v="0"/>
    <n v="0"/>
    <s v="a218"/>
    <n v="0"/>
    <s v="a98"/>
    <n v="0"/>
    <m/>
    <n v="0"/>
    <s v="a7.1"/>
    <m/>
    <s v="a8.5"/>
    <m/>
    <m/>
    <n v="0"/>
    <m/>
    <n v="0"/>
    <m/>
    <n v="0"/>
    <m/>
    <n v="0"/>
    <m/>
    <n v="0"/>
    <n v="0"/>
    <n v="0"/>
    <n v="0"/>
    <n v="0"/>
    <n v="0"/>
    <n v="0"/>
    <n v="0"/>
    <n v="0"/>
    <n v="0"/>
    <n v="0"/>
    <s v="a362"/>
    <n v="0"/>
    <m/>
    <n v="0"/>
    <m/>
    <n v="0"/>
    <m/>
    <m/>
    <m/>
    <m/>
    <m/>
    <n v="0"/>
    <m/>
    <n v="0"/>
    <m/>
    <n v="0"/>
    <m/>
    <n v="0"/>
    <m/>
    <n v="0"/>
    <n v="0"/>
    <n v="0"/>
    <n v="0"/>
    <n v="0"/>
    <s v="a203"/>
    <n v="0"/>
    <m/>
    <m/>
    <m/>
    <n v="0"/>
    <m/>
    <n v="0"/>
    <s v=""/>
    <s v=""/>
    <m/>
    <n v="0"/>
    <n v="0"/>
    <n v="0"/>
    <n v="0"/>
    <n v="0"/>
    <s v=""/>
    <s v=""/>
    <n v="0"/>
    <n v="0"/>
    <s v=""/>
    <s v=""/>
    <m/>
    <s v=""/>
  </r>
  <r>
    <x v="6"/>
    <s v="Baton Rouge Community College"/>
    <n v="437103"/>
    <x v="6"/>
    <s v="a305"/>
    <m/>
    <m/>
    <m/>
    <n v="0"/>
    <m/>
    <m/>
    <n v="0"/>
    <m/>
    <n v="0"/>
    <m/>
    <n v="0"/>
    <m/>
    <n v="0"/>
    <m/>
    <n v="0"/>
    <m/>
    <n v="0"/>
    <m/>
    <n v="0"/>
    <m/>
    <n v="0"/>
    <m/>
    <n v="0"/>
    <n v="0"/>
    <n v="0"/>
    <n v="0"/>
    <n v="0"/>
    <n v="0"/>
    <n v="0"/>
    <s v="a90"/>
    <n v="0"/>
    <s v="a24"/>
    <n v="0"/>
    <m/>
    <n v="0"/>
    <s v="a4.1"/>
    <m/>
    <s v="a5.4"/>
    <m/>
    <m/>
    <n v="0"/>
    <m/>
    <n v="0"/>
    <m/>
    <n v="0"/>
    <m/>
    <n v="0"/>
    <m/>
    <n v="0"/>
    <n v="0"/>
    <n v="0"/>
    <n v="0"/>
    <n v="0"/>
    <n v="0"/>
    <n v="0"/>
    <n v="0"/>
    <n v="0"/>
    <n v="0"/>
    <n v="0"/>
    <s v="a135"/>
    <n v="0"/>
    <m/>
    <n v="0"/>
    <m/>
    <n v="0"/>
    <m/>
    <m/>
    <m/>
    <m/>
    <m/>
    <n v="0"/>
    <m/>
    <n v="0"/>
    <m/>
    <n v="0"/>
    <m/>
    <n v="0"/>
    <m/>
    <n v="0"/>
    <n v="0"/>
    <n v="0"/>
    <n v="0"/>
    <n v="0"/>
    <s v="a56"/>
    <n v="0"/>
    <m/>
    <m/>
    <m/>
    <n v="0"/>
    <m/>
    <n v="0"/>
    <s v=""/>
    <s v=""/>
    <m/>
    <n v="0"/>
    <n v="0"/>
    <n v="0"/>
    <n v="0"/>
    <n v="0"/>
    <s v=""/>
    <s v=""/>
    <n v="0"/>
    <n v="0"/>
    <s v=""/>
    <s v=""/>
    <m/>
    <s v=""/>
  </r>
  <r>
    <x v="6"/>
    <s v="Bossier Parish Community College"/>
    <n v="158431"/>
    <x v="6"/>
    <s v="a459"/>
    <m/>
    <m/>
    <m/>
    <n v="0"/>
    <m/>
    <m/>
    <n v="0"/>
    <m/>
    <n v="0"/>
    <m/>
    <n v="0"/>
    <m/>
    <n v="0"/>
    <m/>
    <n v="0"/>
    <m/>
    <n v="0"/>
    <m/>
    <n v="0"/>
    <m/>
    <n v="0"/>
    <m/>
    <n v="0"/>
    <n v="0"/>
    <n v="0"/>
    <n v="0"/>
    <n v="0"/>
    <n v="0"/>
    <n v="0"/>
    <s v="a156"/>
    <n v="0"/>
    <s v="a46"/>
    <n v="0"/>
    <m/>
    <n v="0"/>
    <s v="a3.7"/>
    <m/>
    <s v="a5.2"/>
    <m/>
    <m/>
    <n v="0"/>
    <m/>
    <n v="0"/>
    <m/>
    <n v="0"/>
    <m/>
    <n v="0"/>
    <m/>
    <n v="0"/>
    <n v="0"/>
    <n v="0"/>
    <n v="0"/>
    <n v="0"/>
    <n v="0"/>
    <n v="0"/>
    <n v="0"/>
    <n v="0"/>
    <n v="0"/>
    <n v="0"/>
    <s v="a156"/>
    <n v="0"/>
    <m/>
    <n v="0"/>
    <m/>
    <n v="0"/>
    <m/>
    <m/>
    <m/>
    <m/>
    <m/>
    <n v="0"/>
    <m/>
    <n v="0"/>
    <m/>
    <n v="0"/>
    <m/>
    <n v="0"/>
    <m/>
    <n v="0"/>
    <n v="0"/>
    <n v="0"/>
    <n v="0"/>
    <n v="0"/>
    <s v="a101"/>
    <n v="0"/>
    <m/>
    <m/>
    <m/>
    <n v="0"/>
    <m/>
    <n v="0"/>
    <s v=""/>
    <s v=""/>
    <m/>
    <n v="0"/>
    <n v="0"/>
    <n v="0"/>
    <n v="0"/>
    <n v="0"/>
    <s v=""/>
    <s v=""/>
    <n v="0"/>
    <n v="0"/>
    <s v=""/>
    <s v=""/>
    <m/>
    <s v=""/>
  </r>
  <r>
    <x v="6"/>
    <s v="Louisiana State University at Eunice"/>
    <n v="159407"/>
    <x v="6"/>
    <s v="a244"/>
    <m/>
    <m/>
    <m/>
    <n v="0"/>
    <m/>
    <m/>
    <n v="0"/>
    <m/>
    <n v="0"/>
    <m/>
    <n v="0"/>
    <m/>
    <n v="0"/>
    <m/>
    <n v="0"/>
    <m/>
    <n v="0"/>
    <m/>
    <n v="0"/>
    <m/>
    <n v="0"/>
    <m/>
    <n v="0"/>
    <n v="0"/>
    <n v="0"/>
    <n v="0"/>
    <n v="0"/>
    <n v="0"/>
    <n v="0"/>
    <s v="a130"/>
    <n v="0"/>
    <s v="a19"/>
    <n v="0"/>
    <m/>
    <n v="0"/>
    <s v="a4.6"/>
    <m/>
    <s v="a7.2"/>
    <m/>
    <m/>
    <n v="0"/>
    <m/>
    <n v="0"/>
    <m/>
    <n v="0"/>
    <m/>
    <n v="0"/>
    <m/>
    <n v="0"/>
    <n v="0"/>
    <n v="0"/>
    <n v="0"/>
    <n v="0"/>
    <n v="0"/>
    <n v="0"/>
    <n v="0"/>
    <n v="0"/>
    <n v="0"/>
    <n v="0"/>
    <m/>
    <n v="0"/>
    <m/>
    <n v="0"/>
    <m/>
    <n v="0"/>
    <m/>
    <m/>
    <m/>
    <m/>
    <m/>
    <n v="0"/>
    <m/>
    <n v="0"/>
    <m/>
    <n v="0"/>
    <m/>
    <n v="0"/>
    <m/>
    <n v="0"/>
    <n v="0"/>
    <n v="0"/>
    <n v="0"/>
    <n v="0"/>
    <s v="a95"/>
    <n v="0"/>
    <m/>
    <m/>
    <m/>
    <n v="0"/>
    <m/>
    <n v="0"/>
    <s v=""/>
    <s v=""/>
    <m/>
    <n v="0"/>
    <n v="0"/>
    <n v="0"/>
    <n v="0"/>
    <n v="0"/>
    <s v=""/>
    <s v=""/>
    <n v="0"/>
    <n v="0"/>
    <s v=""/>
    <s v=""/>
    <m/>
    <s v=""/>
  </r>
  <r>
    <x v="6"/>
    <s v="Louisiana Delta Community College"/>
    <n v="440624"/>
    <x v="7"/>
    <s v="a92"/>
    <m/>
    <m/>
    <m/>
    <n v="0"/>
    <m/>
    <m/>
    <n v="0"/>
    <m/>
    <n v="0"/>
    <m/>
    <n v="0"/>
    <m/>
    <n v="0"/>
    <m/>
    <n v="0"/>
    <m/>
    <n v="0"/>
    <m/>
    <n v="0"/>
    <m/>
    <n v="0"/>
    <m/>
    <n v="0"/>
    <n v="0"/>
    <n v="0"/>
    <n v="0"/>
    <n v="0"/>
    <n v="0"/>
    <n v="0"/>
    <s v="a23"/>
    <n v="0"/>
    <s v="a9"/>
    <n v="0"/>
    <m/>
    <n v="0"/>
    <s v="a3"/>
    <m/>
    <s v="a4.6"/>
    <m/>
    <m/>
    <n v="0"/>
    <m/>
    <n v="0"/>
    <m/>
    <n v="0"/>
    <m/>
    <n v="0"/>
    <m/>
    <n v="0"/>
    <n v="0"/>
    <n v="0"/>
    <n v="0"/>
    <n v="0"/>
    <n v="0"/>
    <n v="0"/>
    <n v="0"/>
    <n v="0"/>
    <n v="0"/>
    <n v="0"/>
    <m/>
    <n v="0"/>
    <m/>
    <n v="0"/>
    <m/>
    <n v="0"/>
    <m/>
    <m/>
    <m/>
    <m/>
    <m/>
    <n v="0"/>
    <m/>
    <n v="0"/>
    <m/>
    <n v="0"/>
    <m/>
    <n v="0"/>
    <m/>
    <n v="0"/>
    <n v="0"/>
    <n v="0"/>
    <n v="0"/>
    <n v="0"/>
    <s v="a60"/>
    <n v="0"/>
    <m/>
    <m/>
    <m/>
    <n v="0"/>
    <m/>
    <n v="0"/>
    <s v=""/>
    <s v=""/>
    <m/>
    <n v="0"/>
    <n v="0"/>
    <n v="0"/>
    <n v="0"/>
    <n v="0"/>
    <s v=""/>
    <s v=""/>
    <n v="0"/>
    <n v="0"/>
    <s v=""/>
    <s v=""/>
    <m/>
    <s v=""/>
  </r>
  <r>
    <x v="6"/>
    <s v="Nunez Community College"/>
    <n v="158884"/>
    <x v="7"/>
    <s v="a125"/>
    <m/>
    <m/>
    <m/>
    <n v="0"/>
    <m/>
    <m/>
    <n v="0"/>
    <m/>
    <n v="0"/>
    <m/>
    <n v="0"/>
    <m/>
    <n v="0"/>
    <m/>
    <n v="0"/>
    <m/>
    <n v="0"/>
    <m/>
    <n v="0"/>
    <m/>
    <n v="0"/>
    <m/>
    <n v="0"/>
    <n v="0"/>
    <n v="0"/>
    <n v="0"/>
    <n v="0"/>
    <n v="0"/>
    <n v="0"/>
    <s v="a26"/>
    <n v="0"/>
    <s v="a11"/>
    <n v="0"/>
    <m/>
    <n v="0"/>
    <s v="a5.4"/>
    <m/>
    <s v="a8.4"/>
    <m/>
    <m/>
    <n v="0"/>
    <m/>
    <n v="0"/>
    <m/>
    <n v="0"/>
    <m/>
    <n v="0"/>
    <m/>
    <n v="0"/>
    <n v="0"/>
    <n v="0"/>
    <n v="0"/>
    <n v="0"/>
    <n v="0"/>
    <n v="0"/>
    <n v="0"/>
    <n v="0"/>
    <n v="0"/>
    <n v="0"/>
    <m/>
    <n v="0"/>
    <m/>
    <n v="0"/>
    <m/>
    <n v="0"/>
    <m/>
    <m/>
    <m/>
    <m/>
    <m/>
    <n v="0"/>
    <m/>
    <n v="0"/>
    <m/>
    <n v="0"/>
    <m/>
    <n v="0"/>
    <m/>
    <n v="0"/>
    <n v="0"/>
    <n v="0"/>
    <n v="0"/>
    <n v="0"/>
    <s v="a88"/>
    <n v="0"/>
    <m/>
    <m/>
    <m/>
    <n v="0"/>
    <m/>
    <n v="0"/>
    <s v=""/>
    <s v=""/>
    <m/>
    <n v="0"/>
    <n v="0"/>
    <n v="0"/>
    <n v="0"/>
    <n v="0"/>
    <s v=""/>
    <s v=""/>
    <n v="0"/>
    <n v="0"/>
    <s v=""/>
    <s v=""/>
    <m/>
    <s v=""/>
  </r>
  <r>
    <x v="6"/>
    <s v="River Parishes Community College"/>
    <n v="436304"/>
    <x v="7"/>
    <s v="a41"/>
    <m/>
    <m/>
    <m/>
    <n v="0"/>
    <m/>
    <m/>
    <n v="0"/>
    <m/>
    <n v="0"/>
    <m/>
    <n v="0"/>
    <m/>
    <n v="0"/>
    <m/>
    <n v="0"/>
    <m/>
    <n v="0"/>
    <m/>
    <n v="0"/>
    <m/>
    <n v="0"/>
    <m/>
    <n v="0"/>
    <n v="0"/>
    <n v="0"/>
    <n v="0"/>
    <n v="0"/>
    <n v="0"/>
    <n v="0"/>
    <s v="a8"/>
    <n v="0"/>
    <s v="a4"/>
    <n v="0"/>
    <m/>
    <n v="0"/>
    <s v="a3.4"/>
    <m/>
    <s v="a4.6"/>
    <m/>
    <m/>
    <n v="0"/>
    <m/>
    <n v="0"/>
    <m/>
    <n v="0"/>
    <m/>
    <n v="0"/>
    <m/>
    <n v="0"/>
    <n v="0"/>
    <n v="0"/>
    <n v="0"/>
    <n v="0"/>
    <n v="0"/>
    <n v="0"/>
    <n v="0"/>
    <n v="0"/>
    <n v="0"/>
    <n v="0"/>
    <m/>
    <n v="0"/>
    <m/>
    <n v="0"/>
    <m/>
    <n v="0"/>
    <m/>
    <m/>
    <m/>
    <m/>
    <m/>
    <n v="0"/>
    <m/>
    <n v="0"/>
    <m/>
    <n v="0"/>
    <m/>
    <n v="0"/>
    <m/>
    <n v="0"/>
    <n v="0"/>
    <n v="0"/>
    <n v="0"/>
    <n v="0"/>
    <s v="a29"/>
    <n v="0"/>
    <m/>
    <m/>
    <m/>
    <n v="0"/>
    <m/>
    <n v="0"/>
    <s v=""/>
    <s v=""/>
    <m/>
    <n v="0"/>
    <n v="0"/>
    <n v="0"/>
    <n v="0"/>
    <n v="0"/>
    <s v=""/>
    <s v=""/>
    <n v="0"/>
    <n v="0"/>
    <s v=""/>
    <s v=""/>
    <m/>
    <s v=""/>
  </r>
  <r>
    <x v="6"/>
    <s v="South Louisiana Community College"/>
    <n v="434061"/>
    <x v="7"/>
    <s v="a157"/>
    <m/>
    <m/>
    <m/>
    <n v="0"/>
    <m/>
    <m/>
    <n v="0"/>
    <m/>
    <n v="0"/>
    <m/>
    <n v="0"/>
    <m/>
    <n v="0"/>
    <m/>
    <n v="0"/>
    <m/>
    <n v="0"/>
    <m/>
    <n v="0"/>
    <m/>
    <n v="0"/>
    <m/>
    <n v="0"/>
    <n v="0"/>
    <n v="0"/>
    <n v="0"/>
    <n v="0"/>
    <n v="0"/>
    <n v="0"/>
    <s v="a35"/>
    <n v="0"/>
    <s v="a16"/>
    <n v="0"/>
    <m/>
    <n v="0"/>
    <s v="a3.8"/>
    <m/>
    <s v="a5.7"/>
    <m/>
    <m/>
    <n v="0"/>
    <m/>
    <n v="0"/>
    <m/>
    <n v="0"/>
    <m/>
    <n v="0"/>
    <m/>
    <n v="0"/>
    <n v="0"/>
    <n v="0"/>
    <n v="0"/>
    <n v="0"/>
    <n v="0"/>
    <n v="0"/>
    <n v="0"/>
    <n v="0"/>
    <n v="0"/>
    <n v="0"/>
    <m/>
    <n v="0"/>
    <m/>
    <n v="0"/>
    <m/>
    <n v="0"/>
    <m/>
    <m/>
    <m/>
    <m/>
    <m/>
    <n v="0"/>
    <m/>
    <n v="0"/>
    <m/>
    <n v="0"/>
    <m/>
    <n v="0"/>
    <m/>
    <n v="0"/>
    <n v="0"/>
    <n v="0"/>
    <n v="0"/>
    <n v="0"/>
    <s v="a106"/>
    <n v="0"/>
    <m/>
    <m/>
    <m/>
    <n v="0"/>
    <m/>
    <n v="0"/>
    <s v=""/>
    <s v=""/>
    <m/>
    <n v="0"/>
    <n v="0"/>
    <n v="0"/>
    <n v="0"/>
    <n v="0"/>
    <s v=""/>
    <s v=""/>
    <n v="0"/>
    <n v="0"/>
    <s v=""/>
    <s v=""/>
    <m/>
    <s v=""/>
  </r>
  <r>
    <x v="6"/>
    <s v="Southern University in Shreveport"/>
    <n v="160649"/>
    <x v="7"/>
    <s v="a242"/>
    <m/>
    <m/>
    <m/>
    <n v="0"/>
    <m/>
    <m/>
    <n v="0"/>
    <m/>
    <n v="0"/>
    <m/>
    <n v="0"/>
    <m/>
    <n v="0"/>
    <m/>
    <n v="0"/>
    <m/>
    <n v="0"/>
    <m/>
    <n v="0"/>
    <m/>
    <n v="0"/>
    <m/>
    <n v="0"/>
    <n v="0"/>
    <n v="0"/>
    <n v="0"/>
    <n v="0"/>
    <n v="0"/>
    <n v="0"/>
    <s v="a76"/>
    <n v="0"/>
    <s v="a9"/>
    <n v="0"/>
    <m/>
    <n v="0"/>
    <s v="a4.9"/>
    <m/>
    <s v="a6.4"/>
    <m/>
    <m/>
    <n v="0"/>
    <m/>
    <n v="0"/>
    <m/>
    <n v="0"/>
    <m/>
    <n v="0"/>
    <m/>
    <n v="0"/>
    <n v="0"/>
    <n v="0"/>
    <n v="0"/>
    <n v="0"/>
    <n v="0"/>
    <n v="0"/>
    <n v="0"/>
    <n v="0"/>
    <n v="0"/>
    <n v="0"/>
    <m/>
    <n v="0"/>
    <m/>
    <n v="0"/>
    <m/>
    <n v="0"/>
    <m/>
    <m/>
    <m/>
    <m/>
    <m/>
    <n v="0"/>
    <m/>
    <n v="0"/>
    <m/>
    <n v="0"/>
    <m/>
    <n v="0"/>
    <m/>
    <n v="0"/>
    <n v="0"/>
    <n v="0"/>
    <n v="0"/>
    <n v="0"/>
    <s v="a157"/>
    <n v="0"/>
    <m/>
    <m/>
    <m/>
    <n v="0"/>
    <m/>
    <n v="0"/>
    <s v=""/>
    <s v=""/>
    <m/>
    <n v="0"/>
    <n v="0"/>
    <n v="0"/>
    <n v="0"/>
    <n v="0"/>
    <s v=""/>
    <s v=""/>
    <n v="0"/>
    <n v="0"/>
    <s v=""/>
    <s v=""/>
    <m/>
    <s v=""/>
  </r>
  <r>
    <x v="7"/>
    <m/>
    <m/>
    <x v="0"/>
    <m/>
    <m/>
    <n v="0"/>
    <n v="0"/>
    <n v="0"/>
    <m/>
    <m/>
    <n v="0"/>
    <m/>
    <n v="0"/>
    <m/>
    <n v="0"/>
    <m/>
    <n v="0"/>
    <m/>
    <n v="0"/>
    <m/>
    <n v="0"/>
    <m/>
    <n v="0"/>
    <m/>
    <n v="0"/>
    <m/>
    <n v="0"/>
    <n v="0"/>
    <n v="0"/>
    <n v="0"/>
    <n v="0"/>
    <n v="0"/>
    <n v="0"/>
    <m/>
    <n v="0"/>
    <m/>
    <n v="0"/>
    <m/>
    <n v="0"/>
    <m/>
    <n v="0"/>
    <m/>
    <n v="0"/>
    <m/>
    <n v="0"/>
    <m/>
    <n v="0"/>
    <m/>
    <n v="0"/>
    <m/>
    <n v="0"/>
    <n v="0"/>
    <n v="0"/>
    <n v="0"/>
    <n v="0"/>
    <n v="0"/>
    <n v="0"/>
    <n v="0"/>
    <n v="0"/>
    <n v="0"/>
    <n v="0"/>
    <n v="0"/>
    <n v="0"/>
    <m/>
    <n v="0"/>
    <m/>
    <n v="0"/>
    <m/>
    <n v="0"/>
    <m/>
    <n v="0"/>
    <m/>
    <n v="0"/>
    <m/>
    <n v="0"/>
    <m/>
    <n v="0"/>
    <m/>
    <n v="0"/>
    <m/>
    <n v="0"/>
    <n v="0"/>
    <n v="0"/>
    <n v="0"/>
    <n v="0"/>
    <n v="0"/>
    <n v="0"/>
    <m/>
    <n v="0"/>
    <m/>
    <n v="0"/>
    <m/>
    <n v="0"/>
    <n v="0"/>
    <n v="0"/>
    <s v=""/>
    <s v=""/>
    <n v="0"/>
    <n v="0"/>
    <n v="0"/>
    <n v="0"/>
    <n v="0"/>
    <n v="0"/>
    <s v=""/>
    <s v=""/>
    <n v="0"/>
    <n v="0"/>
    <s v=""/>
    <s v=""/>
    <s v=""/>
    <s v=""/>
  </r>
  <r>
    <x v="8"/>
    <s v="Mississippi State University"/>
    <n v="176080"/>
    <x v="0"/>
    <n v="2656"/>
    <n v="64"/>
    <n v="2592"/>
    <n v="2592"/>
    <n v="0"/>
    <m/>
    <n v="170"/>
    <n v="0"/>
    <n v="57"/>
    <n v="0"/>
    <m/>
    <n v="0"/>
    <n v="4.6399999999999997"/>
    <n v="788.8"/>
    <n v="4.74"/>
    <n v="270.18"/>
    <m/>
    <n v="0"/>
    <m/>
    <n v="0"/>
    <m/>
    <n v="0"/>
    <m/>
    <n v="0"/>
    <n v="227"/>
    <n v="0"/>
    <n v="4.6651101321585902"/>
    <n v="1058.98"/>
    <n v="0"/>
    <n v="0"/>
    <n v="630"/>
    <n v="0"/>
    <n v="341"/>
    <n v="0"/>
    <m/>
    <n v="0"/>
    <n v="5.16"/>
    <n v="3250.8"/>
    <n v="5.36"/>
    <n v="1827.7600000000002"/>
    <m/>
    <n v="0"/>
    <m/>
    <n v="0"/>
    <m/>
    <n v="0"/>
    <m/>
    <n v="0"/>
    <n v="971"/>
    <n v="0"/>
    <n v="5.2302368692070038"/>
    <n v="5078.5600000000004"/>
    <n v="0"/>
    <n v="0"/>
    <n v="1198"/>
    <n v="0"/>
    <n v="5.1231552587646085"/>
    <n v="6137.5400000000009"/>
    <n v="0"/>
    <n v="0"/>
    <n v="707"/>
    <n v="0"/>
    <n v="621"/>
    <n v="0"/>
    <m/>
    <n v="0"/>
    <n v="3.34"/>
    <n v="2361.38"/>
    <n v="4.01"/>
    <n v="2490.21"/>
    <m/>
    <n v="0"/>
    <m/>
    <n v="0"/>
    <m/>
    <n v="0"/>
    <m/>
    <n v="0"/>
    <n v="1328"/>
    <n v="0"/>
    <n v="3.6533057228915662"/>
    <n v="4851.59"/>
    <n v="0"/>
    <n v="0"/>
    <n v="66"/>
    <n v="0"/>
    <n v="5.16"/>
    <n v="340.56"/>
    <m/>
    <n v="0"/>
    <n v="1507"/>
    <n v="0"/>
    <n v="6400.9800000000005"/>
    <s v=""/>
    <n v="1019"/>
    <n v="0"/>
    <n v="4588.1499999999996"/>
    <n v="0"/>
    <n v="2526"/>
    <n v="0"/>
    <n v="10989.130000000001"/>
    <s v=""/>
    <n v="0"/>
    <n v="0"/>
    <s v=""/>
    <s v=""/>
    <n v="11329.69"/>
    <s v=""/>
  </r>
  <r>
    <x v="8"/>
    <s v="University of Southern Mississippi"/>
    <n v="176372"/>
    <x v="0"/>
    <n v="2375"/>
    <n v="16"/>
    <n v="2359"/>
    <n v="2359"/>
    <n v="0"/>
    <m/>
    <n v="40"/>
    <n v="0"/>
    <n v="19"/>
    <n v="0"/>
    <m/>
    <n v="0"/>
    <n v="4.8600000000000003"/>
    <n v="194.4"/>
    <n v="5.37"/>
    <n v="102.03"/>
    <m/>
    <n v="0"/>
    <m/>
    <n v="0"/>
    <m/>
    <n v="0"/>
    <m/>
    <n v="0"/>
    <n v="59"/>
    <n v="0"/>
    <n v="5.024237288135593"/>
    <n v="296.43"/>
    <n v="0"/>
    <n v="0"/>
    <n v="556"/>
    <n v="0"/>
    <n v="212"/>
    <n v="0"/>
    <m/>
    <n v="0"/>
    <n v="5.26"/>
    <n v="2924.56"/>
    <n v="5.59"/>
    <n v="1185.08"/>
    <m/>
    <n v="0"/>
    <m/>
    <n v="0"/>
    <m/>
    <n v="0"/>
    <m/>
    <n v="0"/>
    <n v="768"/>
    <n v="0"/>
    <n v="5.3510937499999995"/>
    <n v="4109.6399999999994"/>
    <n v="0"/>
    <n v="0"/>
    <n v="827"/>
    <n v="0"/>
    <n v="5.3277750906892383"/>
    <n v="4406.07"/>
    <n v="0"/>
    <n v="0"/>
    <n v="645"/>
    <n v="0"/>
    <n v="750"/>
    <n v="0"/>
    <m/>
    <n v="0"/>
    <n v="3.65"/>
    <n v="2354.25"/>
    <n v="3.96"/>
    <n v="2970"/>
    <m/>
    <n v="0"/>
    <m/>
    <n v="0"/>
    <m/>
    <n v="0"/>
    <m/>
    <n v="0"/>
    <n v="1395"/>
    <n v="0"/>
    <n v="3.8166666666666669"/>
    <n v="5324.25"/>
    <n v="0"/>
    <n v="0"/>
    <n v="137"/>
    <n v="0"/>
    <n v="4.79"/>
    <n v="656.23"/>
    <m/>
    <n v="0"/>
    <n v="1241"/>
    <n v="0"/>
    <n v="5473.21"/>
    <s v=""/>
    <n v="981"/>
    <n v="0"/>
    <n v="4257.1099999999997"/>
    <n v="0"/>
    <n v="2222"/>
    <n v="0"/>
    <n v="9730.32"/>
    <s v=""/>
    <n v="0"/>
    <n v="0"/>
    <s v=""/>
    <s v=""/>
    <n v="10386.549999999999"/>
    <s v=""/>
  </r>
  <r>
    <x v="8"/>
    <s v="Jackson State University "/>
    <n v="175856"/>
    <x v="8"/>
    <n v="905"/>
    <n v="4"/>
    <n v="901"/>
    <n v="901"/>
    <n v="0"/>
    <m/>
    <n v="4"/>
    <n v="0"/>
    <n v="27"/>
    <n v="0"/>
    <m/>
    <n v="0"/>
    <n v="5.5"/>
    <n v="22"/>
    <n v="5.26"/>
    <n v="142.01999999999998"/>
    <m/>
    <n v="0"/>
    <m/>
    <n v="0"/>
    <m/>
    <n v="0"/>
    <m/>
    <n v="0"/>
    <n v="31"/>
    <n v="0"/>
    <n v="5.290967741935483"/>
    <n v="164.01999999999998"/>
    <n v="0"/>
    <n v="0"/>
    <n v="311"/>
    <n v="0"/>
    <n v="96"/>
    <n v="0"/>
    <m/>
    <n v="0"/>
    <n v="5.26"/>
    <n v="1635.86"/>
    <n v="6.22"/>
    <n v="597.12"/>
    <m/>
    <n v="0"/>
    <m/>
    <n v="0"/>
    <m/>
    <n v="0"/>
    <m/>
    <n v="0"/>
    <n v="407"/>
    <n v="0"/>
    <n v="5.4864373464373468"/>
    <n v="2232.98"/>
    <n v="0"/>
    <n v="0"/>
    <n v="438"/>
    <n v="0"/>
    <n v="5.4726027397260273"/>
    <n v="2397"/>
    <n v="0"/>
    <n v="0"/>
    <n v="156"/>
    <n v="0"/>
    <n v="201"/>
    <n v="0"/>
    <n v="1"/>
    <n v="0"/>
    <n v="3.8"/>
    <n v="592.79999999999995"/>
    <n v="4.37"/>
    <n v="878.37"/>
    <n v="4.5"/>
    <n v="4.5"/>
    <m/>
    <n v="0"/>
    <m/>
    <n v="0"/>
    <m/>
    <n v="0"/>
    <n v="358"/>
    <n v="0"/>
    <n v="4.1219832402234635"/>
    <n v="1475.6699999999998"/>
    <n v="0"/>
    <n v="0"/>
    <n v="105"/>
    <n v="0"/>
    <n v="6.4"/>
    <n v="672"/>
    <m/>
    <n v="0"/>
    <n v="471"/>
    <n v="0"/>
    <n v="2250.66"/>
    <s v=""/>
    <n v="324"/>
    <n v="0"/>
    <n v="1617.51"/>
    <n v="0"/>
    <n v="795"/>
    <n v="0"/>
    <n v="3868.17"/>
    <s v=""/>
    <n v="1"/>
    <n v="0"/>
    <n v="4.5"/>
    <s v=""/>
    <n v="4544.67"/>
    <s v=""/>
  </r>
  <r>
    <x v="8"/>
    <s v="University of Mississippi"/>
    <n v="176017"/>
    <x v="8"/>
    <n v="2506"/>
    <n v="41"/>
    <n v="2465"/>
    <n v="2465"/>
    <n v="0"/>
    <m/>
    <n v="61"/>
    <n v="0"/>
    <n v="30"/>
    <n v="0"/>
    <m/>
    <n v="0"/>
    <n v="4.6399999999999997"/>
    <n v="283.03999999999996"/>
    <n v="4.88"/>
    <n v="146.4"/>
    <m/>
    <n v="0"/>
    <m/>
    <n v="0"/>
    <m/>
    <n v="0"/>
    <m/>
    <n v="0"/>
    <n v="91"/>
    <n v="0"/>
    <n v="4.7191208791208785"/>
    <n v="429.43999999999994"/>
    <n v="0"/>
    <n v="0"/>
    <n v="660"/>
    <n v="0"/>
    <n v="695"/>
    <n v="0"/>
    <m/>
    <n v="0"/>
    <n v="4.8600000000000003"/>
    <n v="3207.6000000000004"/>
    <n v="5.18"/>
    <n v="3600.1"/>
    <m/>
    <n v="0"/>
    <m/>
    <n v="0"/>
    <m/>
    <n v="0"/>
    <m/>
    <n v="0"/>
    <n v="1355"/>
    <n v="0"/>
    <n v="5.0241328413284139"/>
    <n v="6807.7000000000007"/>
    <n v="0"/>
    <n v="0"/>
    <n v="1446"/>
    <n v="0"/>
    <n v="5.0049377593360997"/>
    <n v="7237.14"/>
    <n v="0"/>
    <n v="0"/>
    <n v="382"/>
    <n v="0"/>
    <n v="487"/>
    <n v="0"/>
    <m/>
    <n v="0"/>
    <n v="3.24"/>
    <n v="1237.68"/>
    <n v="3.68"/>
    <n v="1792.16"/>
    <m/>
    <n v="0"/>
    <m/>
    <n v="0"/>
    <m/>
    <n v="0"/>
    <m/>
    <n v="0"/>
    <n v="869"/>
    <n v="0"/>
    <n v="3.4865822784810128"/>
    <n v="3029.84"/>
    <n v="0"/>
    <n v="0"/>
    <n v="150"/>
    <n v="0"/>
    <n v="4.22"/>
    <n v="633"/>
    <m/>
    <n v="0"/>
    <n v="1103"/>
    <n v="0"/>
    <n v="4728.3200000000006"/>
    <s v=""/>
    <n v="1212"/>
    <n v="0"/>
    <n v="5538.66"/>
    <n v="0"/>
    <n v="2315"/>
    <n v="0"/>
    <n v="10266.98"/>
    <s v=""/>
    <n v="0"/>
    <n v="0"/>
    <s v=""/>
    <s v=""/>
    <n v="10899.98"/>
    <s v=""/>
  </r>
  <r>
    <x v="8"/>
    <s v="Alcorn State University"/>
    <n v="175342"/>
    <x v="2"/>
    <n v="439"/>
    <n v="2"/>
    <n v="437"/>
    <n v="437"/>
    <n v="0"/>
    <m/>
    <n v="28"/>
    <n v="0"/>
    <n v="20"/>
    <n v="0"/>
    <m/>
    <n v="0"/>
    <n v="5.39"/>
    <n v="150.91999999999999"/>
    <n v="4.95"/>
    <n v="99"/>
    <m/>
    <n v="0"/>
    <m/>
    <n v="0"/>
    <m/>
    <n v="0"/>
    <m/>
    <n v="0"/>
    <n v="48"/>
    <n v="0"/>
    <n v="5.2066666666666661"/>
    <n v="249.91999999999996"/>
    <n v="0"/>
    <n v="0"/>
    <n v="143"/>
    <n v="0"/>
    <n v="32"/>
    <n v="0"/>
    <m/>
    <n v="0"/>
    <n v="5.0199999999999996"/>
    <n v="717.8599999999999"/>
    <n v="6.05"/>
    <n v="193.6"/>
    <m/>
    <n v="0"/>
    <m/>
    <n v="0"/>
    <m/>
    <n v="0"/>
    <m/>
    <n v="0"/>
    <n v="175"/>
    <n v="0"/>
    <n v="5.2083428571428563"/>
    <n v="911.45999999999981"/>
    <n v="0"/>
    <n v="0"/>
    <n v="223"/>
    <n v="0"/>
    <n v="5.2079820627802675"/>
    <n v="1161.3799999999997"/>
    <n v="0"/>
    <n v="0"/>
    <n v="63"/>
    <n v="0"/>
    <n v="103"/>
    <n v="0"/>
    <m/>
    <n v="0"/>
    <n v="3.23"/>
    <n v="203.49"/>
    <n v="3.76"/>
    <n v="387.28"/>
    <m/>
    <n v="0"/>
    <m/>
    <n v="0"/>
    <m/>
    <n v="0"/>
    <m/>
    <n v="0"/>
    <n v="166"/>
    <n v="0"/>
    <n v="3.5588554216867467"/>
    <n v="590.77"/>
    <n v="0"/>
    <n v="0"/>
    <n v="48"/>
    <n v="0"/>
    <n v="5.16"/>
    <n v="247.68"/>
    <m/>
    <n v="0"/>
    <n v="234"/>
    <n v="0"/>
    <n v="1072.27"/>
    <s v=""/>
    <n v="155"/>
    <n v="0"/>
    <n v="679.88"/>
    <n v="0"/>
    <n v="389"/>
    <n v="0"/>
    <n v="1752.15"/>
    <s v=""/>
    <n v="0"/>
    <n v="0"/>
    <s v=""/>
    <s v=""/>
    <n v="1999.8299999999997"/>
    <s v=""/>
  </r>
  <r>
    <x v="8"/>
    <s v="Delta State University"/>
    <n v="175616"/>
    <x v="2"/>
    <n v="598"/>
    <n v="3"/>
    <n v="595"/>
    <n v="595"/>
    <n v="0"/>
    <m/>
    <n v="55"/>
    <n v="0"/>
    <n v="23"/>
    <n v="0"/>
    <m/>
    <n v="0"/>
    <n v="4.54"/>
    <n v="249.7"/>
    <n v="4.6500000000000004"/>
    <n v="106.95"/>
    <m/>
    <n v="0"/>
    <m/>
    <n v="0"/>
    <m/>
    <n v="0"/>
    <m/>
    <n v="0"/>
    <n v="78"/>
    <n v="0"/>
    <n v="4.5724358974358967"/>
    <n v="356.64999999999992"/>
    <n v="0"/>
    <n v="0"/>
    <n v="90"/>
    <n v="0"/>
    <n v="39"/>
    <n v="0"/>
    <m/>
    <n v="0"/>
    <n v="5.45"/>
    <n v="490.5"/>
    <n v="5.8"/>
    <n v="226.2"/>
    <m/>
    <n v="0"/>
    <m/>
    <n v="0"/>
    <m/>
    <n v="0"/>
    <m/>
    <n v="0"/>
    <n v="129"/>
    <n v="0"/>
    <n v="5.5558139534883724"/>
    <n v="716.7"/>
    <n v="0"/>
    <n v="0"/>
    <n v="207"/>
    <n v="0"/>
    <n v="5.1852657004830913"/>
    <n v="1073.3499999999999"/>
    <n v="0"/>
    <n v="0"/>
    <n v="190"/>
    <n v="0"/>
    <n v="171"/>
    <n v="0"/>
    <m/>
    <n v="0"/>
    <n v="3.69"/>
    <n v="701.1"/>
    <n v="3.88"/>
    <n v="663.48"/>
    <m/>
    <n v="0"/>
    <m/>
    <n v="0"/>
    <m/>
    <n v="0"/>
    <m/>
    <n v="0"/>
    <n v="361"/>
    <n v="0"/>
    <n v="3.78"/>
    <n v="1364.58"/>
    <n v="0"/>
    <n v="0"/>
    <n v="27"/>
    <n v="0"/>
    <n v="5.1100000000000003"/>
    <n v="137.97"/>
    <m/>
    <n v="0"/>
    <n v="335"/>
    <n v="0"/>
    <n v="1441.3000000000002"/>
    <s v=""/>
    <n v="233"/>
    <n v="0"/>
    <n v="996.63"/>
    <n v="0"/>
    <n v="568"/>
    <n v="0"/>
    <n v="2437.9300000000003"/>
    <s v=""/>
    <n v="0"/>
    <n v="0"/>
    <s v=""/>
    <s v=""/>
    <n v="2575.8999999999996"/>
    <s v=""/>
  </r>
  <r>
    <x v="8"/>
    <s v="Mississippi Valley State University"/>
    <n v="176044"/>
    <x v="2"/>
    <n v="308"/>
    <n v="2"/>
    <n v="306"/>
    <n v="306"/>
    <n v="0"/>
    <m/>
    <n v="3"/>
    <n v="0"/>
    <n v="17"/>
    <n v="0"/>
    <m/>
    <n v="0"/>
    <n v="8.67"/>
    <n v="26.009999999999998"/>
    <n v="6.12"/>
    <n v="104.04"/>
    <m/>
    <n v="0"/>
    <m/>
    <n v="0"/>
    <m/>
    <n v="0"/>
    <m/>
    <n v="0"/>
    <n v="20"/>
    <n v="0"/>
    <n v="6.5025000000000004"/>
    <n v="130.05000000000001"/>
    <n v="0"/>
    <n v="0"/>
    <n v="70"/>
    <n v="0"/>
    <n v="31"/>
    <n v="0"/>
    <m/>
    <n v="0"/>
    <n v="4.8"/>
    <n v="336"/>
    <n v="5.88"/>
    <n v="182.28"/>
    <m/>
    <n v="0"/>
    <m/>
    <n v="0"/>
    <m/>
    <n v="0"/>
    <m/>
    <n v="0"/>
    <n v="101"/>
    <n v="0"/>
    <n v="5.1314851485148516"/>
    <n v="518.28"/>
    <n v="0"/>
    <n v="0"/>
    <n v="121"/>
    <n v="0"/>
    <n v="5.3580991735537182"/>
    <n v="648.32999999999993"/>
    <n v="0"/>
    <n v="0"/>
    <n v="38"/>
    <n v="0"/>
    <n v="87"/>
    <n v="0"/>
    <m/>
    <n v="0"/>
    <n v="3.58"/>
    <n v="136.04"/>
    <n v="4.3499999999999996"/>
    <n v="378.45"/>
    <m/>
    <n v="0"/>
    <m/>
    <n v="0"/>
    <m/>
    <n v="0"/>
    <m/>
    <n v="0"/>
    <n v="125"/>
    <n v="0"/>
    <n v="4.11592"/>
    <n v="514.49"/>
    <n v="0"/>
    <n v="0"/>
    <n v="60"/>
    <n v="0"/>
    <n v="5.84"/>
    <n v="350.4"/>
    <m/>
    <n v="0"/>
    <n v="111"/>
    <n v="0"/>
    <n v="498.04999999999995"/>
    <s v=""/>
    <n v="135"/>
    <n v="0"/>
    <n v="664.77"/>
    <n v="0"/>
    <n v="246"/>
    <n v="0"/>
    <n v="1162.82"/>
    <s v=""/>
    <n v="0"/>
    <n v="0"/>
    <s v=""/>
    <s v=""/>
    <n v="1513.2199999999998"/>
    <s v=""/>
  </r>
  <r>
    <x v="8"/>
    <s v="Mississippi University for Women"/>
    <n v="176035"/>
    <x v="3"/>
    <n v="406"/>
    <n v="0"/>
    <n v="406"/>
    <n v="406"/>
    <n v="0"/>
    <m/>
    <n v="11"/>
    <n v="0"/>
    <n v="9"/>
    <n v="0"/>
    <m/>
    <n v="0"/>
    <n v="4.45"/>
    <n v="48.95"/>
    <n v="5"/>
    <n v="45"/>
    <m/>
    <n v="0"/>
    <m/>
    <n v="0"/>
    <m/>
    <n v="0"/>
    <m/>
    <n v="0"/>
    <n v="20"/>
    <n v="0"/>
    <n v="4.6974999999999998"/>
    <n v="93.949999999999989"/>
    <n v="0"/>
    <n v="0"/>
    <n v="96"/>
    <n v="0"/>
    <n v="15"/>
    <n v="0"/>
    <m/>
    <n v="0"/>
    <n v="5.35"/>
    <n v="513.59999999999991"/>
    <n v="6.63"/>
    <n v="99.45"/>
    <m/>
    <n v="0"/>
    <m/>
    <n v="0"/>
    <m/>
    <n v="0"/>
    <m/>
    <n v="0"/>
    <n v="111"/>
    <n v="0"/>
    <n v="5.5229729729729726"/>
    <n v="613.04999999999995"/>
    <n v="0"/>
    <n v="0"/>
    <n v="131"/>
    <n v="0"/>
    <n v="5.3969465648854964"/>
    <n v="707"/>
    <n v="0"/>
    <n v="0"/>
    <n v="109"/>
    <n v="0"/>
    <n v="148"/>
    <n v="0"/>
    <m/>
    <n v="0"/>
    <n v="3.46"/>
    <n v="377.14"/>
    <n v="3.35"/>
    <n v="495.8"/>
    <m/>
    <n v="0"/>
    <m/>
    <n v="0"/>
    <m/>
    <n v="0"/>
    <m/>
    <n v="0"/>
    <n v="257"/>
    <n v="0"/>
    <n v="3.3966536964980545"/>
    <n v="872.94"/>
    <n v="0"/>
    <n v="0"/>
    <n v="18"/>
    <n v="0"/>
    <n v="5.5"/>
    <n v="99"/>
    <m/>
    <n v="0"/>
    <n v="216"/>
    <n v="0"/>
    <n v="939.68999999999994"/>
    <s v=""/>
    <n v="172"/>
    <n v="0"/>
    <n v="640.25"/>
    <n v="0"/>
    <n v="388"/>
    <n v="0"/>
    <n v="1579.94"/>
    <s v=""/>
    <n v="0"/>
    <n v="0"/>
    <s v=""/>
    <s v=""/>
    <n v="1678.94"/>
    <s v=""/>
  </r>
  <r>
    <x v="9"/>
    <s v="North Carolina State University "/>
    <n v="199193"/>
    <x v="0"/>
    <n v="4623"/>
    <n v="350"/>
    <n v="4273"/>
    <n v="4273"/>
    <n v="4273"/>
    <m/>
    <n v="34"/>
    <n v="34"/>
    <n v="0"/>
    <n v="0"/>
    <n v="0"/>
    <n v="0"/>
    <n v="4.7"/>
    <n v="159.80000000000001"/>
    <n v="0"/>
    <n v="0"/>
    <n v="0"/>
    <n v="0"/>
    <n v="184.3"/>
    <n v="6266.2000000000007"/>
    <n v="0"/>
    <n v="0"/>
    <n v="0"/>
    <n v="0"/>
    <n v="34"/>
    <n v="34"/>
    <n v="4.7"/>
    <n v="159.80000000000001"/>
    <n v="184.3"/>
    <n v="6266.2000000000007"/>
    <n v="3146"/>
    <n v="3146"/>
    <n v="2"/>
    <n v="2"/>
    <n v="1"/>
    <n v="1"/>
    <n v="4.9000000000000004"/>
    <n v="15415.400000000001"/>
    <n v="4"/>
    <n v="8"/>
    <n v="6"/>
    <n v="6"/>
    <n v="152.19999999999999"/>
    <n v="478821.19999999995"/>
    <n v="130.5"/>
    <n v="261"/>
    <n v="145"/>
    <n v="145"/>
    <n v="3149"/>
    <n v="3149"/>
    <n v="4.8997777072086377"/>
    <n v="15429.4"/>
    <n v="152.18393140679581"/>
    <n v="479227.2"/>
    <n v="3183"/>
    <n v="3183"/>
    <n v="4.8976437323279924"/>
    <n v="15589.2"/>
    <n v="152.52698711907007"/>
    <n v="485493.4"/>
    <n v="962"/>
    <n v="962"/>
    <n v="92"/>
    <n v="92"/>
    <n v="12"/>
    <n v="12"/>
    <n v="3.7"/>
    <n v="3559.4"/>
    <n v="3.8"/>
    <n v="349.59999999999997"/>
    <n v="7.3"/>
    <n v="87.6"/>
    <n v="130.1"/>
    <n v="125156.2"/>
    <n v="131.9"/>
    <n v="12134.800000000001"/>
    <n v="99.5"/>
    <n v="1194"/>
    <n v="1066"/>
    <n v="1066"/>
    <n v="3.7491557223264538"/>
    <n v="3996.6"/>
    <n v="129.9108818011257"/>
    <n v="138485"/>
    <n v="24"/>
    <n v="24"/>
    <n v="10.4"/>
    <n v="249.60000000000002"/>
    <n v="131.30000000000001"/>
    <n v="3151.2000000000003"/>
    <n v="4142"/>
    <n v="4142"/>
    <n v="19134.600000000002"/>
    <n v="610243.6"/>
    <n v="94"/>
    <n v="94"/>
    <n v="357.59999999999997"/>
    <n v="12395.800000000001"/>
    <n v="4236"/>
    <n v="4236"/>
    <n v="19492.2"/>
    <n v="622639.4"/>
    <n v="13"/>
    <n v="13"/>
    <n v="93.6"/>
    <n v="1339"/>
    <n v="19835.399999999998"/>
    <n v="627129.59999999998"/>
  </r>
  <r>
    <x v="9"/>
    <s v="University of North Carolina at Chapel Hill "/>
    <n v="199120"/>
    <x v="0"/>
    <n v="4236"/>
    <n v="0"/>
    <n v="4236"/>
    <n v="4236"/>
    <n v="4236"/>
    <m/>
    <n v="5"/>
    <n v="5"/>
    <n v="0"/>
    <n v="0"/>
    <n v="0"/>
    <n v="0"/>
    <n v="4"/>
    <n v="20"/>
    <n v="0"/>
    <n v="0"/>
    <n v="0"/>
    <n v="0"/>
    <n v="161.9"/>
    <n v="809.5"/>
    <n v="0"/>
    <n v="0"/>
    <n v="0"/>
    <n v="0"/>
    <n v="5"/>
    <n v="5"/>
    <n v="4"/>
    <n v="20"/>
    <n v="161.9"/>
    <n v="809.5"/>
    <n v="3378"/>
    <n v="3378"/>
    <n v="6"/>
    <n v="6"/>
    <n v="0"/>
    <n v="0"/>
    <n v="4.5"/>
    <n v="15201"/>
    <n v="11.2"/>
    <n v="67.199999999999989"/>
    <n v="0"/>
    <n v="0"/>
    <n v="144.80000000000001"/>
    <n v="489134.4"/>
    <n v="134.5"/>
    <n v="807"/>
    <n v="0"/>
    <n v="0"/>
    <n v="3384"/>
    <n v="3384"/>
    <n v="4.5118794326241138"/>
    <n v="15268.2"/>
    <n v="144.78173758865248"/>
    <n v="489941.39999999997"/>
    <n v="3389"/>
    <n v="3389"/>
    <n v="4.5111242254352319"/>
    <n v="15288.2"/>
    <n v="144.80699321333725"/>
    <n v="490750.89999999997"/>
    <n v="711"/>
    <n v="711"/>
    <n v="24"/>
    <n v="24"/>
    <n v="1"/>
    <n v="1"/>
    <n v="3.1"/>
    <n v="2204.1"/>
    <n v="2.7"/>
    <n v="64.800000000000011"/>
    <n v="6"/>
    <n v="6"/>
    <n v="86.6"/>
    <n v="61572.6"/>
    <n v="64.400000000000006"/>
    <n v="1545.6000000000001"/>
    <n v="45"/>
    <n v="45"/>
    <n v="736"/>
    <n v="736"/>
    <n v="3.0908967391304349"/>
    <n v="2274.9"/>
    <n v="85.8195652173913"/>
    <n v="63163.199999999997"/>
    <n v="111"/>
    <n v="111"/>
    <n v="6.7"/>
    <n v="743.7"/>
    <n v="108.8"/>
    <n v="12076.8"/>
    <n v="4094"/>
    <n v="4094"/>
    <n v="17425.099999999999"/>
    <n v="551516.5"/>
    <n v="30"/>
    <n v="30"/>
    <n v="132"/>
    <n v="2352.6000000000004"/>
    <n v="4124"/>
    <n v="4124"/>
    <n v="17557.099999999999"/>
    <n v="553869.1"/>
    <n v="1"/>
    <n v="1"/>
    <n v="6"/>
    <n v="45"/>
    <n v="18306.800000000003"/>
    <n v="565990.9"/>
  </r>
  <r>
    <x v="9"/>
    <s v="University of North Carolina at Charlotte"/>
    <n v="199139"/>
    <x v="8"/>
    <n v="3455"/>
    <n v="105"/>
    <n v="3350"/>
    <n v="3350"/>
    <n v="3350"/>
    <m/>
    <n v="4"/>
    <n v="4"/>
    <n v="0"/>
    <n v="0"/>
    <n v="0"/>
    <n v="0"/>
    <n v="5.8"/>
    <n v="23.2"/>
    <n v="0"/>
    <n v="0"/>
    <n v="0"/>
    <n v="0"/>
    <n v="205.3"/>
    <n v="821.2"/>
    <n v="0"/>
    <n v="0"/>
    <n v="0"/>
    <n v="0"/>
    <n v="4"/>
    <n v="4"/>
    <n v="5.8"/>
    <n v="23.2"/>
    <n v="205.3"/>
    <n v="821.2"/>
    <n v="1692"/>
    <n v="1692"/>
    <n v="10"/>
    <n v="10"/>
    <n v="5"/>
    <n v="5"/>
    <n v="5.2"/>
    <n v="8798.4"/>
    <n v="7.1"/>
    <n v="71"/>
    <n v="7.4"/>
    <n v="37"/>
    <n v="142.1"/>
    <n v="240433.19999999998"/>
    <n v="121.5"/>
    <n v="1215"/>
    <n v="117.6"/>
    <n v="588"/>
    <n v="1707"/>
    <n v="1707"/>
    <n v="5.2175746924428816"/>
    <n v="8906.4"/>
    <n v="141.90755711775043"/>
    <n v="242236.19999999998"/>
    <n v="1711"/>
    <n v="1711"/>
    <n v="5.2189362945645827"/>
    <n v="8929.6"/>
    <n v="142.05575686732905"/>
    <n v="243057.4"/>
    <n v="1218"/>
    <n v="1218"/>
    <n v="316"/>
    <n v="316"/>
    <n v="66"/>
    <n v="66"/>
    <n v="4.0999999999999996"/>
    <n v="4993.7999999999993"/>
    <n v="4.5"/>
    <n v="1422"/>
    <n v="7.1"/>
    <n v="468.59999999999997"/>
    <n v="92.1"/>
    <n v="112177.79999999999"/>
    <n v="69.599999999999994"/>
    <n v="21993.599999999999"/>
    <n v="92.7"/>
    <n v="6118.2"/>
    <n v="1600"/>
    <n v="1600"/>
    <n v="4.3027499999999996"/>
    <n v="6884.4"/>
    <n v="87.680999999999997"/>
    <n v="140289.60000000001"/>
    <n v="39"/>
    <n v="39"/>
    <n v="9.1"/>
    <n v="354.9"/>
    <n v="104.3"/>
    <n v="4067.7"/>
    <n v="2914"/>
    <n v="2914"/>
    <n v="13815.4"/>
    <n v="353432.19999999995"/>
    <n v="326"/>
    <n v="326"/>
    <n v="1493"/>
    <n v="23208.6"/>
    <n v="3240"/>
    <n v="3240"/>
    <n v="15308.4"/>
    <n v="376640.79999999993"/>
    <n v="71"/>
    <n v="71"/>
    <n v="505.59999999999997"/>
    <n v="6706.2"/>
    <n v="16168.9"/>
    <n v="387414.7"/>
  </r>
  <r>
    <x v="9"/>
    <s v="University of North Carolina at Greensboro"/>
    <n v="199148"/>
    <x v="8"/>
    <n v="2441"/>
    <n v="39"/>
    <n v="2402"/>
    <n v="2402"/>
    <n v="2402"/>
    <m/>
    <n v="2"/>
    <n v="2"/>
    <n v="0"/>
    <n v="0"/>
    <n v="0"/>
    <n v="0"/>
    <n v="5"/>
    <n v="10"/>
    <n v="0"/>
    <n v="0"/>
    <n v="0"/>
    <n v="0"/>
    <n v="114"/>
    <n v="228"/>
    <n v="0"/>
    <n v="0"/>
    <n v="0"/>
    <n v="0"/>
    <n v="2"/>
    <n v="2"/>
    <n v="5"/>
    <n v="10"/>
    <n v="114"/>
    <n v="228"/>
    <n v="1285"/>
    <n v="1285"/>
    <n v="6"/>
    <n v="6"/>
    <n v="9"/>
    <n v="9"/>
    <n v="5"/>
    <n v="6425"/>
    <n v="7.2"/>
    <n v="43.2"/>
    <n v="7.4"/>
    <n v="66.600000000000009"/>
    <n v="132"/>
    <n v="169620"/>
    <n v="115.5"/>
    <n v="693"/>
    <n v="114.6"/>
    <n v="1031.3999999999999"/>
    <n v="1300"/>
    <n v="1300"/>
    <n v="5.0267692307692311"/>
    <n v="6534.8"/>
    <n v="131.8033846153846"/>
    <n v="171344.4"/>
    <n v="1302"/>
    <n v="1302"/>
    <n v="5.0267281105990786"/>
    <n v="6544.8"/>
    <n v="131.77603686635945"/>
    <n v="171572.4"/>
    <n v="826"/>
    <n v="826"/>
    <n v="156"/>
    <n v="156"/>
    <n v="31"/>
    <n v="31"/>
    <n v="4.0999999999999996"/>
    <n v="3386.6"/>
    <n v="4.5"/>
    <n v="702"/>
    <n v="8.1"/>
    <n v="251.1"/>
    <n v="87.2"/>
    <n v="72027.199999999997"/>
    <n v="69"/>
    <n v="10764"/>
    <n v="82.6"/>
    <n v="2560.6"/>
    <n v="1013"/>
    <n v="1013"/>
    <n v="4.2840078973346492"/>
    <n v="4339.7"/>
    <n v="84.256465942744327"/>
    <n v="85351.8"/>
    <n v="87"/>
    <n v="87"/>
    <n v="8"/>
    <n v="696"/>
    <n v="99.9"/>
    <n v="8691.3000000000011"/>
    <n v="2113"/>
    <n v="2113"/>
    <n v="9821.6"/>
    <n v="241875.20000000001"/>
    <n v="162"/>
    <n v="162"/>
    <n v="745.2"/>
    <n v="11457"/>
    <n v="2275"/>
    <n v="2275"/>
    <n v="10566.800000000001"/>
    <n v="253332.2"/>
    <n v="40"/>
    <n v="40"/>
    <n v="317.7"/>
    <n v="3592"/>
    <n v="11580.5"/>
    <n v="265615.5"/>
  </r>
  <r>
    <x v="9"/>
    <s v="Appalachian State University "/>
    <n v="197869"/>
    <x v="1"/>
    <n v="2812"/>
    <n v="40"/>
    <n v="2772"/>
    <n v="2772"/>
    <n v="2772"/>
    <m/>
    <n v="24"/>
    <n v="24"/>
    <n v="1"/>
    <n v="1"/>
    <n v="3"/>
    <n v="3"/>
    <n v="4.9000000000000004"/>
    <n v="117.60000000000001"/>
    <n v="4"/>
    <n v="4"/>
    <n v="5"/>
    <n v="15"/>
    <n v="147"/>
    <n v="3528"/>
    <n v="150"/>
    <n v="150"/>
    <n v="142.30000000000001"/>
    <n v="426.90000000000003"/>
    <n v="28"/>
    <n v="28"/>
    <n v="4.878571428571429"/>
    <n v="136.60000000000002"/>
    <n v="146.60357142857143"/>
    <n v="4104.8999999999996"/>
    <n v="1886"/>
    <n v="1886"/>
    <n v="1"/>
    <n v="1"/>
    <n v="7"/>
    <n v="7"/>
    <n v="4.9000000000000004"/>
    <n v="9241.4000000000015"/>
    <n v="5"/>
    <n v="5"/>
    <n v="8"/>
    <n v="56"/>
    <n v="139.1"/>
    <n v="262342.59999999998"/>
    <n v="117"/>
    <n v="117"/>
    <n v="113.9"/>
    <n v="797.30000000000007"/>
    <n v="1894"/>
    <n v="1894"/>
    <n v="4.9115100316789873"/>
    <n v="9302.4000000000015"/>
    <n v="138.99519535374867"/>
    <n v="263256.89999999997"/>
    <n v="1922"/>
    <n v="1922"/>
    <n v="4.9110301768990645"/>
    <n v="9439.0000000000018"/>
    <n v="139.10603537981268"/>
    <n v="267361.8"/>
    <n v="693"/>
    <n v="693"/>
    <n v="133"/>
    <n v="133"/>
    <n v="8"/>
    <n v="8"/>
    <n v="3.7"/>
    <n v="2564.1"/>
    <n v="3.6"/>
    <n v="478.8"/>
    <n v="6.9"/>
    <n v="55.2"/>
    <n v="94.5"/>
    <n v="65488.5"/>
    <n v="61.4"/>
    <n v="8166.2"/>
    <n v="82.1"/>
    <n v="656.8"/>
    <n v="834"/>
    <n v="834"/>
    <n v="3.7147482014388489"/>
    <n v="3098.1"/>
    <n v="89.102517985611513"/>
    <n v="74311.5"/>
    <n v="16"/>
    <n v="16"/>
    <n v="9.6"/>
    <n v="153.6"/>
    <n v="92.6"/>
    <n v="1481.6"/>
    <n v="2603"/>
    <n v="2603"/>
    <n v="11923.100000000002"/>
    <n v="331359.09999999998"/>
    <n v="135"/>
    <n v="135"/>
    <n v="487.8"/>
    <n v="8433.2000000000007"/>
    <n v="2738"/>
    <n v="2738"/>
    <n v="12410.900000000001"/>
    <n v="339792.3"/>
    <n v="18"/>
    <n v="18"/>
    <n v="126.2"/>
    <n v="1881"/>
    <n v="12690.700000000003"/>
    <n v="343154.89999999997"/>
  </r>
  <r>
    <x v="9"/>
    <s v="East Carolina University "/>
    <n v="198464"/>
    <x v="1"/>
    <n v="3606"/>
    <n v="46"/>
    <n v="3560"/>
    <n v="3560"/>
    <n v="3560"/>
    <m/>
    <n v="0"/>
    <n v="0"/>
    <n v="0"/>
    <n v="0"/>
    <n v="1"/>
    <n v="1"/>
    <n v="0"/>
    <n v="0"/>
    <n v="0"/>
    <n v="0"/>
    <n v="4"/>
    <n v="4"/>
    <n v="0"/>
    <n v="0"/>
    <n v="0"/>
    <n v="0"/>
    <n v="106"/>
    <n v="106"/>
    <n v="1"/>
    <n v="1"/>
    <n v="4"/>
    <n v="4"/>
    <n v="106"/>
    <n v="106"/>
    <n v="2192"/>
    <n v="2192"/>
    <n v="15"/>
    <n v="15"/>
    <n v="7"/>
    <n v="7"/>
    <n v="4.4000000000000004"/>
    <n v="9644.8000000000011"/>
    <n v="4.0999999999999996"/>
    <n v="61.499999999999993"/>
    <n v="6.1"/>
    <n v="42.699999999999996"/>
    <n v="148.69999999999999"/>
    <n v="325950.39999999997"/>
    <n v="120.9"/>
    <n v="1813.5"/>
    <n v="174.7"/>
    <n v="1222.8999999999999"/>
    <n v="2214"/>
    <n v="2214"/>
    <n v="4.403342366757002"/>
    <n v="9749.0000000000018"/>
    <n v="148.59385727190605"/>
    <n v="328986.8"/>
    <n v="2215"/>
    <n v="2215"/>
    <n v="4.4031602708803623"/>
    <n v="9753.0000000000018"/>
    <n v="148.57462753950338"/>
    <n v="329092.8"/>
    <n v="975"/>
    <n v="975"/>
    <n v="273"/>
    <n v="273"/>
    <n v="31"/>
    <n v="31"/>
    <n v="3.3"/>
    <n v="3217.5"/>
    <n v="3.5"/>
    <n v="955.5"/>
    <n v="4.8"/>
    <n v="148.79999999999998"/>
    <n v="99.8"/>
    <n v="97305"/>
    <n v="72.900000000000006"/>
    <n v="19901.7"/>
    <n v="84"/>
    <n v="2604"/>
    <n v="1279"/>
    <n v="1279"/>
    <n v="3.3790461297888976"/>
    <n v="4321.8"/>
    <n v="93.675293197810788"/>
    <n v="119810.7"/>
    <n v="66"/>
    <n v="66"/>
    <n v="3.5"/>
    <n v="231"/>
    <n v="100.9"/>
    <n v="6659.4000000000005"/>
    <n v="3167"/>
    <n v="3167"/>
    <n v="12862.300000000001"/>
    <n v="423255.39999999997"/>
    <n v="288"/>
    <n v="288"/>
    <n v="1017"/>
    <n v="21715.200000000001"/>
    <n v="3455"/>
    <n v="3455"/>
    <n v="13879.300000000001"/>
    <n v="444970.6"/>
    <n v="39"/>
    <n v="39"/>
    <n v="195.49999999999997"/>
    <n v="3932.8999999999996"/>
    <n v="14305.800000000003"/>
    <n v="455562.9"/>
  </r>
  <r>
    <x v="9"/>
    <s v="North Carolina A&amp;T State University"/>
    <n v="199102"/>
    <x v="1"/>
    <n v="1372"/>
    <n v="0"/>
    <n v="1372"/>
    <n v="1372"/>
    <n v="1372"/>
    <m/>
    <n v="0"/>
    <n v="0"/>
    <n v="0"/>
    <n v="0"/>
    <n v="0"/>
    <n v="0"/>
    <n v="0"/>
    <n v="0"/>
    <n v="0"/>
    <n v="0"/>
    <n v="0"/>
    <n v="0"/>
    <n v="0"/>
    <n v="0"/>
    <n v="0"/>
    <n v="0"/>
    <n v="0"/>
    <n v="0"/>
    <n v="0"/>
    <n v="0"/>
    <n v="0"/>
    <n v="0"/>
    <n v="0"/>
    <n v="0"/>
    <n v="1007"/>
    <n v="1007"/>
    <n v="5"/>
    <n v="5"/>
    <n v="3"/>
    <n v="3"/>
    <n v="5.3"/>
    <n v="5337.0999999999995"/>
    <n v="4.5999999999999996"/>
    <n v="23"/>
    <n v="6"/>
    <n v="18"/>
    <n v="154"/>
    <n v="155078"/>
    <n v="130.19999999999999"/>
    <n v="651"/>
    <n v="161.69999999999999"/>
    <n v="485.09999999999997"/>
    <n v="1015"/>
    <n v="1015"/>
    <n v="5.2986206896551717"/>
    <n v="5378.0999999999995"/>
    <n v="153.90551724137933"/>
    <n v="156214.1"/>
    <n v="1015"/>
    <n v="1015"/>
    <n v="5.2986206896551717"/>
    <n v="5378.0999999999995"/>
    <n v="153.90551724137933"/>
    <n v="156214.1"/>
    <n v="279"/>
    <n v="279"/>
    <n v="44"/>
    <n v="44"/>
    <n v="16"/>
    <n v="16"/>
    <n v="4.5999999999999996"/>
    <n v="1283.3999999999999"/>
    <n v="5.3"/>
    <n v="233.2"/>
    <n v="7.3"/>
    <n v="116.8"/>
    <n v="117.8"/>
    <n v="32866.199999999997"/>
    <n v="95.6"/>
    <n v="4206.3999999999996"/>
    <n v="118.7"/>
    <n v="1899.2"/>
    <n v="339"/>
    <n v="339"/>
    <n v="4.8182890855457225"/>
    <n v="1633.3999999999999"/>
    <n v="114.96106194690265"/>
    <n v="38971.799999999996"/>
    <n v="18"/>
    <n v="18"/>
    <n v="6.9"/>
    <n v="124.2"/>
    <n v="138.4"/>
    <n v="2491.2000000000003"/>
    <n v="1286"/>
    <n v="1286"/>
    <n v="6620.4999999999991"/>
    <n v="187944.2"/>
    <n v="49"/>
    <n v="49"/>
    <n v="256.2"/>
    <n v="4857.3999999999996"/>
    <n v="1335"/>
    <n v="1335"/>
    <n v="6876.6999999999989"/>
    <n v="192801.6"/>
    <n v="19"/>
    <n v="19"/>
    <n v="134.80000000000001"/>
    <n v="2384.3000000000002"/>
    <n v="7135.6999999999989"/>
    <n v="197677.1"/>
  </r>
  <r>
    <x v="9"/>
    <s v="North Carolina Central University "/>
    <n v="199157"/>
    <x v="1"/>
    <n v="809"/>
    <n v="1"/>
    <n v="808"/>
    <n v="808"/>
    <n v="808"/>
    <m/>
    <n v="2"/>
    <n v="2"/>
    <n v="0"/>
    <n v="0"/>
    <n v="1"/>
    <n v="1"/>
    <n v="4.5"/>
    <n v="9"/>
    <n v="0"/>
    <n v="0"/>
    <n v="7"/>
    <n v="7"/>
    <n v="169"/>
    <n v="338"/>
    <n v="0"/>
    <n v="0"/>
    <n v="168"/>
    <n v="168"/>
    <n v="3"/>
    <n v="3"/>
    <n v="5.333333333333333"/>
    <n v="16"/>
    <n v="168.66666666666666"/>
    <n v="506"/>
    <n v="501"/>
    <n v="501"/>
    <n v="6"/>
    <n v="6"/>
    <n v="3"/>
    <n v="3"/>
    <n v="5.5"/>
    <n v="2755.5"/>
    <n v="7.2"/>
    <n v="43.2"/>
    <n v="6.7"/>
    <n v="20.100000000000001"/>
    <n v="143.9"/>
    <n v="72093.900000000009"/>
    <n v="116.3"/>
    <n v="697.8"/>
    <n v="114.5"/>
    <n v="343.5"/>
    <n v="510"/>
    <n v="510"/>
    <n v="5.5270588235294111"/>
    <n v="2818.7999999999997"/>
    <n v="143.4023529411765"/>
    <n v="73135.200000000012"/>
    <n v="513"/>
    <n v="513"/>
    <n v="5.5259259259259252"/>
    <n v="2834.7999999999997"/>
    <n v="143.55009746588695"/>
    <n v="73641.200000000012"/>
    <n v="190"/>
    <n v="190"/>
    <n v="48"/>
    <n v="48"/>
    <n v="19"/>
    <n v="19"/>
    <n v="4.4000000000000004"/>
    <n v="836.00000000000011"/>
    <n v="4.9000000000000004"/>
    <n v="235.20000000000002"/>
    <n v="7.4"/>
    <n v="140.6"/>
    <n v="104.8"/>
    <n v="19912"/>
    <n v="81.8"/>
    <n v="3926.3999999999996"/>
    <n v="96.1"/>
    <n v="1825.8999999999999"/>
    <n v="257"/>
    <n v="257"/>
    <n v="4.7151750972762647"/>
    <n v="1211.8"/>
    <n v="99.861089494163437"/>
    <n v="25664.300000000003"/>
    <n v="38"/>
    <n v="38"/>
    <n v="7.7"/>
    <n v="292.60000000000002"/>
    <n v="115.2"/>
    <n v="4377.6000000000004"/>
    <n v="693"/>
    <n v="693"/>
    <n v="3600.5"/>
    <n v="92343.900000000009"/>
    <n v="54"/>
    <n v="54"/>
    <n v="278.40000000000003"/>
    <n v="4624.2"/>
    <n v="747"/>
    <n v="747"/>
    <n v="3878.9"/>
    <n v="96968.1"/>
    <n v="23"/>
    <n v="23"/>
    <n v="167.7"/>
    <n v="2337.3999999999996"/>
    <n v="4339.2"/>
    <n v="103683.10000000002"/>
  </r>
  <r>
    <x v="9"/>
    <s v="University of North Carolina at Wilmington"/>
    <n v="199218"/>
    <x v="1"/>
    <n v="2480"/>
    <n v="0"/>
    <n v="2480"/>
    <n v="2480"/>
    <n v="2480"/>
    <m/>
    <n v="4"/>
    <n v="4"/>
    <n v="0"/>
    <n v="0"/>
    <n v="1"/>
    <n v="1"/>
    <n v="5.5"/>
    <n v="22"/>
    <n v="0"/>
    <n v="0"/>
    <n v="9"/>
    <n v="9"/>
    <n v="123"/>
    <n v="492"/>
    <n v="0"/>
    <n v="0"/>
    <n v="130"/>
    <n v="130"/>
    <n v="5"/>
    <n v="5"/>
    <n v="6.2"/>
    <n v="31"/>
    <n v="124.4"/>
    <n v="622"/>
    <n v="1310"/>
    <n v="1310"/>
    <n v="4"/>
    <n v="4"/>
    <n v="0"/>
    <n v="0"/>
    <n v="4.7"/>
    <n v="6157"/>
    <n v="6"/>
    <n v="24"/>
    <n v="0"/>
    <n v="0"/>
    <n v="130.4"/>
    <n v="170824"/>
    <n v="142"/>
    <n v="568"/>
    <n v="0"/>
    <n v="0"/>
    <n v="1314"/>
    <n v="1314"/>
    <n v="4.7039573820395741"/>
    <n v="6181"/>
    <n v="130.43531202435312"/>
    <n v="171392"/>
    <n v="1319"/>
    <n v="1319"/>
    <n v="4.7096285064442762"/>
    <n v="6212"/>
    <n v="130.41243366186504"/>
    <n v="172013.99999999997"/>
    <n v="996"/>
    <n v="996"/>
    <n v="119"/>
    <n v="119"/>
    <n v="11"/>
    <n v="11"/>
    <n v="3.3"/>
    <n v="3286.7999999999997"/>
    <n v="3.3"/>
    <n v="392.7"/>
    <n v="7.5"/>
    <n v="82.5"/>
    <n v="83.8"/>
    <n v="83464.800000000003"/>
    <n v="67.400000000000006"/>
    <n v="8020.6"/>
    <n v="77.5"/>
    <n v="852.5"/>
    <n v="1126"/>
    <n v="1126"/>
    <n v="3.3410301953818822"/>
    <n v="3761.9999999999995"/>
    <n v="82.005239786856137"/>
    <n v="92337.900000000009"/>
    <n v="35"/>
    <n v="35"/>
    <n v="4.2"/>
    <n v="147"/>
    <n v="76.900000000000006"/>
    <n v="2691.5"/>
    <n v="2310"/>
    <n v="2310"/>
    <n v="9465.7999999999993"/>
    <n v="254780.79999999999"/>
    <n v="123"/>
    <n v="123"/>
    <n v="416.7"/>
    <n v="8588.6"/>
    <n v="2433"/>
    <n v="2433"/>
    <n v="9882.5"/>
    <n v="263369.39999999997"/>
    <n v="12"/>
    <n v="12"/>
    <n v="91.5"/>
    <n v="982.5"/>
    <n v="10121"/>
    <n v="267043.39999999997"/>
  </r>
  <r>
    <x v="9"/>
    <s v="Western Carolina University "/>
    <n v="200004"/>
    <x v="1"/>
    <n v="1547"/>
    <n v="70"/>
    <n v="1477"/>
    <n v="1477"/>
    <n v="1477"/>
    <m/>
    <n v="6"/>
    <n v="6"/>
    <n v="0"/>
    <n v="0"/>
    <n v="0"/>
    <n v="0"/>
    <n v="4.2"/>
    <n v="25.200000000000003"/>
    <n v="0"/>
    <n v="0"/>
    <n v="0"/>
    <n v="0"/>
    <n v="129.5"/>
    <n v="777"/>
    <n v="0"/>
    <n v="0"/>
    <n v="0"/>
    <n v="0"/>
    <n v="6"/>
    <n v="6"/>
    <n v="4.2"/>
    <n v="25.200000000000003"/>
    <n v="129.5"/>
    <n v="777"/>
    <n v="864"/>
    <n v="864"/>
    <n v="5"/>
    <n v="5"/>
    <n v="0"/>
    <n v="0"/>
    <n v="5"/>
    <n v="4320"/>
    <n v="5"/>
    <n v="25"/>
    <n v="0"/>
    <n v="0"/>
    <n v="147.30000000000001"/>
    <n v="127267.20000000001"/>
    <n v="121.2"/>
    <n v="606"/>
    <n v="0"/>
    <n v="0"/>
    <n v="869"/>
    <n v="869"/>
    <n v="5"/>
    <n v="4345"/>
    <n v="147.14982738780208"/>
    <n v="127873.20000000001"/>
    <n v="875"/>
    <n v="875"/>
    <n v="4.9945142857142857"/>
    <n v="4370.2"/>
    <n v="147.02880000000002"/>
    <n v="128650.20000000001"/>
    <n v="395"/>
    <n v="395"/>
    <n v="177"/>
    <n v="177"/>
    <n v="12"/>
    <n v="12"/>
    <n v="3.5"/>
    <n v="1382.5"/>
    <n v="3.5"/>
    <n v="619.5"/>
    <n v="5.9"/>
    <n v="70.800000000000011"/>
    <n v="89.3"/>
    <n v="35273.5"/>
    <n v="46.5"/>
    <n v="8230.5"/>
    <n v="46.3"/>
    <n v="555.59999999999991"/>
    <n v="584"/>
    <n v="584"/>
    <n v="3.5493150684931511"/>
    <n v="2072.8000000000002"/>
    <n v="75.444520547945203"/>
    <n v="44059.6"/>
    <n v="18"/>
    <n v="18"/>
    <n v="7.7"/>
    <n v="138.6"/>
    <n v="59"/>
    <n v="1062"/>
    <n v="1265"/>
    <n v="1265"/>
    <n v="5727.7"/>
    <n v="163317.70000000001"/>
    <n v="182"/>
    <n v="182"/>
    <n v="644.5"/>
    <n v="8836.5"/>
    <n v="1447"/>
    <n v="1447"/>
    <n v="6372.2"/>
    <n v="172154.2"/>
    <n v="12"/>
    <n v="12"/>
    <n v="70.800000000000011"/>
    <n v="555.59999999999991"/>
    <n v="6581.6"/>
    <n v="173771.80000000002"/>
  </r>
  <r>
    <x v="9"/>
    <s v="Fayetteville State University "/>
    <n v="198543"/>
    <x v="2"/>
    <n v="773"/>
    <n v="0"/>
    <n v="773"/>
    <n v="773"/>
    <n v="773"/>
    <m/>
    <n v="0"/>
    <n v="0"/>
    <n v="2"/>
    <n v="2"/>
    <n v="1"/>
    <n v="1"/>
    <n v="0"/>
    <n v="0"/>
    <n v="9"/>
    <n v="18"/>
    <n v="6"/>
    <n v="6"/>
    <n v="0"/>
    <n v="0"/>
    <n v="112"/>
    <n v="224"/>
    <n v="171"/>
    <n v="171"/>
    <n v="3"/>
    <n v="3"/>
    <n v="8"/>
    <n v="24"/>
    <n v="131.66666666666666"/>
    <n v="395"/>
    <n v="299"/>
    <n v="299"/>
    <n v="5"/>
    <n v="5"/>
    <n v="6"/>
    <n v="6"/>
    <n v="5.9"/>
    <n v="1764.1000000000001"/>
    <n v="11.6"/>
    <n v="58"/>
    <n v="7.8"/>
    <n v="46.8"/>
    <n v="157.6"/>
    <n v="47122.400000000001"/>
    <n v="125.8"/>
    <n v="629"/>
    <n v="180.3"/>
    <n v="1081.8000000000002"/>
    <n v="310"/>
    <n v="310"/>
    <n v="6.0287096774193554"/>
    <n v="1868.9"/>
    <n v="157.52645161290323"/>
    <n v="48833.200000000004"/>
    <n v="313"/>
    <n v="313"/>
    <n v="6.0476038338658151"/>
    <n v="1892.9"/>
    <n v="157.27859424920129"/>
    <n v="49228.200000000004"/>
    <n v="301"/>
    <n v="301"/>
    <n v="103"/>
    <n v="103"/>
    <n v="10"/>
    <n v="10"/>
    <n v="4.8"/>
    <n v="1444.8"/>
    <n v="4.4000000000000004"/>
    <n v="453.20000000000005"/>
    <n v="7.8"/>
    <n v="78"/>
    <n v="98.5"/>
    <n v="29648.5"/>
    <n v="71.8"/>
    <n v="7395.4"/>
    <n v="106.9"/>
    <n v="1069"/>
    <n v="414"/>
    <n v="414"/>
    <n v="4.7729468599033815"/>
    <n v="1976"/>
    <n v="92.060144927536228"/>
    <n v="38112.9"/>
    <n v="46"/>
    <n v="46"/>
    <n v="10.1"/>
    <n v="464.59999999999997"/>
    <n v="94.8"/>
    <n v="4360.8"/>
    <n v="600"/>
    <n v="600"/>
    <n v="3208.9"/>
    <n v="76770.899999999994"/>
    <n v="110"/>
    <n v="110"/>
    <n v="529.20000000000005"/>
    <n v="8248.4"/>
    <n v="710"/>
    <n v="710"/>
    <n v="3738.1000000000004"/>
    <n v="85019.299999999988"/>
    <n v="17"/>
    <n v="17"/>
    <n v="130.80000000000001"/>
    <n v="2321.8000000000002"/>
    <n v="4333.5"/>
    <n v="91701.900000000009"/>
  </r>
  <r>
    <x v="9"/>
    <s v="University of North Carolina at Pembroke"/>
    <n v="199281"/>
    <x v="3"/>
    <n v="739"/>
    <n v="0"/>
    <n v="739"/>
    <n v="739"/>
    <n v="739"/>
    <m/>
    <n v="4"/>
    <n v="4"/>
    <n v="1"/>
    <n v="1"/>
    <n v="0"/>
    <n v="0"/>
    <n v="5.8"/>
    <n v="23.2"/>
    <n v="5"/>
    <n v="5"/>
    <n v="0"/>
    <n v="0"/>
    <n v="142"/>
    <n v="568"/>
    <n v="126"/>
    <n v="126"/>
    <n v="0"/>
    <n v="0"/>
    <n v="5"/>
    <n v="5"/>
    <n v="5.64"/>
    <n v="28.2"/>
    <n v="138.80000000000001"/>
    <n v="694"/>
    <n v="343"/>
    <n v="343"/>
    <n v="2"/>
    <n v="2"/>
    <n v="3"/>
    <n v="3"/>
    <n v="5.5"/>
    <n v="1886.5"/>
    <n v="10"/>
    <n v="20"/>
    <n v="8"/>
    <n v="24"/>
    <n v="146.19999999999999"/>
    <n v="50146.6"/>
    <n v="135.5"/>
    <n v="271"/>
    <n v="129.69999999999999"/>
    <n v="389.09999999999997"/>
    <n v="348"/>
    <n v="348"/>
    <n v="5.5474137931034484"/>
    <n v="1930.5"/>
    <n v="145.99626436781608"/>
    <n v="50806.7"/>
    <n v="353"/>
    <n v="353"/>
    <n v="5.5487252124645892"/>
    <n v="1958.7"/>
    <n v="145.8943342776204"/>
    <n v="51500.700000000004"/>
    <n v="262"/>
    <n v="262"/>
    <n v="75"/>
    <n v="75"/>
    <n v="19"/>
    <n v="19"/>
    <n v="4.2"/>
    <n v="1100.4000000000001"/>
    <n v="4.5"/>
    <n v="337.5"/>
    <n v="7"/>
    <n v="133"/>
    <n v="92.9"/>
    <n v="24339.800000000003"/>
    <n v="80.5"/>
    <n v="6037.5"/>
    <n v="104.9"/>
    <n v="1993.1000000000001"/>
    <n v="356"/>
    <n v="356"/>
    <n v="4.4126404494382028"/>
    <n v="1570.9"/>
    <n v="90.928089887640454"/>
    <n v="32370.400000000001"/>
    <n v="30"/>
    <n v="30"/>
    <n v="8.6"/>
    <n v="258"/>
    <n v="98.2"/>
    <n v="2946"/>
    <n v="609"/>
    <n v="609"/>
    <n v="3010.1000000000004"/>
    <n v="75054.399999999994"/>
    <n v="78"/>
    <n v="78"/>
    <n v="362.5"/>
    <n v="6434.5"/>
    <n v="687"/>
    <n v="687"/>
    <n v="3372.6000000000004"/>
    <n v="81488.899999999994"/>
    <n v="22"/>
    <n v="22"/>
    <n v="157"/>
    <n v="2382.2000000000003"/>
    <n v="3787.6000000000004"/>
    <n v="86817.1"/>
  </r>
  <r>
    <x v="9"/>
    <s v="Winston-Salem State University "/>
    <n v="199999"/>
    <x v="3"/>
    <n v="1012"/>
    <n v="4"/>
    <n v="1008"/>
    <n v="1008"/>
    <n v="1008"/>
    <m/>
    <n v="0"/>
    <n v="0"/>
    <n v="0"/>
    <n v="0"/>
    <n v="0"/>
    <n v="0"/>
    <n v="0"/>
    <n v="0"/>
    <n v="0"/>
    <n v="0"/>
    <n v="0"/>
    <n v="0"/>
    <n v="0"/>
    <n v="0"/>
    <n v="0"/>
    <n v="0"/>
    <n v="0"/>
    <n v="0"/>
    <n v="0"/>
    <n v="0"/>
    <n v="0"/>
    <n v="0"/>
    <n v="0"/>
    <n v="0"/>
    <n v="417"/>
    <n v="417"/>
    <n v="16"/>
    <n v="16"/>
    <n v="5"/>
    <n v="5"/>
    <n v="5.3"/>
    <n v="2210.1"/>
    <n v="4.5"/>
    <n v="72"/>
    <n v="8.4"/>
    <n v="42"/>
    <n v="146"/>
    <n v="60882"/>
    <n v="99"/>
    <n v="1584"/>
    <n v="131"/>
    <n v="655"/>
    <n v="438"/>
    <n v="438"/>
    <n v="5.3061643835616437"/>
    <n v="2324.1"/>
    <n v="144.11187214611871"/>
    <n v="63121"/>
    <n v="438"/>
    <n v="438"/>
    <n v="5.3061643835616437"/>
    <n v="2324.1"/>
    <n v="144.11187214611871"/>
    <n v="63121"/>
    <n v="379"/>
    <n v="379"/>
    <n v="149"/>
    <n v="149"/>
    <n v="20"/>
    <n v="20"/>
    <n v="3.4"/>
    <n v="1288.5999999999999"/>
    <n v="3.2"/>
    <n v="476.8"/>
    <n v="8"/>
    <n v="160"/>
    <n v="76.099999999999994"/>
    <n v="28841.899999999998"/>
    <n v="57.3"/>
    <n v="8537.6999999999989"/>
    <n v="95.8"/>
    <n v="1916"/>
    <n v="548"/>
    <n v="548"/>
    <n v="3.513503649635036"/>
    <n v="1925.3999999999996"/>
    <n v="71.707299270072994"/>
    <n v="39295.599999999999"/>
    <n v="22"/>
    <n v="22"/>
    <n v="6.9"/>
    <n v="151.80000000000001"/>
    <n v="85"/>
    <n v="1870"/>
    <n v="796"/>
    <n v="796"/>
    <n v="3498.7"/>
    <n v="89723.9"/>
    <n v="165"/>
    <n v="165"/>
    <n v="548.79999999999995"/>
    <n v="10121.699999999999"/>
    <n v="961"/>
    <n v="961"/>
    <n v="4047.5"/>
    <n v="99845.599999999991"/>
    <n v="25"/>
    <n v="25"/>
    <n v="202"/>
    <n v="2571"/>
    <n v="4401.3"/>
    <n v="104286.6"/>
  </r>
  <r>
    <x v="9"/>
    <s v="Elizabeth City State University "/>
    <n v="198507"/>
    <x v="4"/>
    <n v="396"/>
    <n v="3"/>
    <n v="393"/>
    <n v="393"/>
    <n v="393"/>
    <m/>
    <n v="0"/>
    <n v="0"/>
    <n v="0"/>
    <n v="0"/>
    <n v="0"/>
    <n v="0"/>
    <n v="0"/>
    <n v="0"/>
    <n v="0"/>
    <n v="0"/>
    <n v="0"/>
    <n v="0"/>
    <n v="0"/>
    <n v="0"/>
    <n v="0"/>
    <n v="0"/>
    <n v="0"/>
    <n v="0"/>
    <n v="0"/>
    <n v="0"/>
    <n v="0"/>
    <n v="0"/>
    <n v="0"/>
    <n v="0"/>
    <n v="245"/>
    <n v="245"/>
    <n v="0"/>
    <n v="0"/>
    <n v="1"/>
    <n v="1"/>
    <n v="5.2"/>
    <n v="1274"/>
    <n v="0"/>
    <n v="0"/>
    <n v="9"/>
    <n v="9"/>
    <n v="154.80000000000001"/>
    <n v="37926"/>
    <s v="."/>
    <n v="0"/>
    <n v="207"/>
    <n v="207"/>
    <n v="246"/>
    <n v="246"/>
    <n v="5.2154471544715451"/>
    <n v="1283"/>
    <n v="155.01219512195121"/>
    <n v="38133"/>
    <n v="246"/>
    <n v="246"/>
    <n v="5.2154471544715451"/>
    <n v="1283"/>
    <n v="155.01219512195121"/>
    <n v="38133"/>
    <n v="117"/>
    <n v="117"/>
    <n v="5"/>
    <n v="5"/>
    <n v="4"/>
    <n v="4"/>
    <n v="4.0999999999999996"/>
    <n v="479.69999999999993"/>
    <n v="6"/>
    <n v="30"/>
    <n v="6.5"/>
    <n v="26"/>
    <n v="116.3"/>
    <n v="13607.1"/>
    <n v="107.5"/>
    <n v="537.5"/>
    <n v="117"/>
    <n v="468"/>
    <n v="126"/>
    <n v="126"/>
    <n v="4.2515873015873007"/>
    <n v="535.69999999999993"/>
    <n v="115.97301587301588"/>
    <n v="14612.6"/>
    <n v="21"/>
    <n v="21"/>
    <n v="6.7"/>
    <n v="140.70000000000002"/>
    <n v="136.6"/>
    <n v="2868.6"/>
    <n v="362"/>
    <n v="362"/>
    <n v="1753.6999999999998"/>
    <n v="51533.1"/>
    <n v="5"/>
    <n v="5"/>
    <n v="30"/>
    <n v="537.5"/>
    <n v="367"/>
    <n v="367"/>
    <n v="1783.6999999999998"/>
    <n v="52070.6"/>
    <n v="5"/>
    <n v="5"/>
    <n v="35"/>
    <n v="675"/>
    <n v="1959.3999999999999"/>
    <n v="55614.2"/>
  </r>
  <r>
    <x v="9"/>
    <s v="University of North Carolina at Asheville"/>
    <n v="199111"/>
    <x v="4"/>
    <n v="604"/>
    <n v="0"/>
    <n v="604"/>
    <n v="604"/>
    <n v="604"/>
    <m/>
    <n v="1"/>
    <n v="1"/>
    <n v="0"/>
    <n v="0"/>
    <n v="0"/>
    <n v="0"/>
    <n v="4"/>
    <n v="4"/>
    <n v="0"/>
    <n v="0"/>
    <n v="0"/>
    <n v="0"/>
    <n v="125"/>
    <n v="125"/>
    <n v="0"/>
    <n v="0"/>
    <n v="0"/>
    <n v="0"/>
    <n v="1"/>
    <n v="1"/>
    <n v="4"/>
    <n v="4"/>
    <n v="125"/>
    <n v="125"/>
    <n v="358"/>
    <n v="358"/>
    <n v="5"/>
    <n v="5"/>
    <n v="1"/>
    <n v="1"/>
    <n v="4.9000000000000004"/>
    <n v="1754.2"/>
    <n v="9.6"/>
    <n v="48"/>
    <n v="7"/>
    <n v="7"/>
    <n v="135.30000000000001"/>
    <n v="48437.4"/>
    <n v="115.6"/>
    <n v="578"/>
    <n v="117"/>
    <n v="117"/>
    <n v="364"/>
    <n v="364"/>
    <n v="4.9703296703296704"/>
    <n v="1809.2"/>
    <n v="134.97912087912087"/>
    <n v="49132.399999999994"/>
    <n v="365"/>
    <n v="365"/>
    <n v="4.9676712328767128"/>
    <n v="1813.2"/>
    <n v="134.95178082191779"/>
    <n v="49257.399999999994"/>
    <n v="206"/>
    <n v="206"/>
    <n v="20"/>
    <n v="20"/>
    <n v="6"/>
    <n v="6"/>
    <n v="4"/>
    <n v="824"/>
    <n v="3.9"/>
    <n v="78"/>
    <n v="6.7"/>
    <n v="40.200000000000003"/>
    <n v="93.7"/>
    <n v="19302.2"/>
    <n v="77.400000000000006"/>
    <n v="1548"/>
    <n v="102"/>
    <n v="612"/>
    <n v="232"/>
    <n v="232"/>
    <n v="4.0612068965517247"/>
    <n v="942.20000000000016"/>
    <n v="92.509482758620692"/>
    <n v="21462.2"/>
    <n v="7"/>
    <n v="7"/>
    <n v="5.3"/>
    <n v="37.1"/>
    <n v="113.7"/>
    <n v="795.9"/>
    <n v="565"/>
    <n v="565"/>
    <n v="2582.1999999999998"/>
    <n v="67864.600000000006"/>
    <n v="25"/>
    <n v="25"/>
    <n v="126"/>
    <n v="2126"/>
    <n v="590"/>
    <n v="590"/>
    <n v="2708.2"/>
    <n v="69990.600000000006"/>
    <n v="7"/>
    <n v="7"/>
    <n v="47.2"/>
    <n v="729"/>
    <n v="2792.5"/>
    <n v="71515.499999999985"/>
  </r>
  <r>
    <x v="9"/>
    <s v="Asheville-Buncombe Technical Community College"/>
    <n v="197887"/>
    <x v="5"/>
    <n v="561"/>
    <n v="15"/>
    <n v="546"/>
    <n v="546"/>
    <n v="546"/>
    <m/>
    <n v="52"/>
    <n v="52"/>
    <n v="28"/>
    <n v="28"/>
    <n v="2"/>
    <n v="2"/>
    <n v="3.14"/>
    <n v="163.28"/>
    <n v="3.39"/>
    <n v="94.92"/>
    <n v="2.75"/>
    <n v="5.5"/>
    <n v="79.959999999999994"/>
    <n v="4157.92"/>
    <n v="75.86"/>
    <n v="2124.08"/>
    <n v="60"/>
    <n v="120"/>
    <n v="82"/>
    <n v="82"/>
    <n v="3.2158536585365853"/>
    <n v="263.7"/>
    <n v="78.073170731707322"/>
    <n v="6402"/>
    <n v="182"/>
    <n v="182"/>
    <n v="192"/>
    <n v="192"/>
    <n v="4"/>
    <n v="4"/>
    <n v="3.94"/>
    <n v="717.08"/>
    <n v="4.6399999999999997"/>
    <n v="890.87999999999988"/>
    <n v="2.75"/>
    <n v="11"/>
    <n v="87.38"/>
    <n v="15903.16"/>
    <n v="75.569999999999993"/>
    <n v="14509.439999999999"/>
    <n v="64"/>
    <n v="256"/>
    <n v="378"/>
    <n v="378"/>
    <n v="4.2829629629629631"/>
    <n v="1618.96"/>
    <n v="81.133862433862433"/>
    <n v="30668.6"/>
    <n v="460"/>
    <n v="460"/>
    <n v="4.0927391304347829"/>
    <n v="1882.66"/>
    <n v="80.588260869565218"/>
    <n v="37070.6"/>
    <n v="34"/>
    <n v="34"/>
    <n v="50"/>
    <n v="50"/>
    <n v="2"/>
    <n v="2"/>
    <n v="2.5"/>
    <n v="85"/>
    <n v="2.93"/>
    <n v="146.5"/>
    <n v="3"/>
    <n v="6"/>
    <n v="61.88"/>
    <n v="2103.92"/>
    <n v="64.099999999999994"/>
    <n v="3204.9999999999995"/>
    <n v="37.5"/>
    <n v="75"/>
    <n v="86"/>
    <n v="86"/>
    <n v="2.7616279069767442"/>
    <n v="237.5"/>
    <n v="62.603720930232562"/>
    <n v="5383.92"/>
    <m/>
    <n v="0"/>
    <m/>
    <n v="0"/>
    <m/>
    <n v="0"/>
    <n v="268"/>
    <n v="268"/>
    <n v="965.36"/>
    <n v="22165"/>
    <n v="270"/>
    <n v="270"/>
    <n v="1132.2999999999997"/>
    <n v="19838.519999999997"/>
    <n v="538"/>
    <n v="538"/>
    <n v="2097.66"/>
    <n v="42003.519999999997"/>
    <n v="8"/>
    <n v="8"/>
    <n v="22.5"/>
    <n v="451"/>
    <n v="2120.16"/>
    <n v="42454.52"/>
  </r>
  <r>
    <x v="9"/>
    <s v="Cape Fear Community College"/>
    <n v="198154"/>
    <x v="5"/>
    <n v="831"/>
    <n v="33"/>
    <n v="798"/>
    <n v="798"/>
    <n v="798"/>
    <m/>
    <n v="43"/>
    <n v="43"/>
    <n v="36"/>
    <n v="36"/>
    <n v="2"/>
    <n v="2"/>
    <n v="3.07"/>
    <n v="132.01"/>
    <n v="2.94"/>
    <n v="105.84"/>
    <n v="2"/>
    <n v="4"/>
    <n v="74.23"/>
    <n v="3191.8900000000003"/>
    <n v="67.53"/>
    <n v="2431.08"/>
    <n v="45"/>
    <n v="90"/>
    <n v="81"/>
    <n v="81"/>
    <n v="2.9858024691358023"/>
    <n v="241.85"/>
    <n v="70.530493827160498"/>
    <n v="5712.97"/>
    <n v="243"/>
    <n v="243"/>
    <n v="309"/>
    <n v="309"/>
    <n v="8"/>
    <n v="8"/>
    <n v="3.91"/>
    <n v="950.13"/>
    <n v="3.85"/>
    <n v="1189.6500000000001"/>
    <n v="2.94"/>
    <n v="23.52"/>
    <n v="78.709999999999994"/>
    <n v="19126.53"/>
    <n v="70.349999999999994"/>
    <n v="21738.149999999998"/>
    <n v="68"/>
    <n v="544"/>
    <n v="560"/>
    <n v="560"/>
    <n v="3.8630357142857146"/>
    <n v="2163.3000000000002"/>
    <n v="73.944071428571419"/>
    <n v="41408.679999999993"/>
    <n v="641"/>
    <n v="641"/>
    <n v="3.7521840873634948"/>
    <n v="2405.15"/>
    <n v="73.512714508580331"/>
    <n v="47121.649999999994"/>
    <n v="68"/>
    <n v="68"/>
    <n v="85"/>
    <n v="85"/>
    <n v="4"/>
    <n v="4"/>
    <n v="2.85"/>
    <n v="193.8"/>
    <n v="2.61"/>
    <n v="221.85"/>
    <n v="2.25"/>
    <n v="9"/>
    <n v="61.31"/>
    <n v="4169.08"/>
    <n v="56.09"/>
    <n v="4767.6500000000005"/>
    <n v="45.5"/>
    <n v="182"/>
    <n v="157"/>
    <n v="157"/>
    <n v="2.7047770700636939"/>
    <n v="424.65"/>
    <n v="58.081082802547769"/>
    <n v="9118.73"/>
    <m/>
    <n v="0"/>
    <m/>
    <n v="0"/>
    <m/>
    <n v="0"/>
    <n v="354"/>
    <n v="354"/>
    <n v="1275.9399999999998"/>
    <n v="26487.5"/>
    <n v="430"/>
    <n v="430"/>
    <n v="1517.34"/>
    <n v="28936.879999999997"/>
    <n v="784"/>
    <n v="784"/>
    <n v="2793.2799999999997"/>
    <n v="55424.38"/>
    <n v="14"/>
    <n v="14"/>
    <n v="36.519999999999996"/>
    <n v="816"/>
    <n v="2829.8"/>
    <n v="56240.37999999999"/>
  </r>
  <r>
    <x v="9"/>
    <s v="Catawba Valley Community College"/>
    <n v="198233"/>
    <x v="5"/>
    <n v="467"/>
    <n v="12"/>
    <n v="455"/>
    <n v="455"/>
    <n v="455"/>
    <m/>
    <n v="13"/>
    <n v="13"/>
    <n v="19"/>
    <n v="19"/>
    <m/>
    <n v="0"/>
    <n v="2.75"/>
    <n v="35.75"/>
    <n v="3.18"/>
    <n v="60.42"/>
    <m/>
    <n v="0"/>
    <n v="78.83"/>
    <n v="1024.79"/>
    <n v="67.58"/>
    <n v="1284.02"/>
    <m/>
    <n v="0"/>
    <n v="32"/>
    <n v="32"/>
    <n v="3.0053125000000001"/>
    <n v="96.17"/>
    <n v="72.150312499999998"/>
    <n v="2308.81"/>
    <n v="167"/>
    <n v="167"/>
    <n v="175"/>
    <n v="175"/>
    <n v="3"/>
    <n v="3"/>
    <n v="3.7"/>
    <n v="617.9"/>
    <n v="4.3899999999999997"/>
    <n v="768.25"/>
    <n v="5.5"/>
    <n v="16.5"/>
    <n v="89.5"/>
    <n v="14946.5"/>
    <n v="81.67"/>
    <n v="14292.25"/>
    <n v="99.33"/>
    <n v="297.99"/>
    <n v="345"/>
    <n v="345"/>
    <n v="4.065652173913044"/>
    <n v="1402.65"/>
    <n v="85.613739130434794"/>
    <n v="29536.740000000005"/>
    <n v="377"/>
    <n v="377"/>
    <n v="3.9756498673740057"/>
    <n v="1498.8200000000002"/>
    <n v="84.470954907161826"/>
    <n v="31845.550000000007"/>
    <n v="18"/>
    <n v="18"/>
    <n v="58"/>
    <n v="58"/>
    <n v="2"/>
    <n v="2"/>
    <n v="3.03"/>
    <n v="54.54"/>
    <n v="2.71"/>
    <n v="157.18"/>
    <n v="2.75"/>
    <n v="5.5"/>
    <n v="69.17"/>
    <n v="1245.06"/>
    <n v="56.26"/>
    <n v="3263.08"/>
    <n v="39"/>
    <n v="78"/>
    <n v="78"/>
    <n v="78"/>
    <n v="2.7848717948717949"/>
    <n v="217.22"/>
    <n v="58.79666666666666"/>
    <n v="4586.1399999999994"/>
    <m/>
    <n v="0"/>
    <m/>
    <n v="0"/>
    <m/>
    <n v="0"/>
    <n v="198"/>
    <n v="198"/>
    <n v="708.18999999999994"/>
    <n v="17216.350000000002"/>
    <n v="252"/>
    <n v="252"/>
    <n v="985.84999999999991"/>
    <n v="18839.349999999999"/>
    <n v="450"/>
    <n v="450"/>
    <n v="1694.04"/>
    <n v="36055.699999999997"/>
    <n v="5"/>
    <n v="5"/>
    <n v="22"/>
    <n v="375.99"/>
    <n v="1716.0400000000002"/>
    <n v="36431.69"/>
  </r>
  <r>
    <x v="9"/>
    <s v="Central Carolina Commuity College"/>
    <n v="198251"/>
    <x v="5"/>
    <n v="379"/>
    <n v="19"/>
    <n v="360"/>
    <n v="360"/>
    <n v="360"/>
    <m/>
    <n v="38"/>
    <n v="38"/>
    <n v="10"/>
    <n v="10"/>
    <n v="3"/>
    <n v="3"/>
    <n v="2.46"/>
    <n v="93.48"/>
    <n v="3.35"/>
    <n v="33.5"/>
    <n v="4.5"/>
    <n v="13.5"/>
    <n v="79.239999999999995"/>
    <n v="3011.12"/>
    <n v="78.5"/>
    <n v="785"/>
    <n v="82"/>
    <n v="246"/>
    <n v="51"/>
    <n v="51"/>
    <n v="2.754509803921569"/>
    <n v="140.48000000000002"/>
    <n v="79.257254901960778"/>
    <n v="4042.12"/>
    <n v="138"/>
    <n v="138"/>
    <n v="96"/>
    <n v="96"/>
    <n v="3"/>
    <n v="3"/>
    <n v="3.64"/>
    <n v="502.32"/>
    <n v="4.88"/>
    <n v="468.48"/>
    <n v="4.5"/>
    <n v="13.5"/>
    <n v="89.49"/>
    <n v="12349.619999999999"/>
    <n v="82.78"/>
    <n v="7946.88"/>
    <n v="81.33"/>
    <n v="243.99"/>
    <n v="237"/>
    <n v="237"/>
    <n v="4.1531645569620252"/>
    <n v="984.3"/>
    <n v="86.6687341772152"/>
    <n v="20540.490000000002"/>
    <n v="288"/>
    <n v="288"/>
    <n v="3.9054861111111112"/>
    <n v="1124.78"/>
    <n v="85.356284722222227"/>
    <n v="24582.61"/>
    <n v="41"/>
    <n v="41"/>
    <n v="29"/>
    <n v="29"/>
    <n v="2"/>
    <n v="2"/>
    <n v="2.46"/>
    <n v="100.86"/>
    <n v="3.02"/>
    <n v="87.58"/>
    <n v="4.5"/>
    <n v="9"/>
    <n v="71.489999999999995"/>
    <n v="2931.0899999999997"/>
    <n v="69.41"/>
    <n v="2012.8899999999999"/>
    <n v="66"/>
    <n v="132"/>
    <n v="72"/>
    <n v="72"/>
    <n v="2.7422222222222223"/>
    <n v="197.44"/>
    <n v="70.499722222222218"/>
    <n v="5075.9799999999996"/>
    <m/>
    <n v="0"/>
    <m/>
    <n v="0"/>
    <m/>
    <n v="0"/>
    <n v="217"/>
    <n v="217"/>
    <n v="696.66"/>
    <n v="18291.829999999998"/>
    <n v="135"/>
    <n v="135"/>
    <n v="589.56000000000006"/>
    <n v="10744.77"/>
    <n v="352"/>
    <n v="352"/>
    <n v="1286.22"/>
    <n v="29036.6"/>
    <n v="8"/>
    <n v="8"/>
    <n v="36"/>
    <n v="621.99"/>
    <n v="1322.22"/>
    <n v="29658.59"/>
  </r>
  <r>
    <x v="9"/>
    <s v="Central Piedmont Community College "/>
    <n v="198260"/>
    <x v="5"/>
    <n v="1196"/>
    <n v="60"/>
    <n v="1136"/>
    <n v="1136"/>
    <n v="1136"/>
    <m/>
    <n v="28"/>
    <n v="28"/>
    <n v="27"/>
    <n v="27"/>
    <m/>
    <n v="0"/>
    <n v="2.4300000000000002"/>
    <n v="68.040000000000006"/>
    <n v="3.39"/>
    <n v="91.53"/>
    <m/>
    <n v="0"/>
    <n v="65.540000000000006"/>
    <n v="1835.1200000000001"/>
    <n v="68.48"/>
    <n v="1848.96"/>
    <m/>
    <n v="0"/>
    <n v="55"/>
    <n v="55"/>
    <n v="2.901272727272727"/>
    <n v="159.57"/>
    <n v="66.98327272727272"/>
    <n v="3684.0799999999995"/>
    <n v="480"/>
    <n v="480"/>
    <n v="492"/>
    <n v="492"/>
    <n v="8"/>
    <n v="8"/>
    <n v="3.91"/>
    <n v="1876.8000000000002"/>
    <n v="4.6399999999999997"/>
    <n v="2282.8799999999997"/>
    <n v="2"/>
    <n v="16"/>
    <n v="86.29"/>
    <n v="41419.200000000004"/>
    <n v="72.81"/>
    <n v="35822.520000000004"/>
    <n v="42.25"/>
    <n v="338"/>
    <n v="980"/>
    <n v="980"/>
    <n v="4.2608979591836738"/>
    <n v="4175.68"/>
    <n v="79.162979591836731"/>
    <n v="77579.72"/>
    <n v="1035"/>
    <n v="1035"/>
    <n v="4.1886473429951687"/>
    <n v="4335.25"/>
    <n v="78.515748792270529"/>
    <n v="81263.8"/>
    <n v="42"/>
    <n v="42"/>
    <n v="59"/>
    <n v="59"/>
    <m/>
    <n v="0"/>
    <n v="3.07"/>
    <n v="128.94"/>
    <n v="3.53"/>
    <n v="208.26999999999998"/>
    <m/>
    <n v="0"/>
    <n v="62.07"/>
    <n v="2606.94"/>
    <n v="67.44"/>
    <n v="3978.96"/>
    <m/>
    <n v="0"/>
    <n v="101"/>
    <n v="101"/>
    <n v="3.3387128712871283"/>
    <n v="337.21"/>
    <n v="65.20693069306931"/>
    <n v="6585.9000000000005"/>
    <m/>
    <n v="0"/>
    <m/>
    <n v="0"/>
    <m/>
    <n v="0"/>
    <n v="550"/>
    <n v="550"/>
    <n v="2073.7800000000002"/>
    <n v="45861.260000000009"/>
    <n v="578"/>
    <n v="578"/>
    <n v="2582.6799999999998"/>
    <n v="41650.44"/>
    <n v="1128"/>
    <n v="1128"/>
    <n v="4656.46"/>
    <n v="87511.700000000012"/>
    <n v="8"/>
    <n v="8"/>
    <n v="16"/>
    <n v="338"/>
    <n v="4672.46"/>
    <n v="87849.7"/>
  </r>
  <r>
    <x v="9"/>
    <s v="Durham Technical Community College"/>
    <n v="198455"/>
    <x v="5"/>
    <n v="290"/>
    <n v="1"/>
    <n v="289"/>
    <n v="289"/>
    <n v="289"/>
    <m/>
    <n v="5"/>
    <n v="5"/>
    <n v="2"/>
    <n v="2"/>
    <m/>
    <n v="0"/>
    <n v="3.2"/>
    <n v="16"/>
    <n v="1.25"/>
    <n v="2.5"/>
    <m/>
    <n v="0"/>
    <n v="81.599999999999994"/>
    <n v="408"/>
    <n v="49.5"/>
    <n v="99"/>
    <m/>
    <n v="0"/>
    <n v="7"/>
    <n v="7"/>
    <n v="2.6428571428571428"/>
    <n v="18.5"/>
    <n v="72.428571428571431"/>
    <n v="507"/>
    <n v="88"/>
    <n v="88"/>
    <n v="158"/>
    <n v="158"/>
    <n v="1"/>
    <n v="1"/>
    <n v="4.1399999999999997"/>
    <n v="364.32"/>
    <n v="5.16"/>
    <n v="815.28"/>
    <n v="1.5"/>
    <n v="1.5"/>
    <n v="92.47"/>
    <n v="8137.36"/>
    <n v="81.56"/>
    <n v="12886.48"/>
    <n v="39"/>
    <n v="39"/>
    <n v="247"/>
    <n v="247"/>
    <n v="4.781781376518218"/>
    <n v="1181.0999999999999"/>
    <n v="85.274655870445343"/>
    <n v="21062.84"/>
    <n v="254"/>
    <n v="254"/>
    <n v="4.7228346456692911"/>
    <n v="1199.5999999999999"/>
    <n v="84.920629921259845"/>
    <n v="21569.84"/>
    <n v="17"/>
    <n v="17"/>
    <n v="18"/>
    <n v="18"/>
    <m/>
    <n v="0"/>
    <n v="3.53"/>
    <n v="60.01"/>
    <n v="3.33"/>
    <n v="59.94"/>
    <m/>
    <n v="0"/>
    <n v="77.239999999999995"/>
    <n v="1313.08"/>
    <n v="52.61"/>
    <n v="946.98"/>
    <m/>
    <n v="0"/>
    <n v="35"/>
    <n v="35"/>
    <n v="3.4271428571428566"/>
    <n v="119.94999999999997"/>
    <n v="64.573142857142855"/>
    <n v="2260.06"/>
    <m/>
    <n v="0"/>
    <m/>
    <n v="0"/>
    <m/>
    <n v="0"/>
    <n v="110"/>
    <n v="110"/>
    <n v="440.33"/>
    <n v="9858.44"/>
    <n v="178"/>
    <n v="178"/>
    <n v="877.72"/>
    <n v="13932.46"/>
    <n v="288"/>
    <n v="288"/>
    <n v="1318.05"/>
    <n v="23790.9"/>
    <n v="1"/>
    <n v="1"/>
    <n v="1.5"/>
    <n v="39"/>
    <n v="1319.55"/>
    <n v="23829.9"/>
  </r>
  <r>
    <x v="9"/>
    <s v="Fayetteville Technical Community College"/>
    <n v="198534"/>
    <x v="5"/>
    <n v="802"/>
    <n v="45"/>
    <n v="757"/>
    <n v="757"/>
    <n v="757"/>
    <m/>
    <n v="22"/>
    <n v="22"/>
    <n v="13"/>
    <n v="13"/>
    <m/>
    <n v="0"/>
    <n v="2.77"/>
    <n v="60.94"/>
    <n v="3.15"/>
    <n v="40.949999999999996"/>
    <m/>
    <n v="0"/>
    <n v="72.77"/>
    <n v="1600.9399999999998"/>
    <n v="76.459999999999994"/>
    <n v="993.9799999999999"/>
    <m/>
    <n v="0"/>
    <n v="35"/>
    <n v="35"/>
    <n v="2.9111428571428566"/>
    <n v="101.88999999999999"/>
    <n v="74.14057142857142"/>
    <n v="2594.9199999999996"/>
    <n v="203"/>
    <n v="203"/>
    <n v="411"/>
    <n v="411"/>
    <n v="26"/>
    <n v="26"/>
    <n v="4.42"/>
    <n v="897.26"/>
    <n v="4.71"/>
    <n v="1935.81"/>
    <n v="3.04"/>
    <n v="79.040000000000006"/>
    <n v="87.83"/>
    <n v="17829.489999999998"/>
    <n v="80.489999999999995"/>
    <n v="33081.39"/>
    <n v="75.69"/>
    <n v="1967.94"/>
    <n v="640"/>
    <n v="640"/>
    <n v="4.5501718749999993"/>
    <n v="2912.1099999999997"/>
    <n v="82.623156249999994"/>
    <n v="52878.819999999992"/>
    <n v="675"/>
    <n v="675"/>
    <n v="4.4651851851851845"/>
    <n v="3013.9999999999995"/>
    <n v="82.183318518518504"/>
    <n v="55473.739999999991"/>
    <n v="22"/>
    <n v="22"/>
    <n v="59"/>
    <n v="59"/>
    <n v="1"/>
    <n v="1"/>
    <n v="3.8"/>
    <n v="83.6"/>
    <n v="3.11"/>
    <n v="183.48999999999998"/>
    <n v="2.5"/>
    <n v="2.5"/>
    <n v="80.680000000000007"/>
    <n v="1774.96"/>
    <n v="61.05"/>
    <n v="3601.95"/>
    <n v="18"/>
    <n v="18"/>
    <n v="82"/>
    <n v="82"/>
    <n v="3.2876829268292678"/>
    <n v="269.58999999999997"/>
    <n v="65.791585365853663"/>
    <n v="5394.9100000000008"/>
    <m/>
    <n v="0"/>
    <m/>
    <n v="0"/>
    <m/>
    <n v="0"/>
    <n v="247"/>
    <n v="247"/>
    <n v="1041.8"/>
    <n v="21205.389999999996"/>
    <n v="483"/>
    <n v="483"/>
    <n v="2160.25"/>
    <n v="37677.32"/>
    <n v="730"/>
    <n v="730"/>
    <n v="3202.05"/>
    <n v="58882.709999999992"/>
    <n v="27"/>
    <n v="27"/>
    <n v="81.540000000000006"/>
    <n v="1985.94"/>
    <n v="3283.5899999999997"/>
    <n v="60868.649999999994"/>
  </r>
  <r>
    <x v="9"/>
    <s v="Forsyth Technical Community College"/>
    <n v="198552"/>
    <x v="5"/>
    <n v="702"/>
    <n v="11"/>
    <n v="691"/>
    <n v="691"/>
    <n v="691"/>
    <m/>
    <n v="35"/>
    <n v="35"/>
    <n v="13"/>
    <n v="13"/>
    <m/>
    <n v="0"/>
    <n v="2.44"/>
    <n v="85.399999999999991"/>
    <n v="3.15"/>
    <n v="40.949999999999996"/>
    <m/>
    <n v="0"/>
    <n v="67.849999999999994"/>
    <n v="2374.75"/>
    <n v="67.150000000000006"/>
    <n v="872.95"/>
    <m/>
    <n v="0"/>
    <n v="48"/>
    <n v="48"/>
    <n v="2.6322916666666667"/>
    <n v="126.35"/>
    <n v="67.660416666666663"/>
    <n v="3247.7"/>
    <n v="221"/>
    <n v="221"/>
    <n v="268"/>
    <n v="268"/>
    <m/>
    <n v="0"/>
    <n v="3.97"/>
    <n v="877.37"/>
    <n v="4.58"/>
    <n v="1227.44"/>
    <m/>
    <n v="0"/>
    <n v="88.81"/>
    <n v="19627.010000000002"/>
    <n v="75.430000000000007"/>
    <n v="20215.240000000002"/>
    <m/>
    <n v="0"/>
    <n v="489"/>
    <n v="489"/>
    <n v="4.3043149284253577"/>
    <n v="2104.81"/>
    <n v="81.476993865030678"/>
    <n v="39842.25"/>
    <n v="537"/>
    <n v="537"/>
    <n v="4.1548603351955302"/>
    <n v="2231.16"/>
    <n v="80.24199255121043"/>
    <n v="43089.950000000004"/>
    <n v="50"/>
    <n v="50"/>
    <n v="101"/>
    <n v="101"/>
    <n v="3"/>
    <n v="3"/>
    <n v="2.54"/>
    <n v="127"/>
    <n v="2.42"/>
    <n v="244.42"/>
    <n v="2"/>
    <n v="6"/>
    <n v="65.16"/>
    <n v="3258"/>
    <n v="52.98"/>
    <n v="5350.98"/>
    <n v="38.33"/>
    <n v="114.99"/>
    <n v="154"/>
    <n v="154"/>
    <n v="2.4507792207792205"/>
    <n v="377.41999999999996"/>
    <n v="56.649155844155842"/>
    <n v="8723.9699999999993"/>
    <m/>
    <n v="0"/>
    <m/>
    <n v="0"/>
    <m/>
    <n v="0"/>
    <n v="306"/>
    <n v="306"/>
    <n v="1089.77"/>
    <n v="25259.760000000002"/>
    <n v="382"/>
    <n v="382"/>
    <n v="1512.8100000000002"/>
    <n v="26439.170000000002"/>
    <n v="688"/>
    <n v="688"/>
    <n v="2602.58"/>
    <n v="51698.930000000008"/>
    <n v="3"/>
    <n v="3"/>
    <n v="6"/>
    <n v="114.99"/>
    <n v="2608.58"/>
    <n v="51813.920000000006"/>
  </r>
  <r>
    <x v="9"/>
    <s v="Guilford Technical Community College"/>
    <n v="198622"/>
    <x v="5"/>
    <n v="1163"/>
    <n v="126"/>
    <n v="1037"/>
    <n v="1037"/>
    <n v="1037"/>
    <m/>
    <n v="18"/>
    <n v="18"/>
    <n v="12"/>
    <n v="12"/>
    <n v="6"/>
    <n v="6"/>
    <n v="2.1800000000000002"/>
    <n v="39.24"/>
    <n v="2.83"/>
    <n v="33.96"/>
    <n v="5.67"/>
    <n v="34.019999999999996"/>
    <n v="63"/>
    <n v="1134"/>
    <n v="52"/>
    <n v="624"/>
    <n v="79.17"/>
    <n v="475.02"/>
    <n v="36"/>
    <n v="36"/>
    <n v="2.9783333333333335"/>
    <n v="107.22"/>
    <n v="62.028333333333336"/>
    <n v="2233.02"/>
    <n v="269"/>
    <n v="269"/>
    <n v="464"/>
    <n v="464"/>
    <n v="85"/>
    <n v="85"/>
    <n v="3.45"/>
    <n v="928.05000000000007"/>
    <n v="4.24"/>
    <n v="1967.3600000000001"/>
    <n v="3.74"/>
    <n v="317.90000000000003"/>
    <n v="73.319999999999993"/>
    <n v="19723.079999999998"/>
    <n v="68.430000000000007"/>
    <n v="31751.520000000004"/>
    <n v="67.09"/>
    <n v="5702.6500000000005"/>
    <n v="818"/>
    <n v="818"/>
    <n v="3.9282518337408319"/>
    <n v="3213.3100000000004"/>
    <n v="69.89883863080685"/>
    <n v="57177.25"/>
    <n v="854"/>
    <n v="854"/>
    <n v="3.8882084309133491"/>
    <n v="3320.53"/>
    <n v="69.567060889929735"/>
    <n v="59410.27"/>
    <n v="65"/>
    <n v="65"/>
    <n v="106"/>
    <n v="106"/>
    <n v="12"/>
    <n v="12"/>
    <n v="2.1800000000000002"/>
    <n v="141.70000000000002"/>
    <n v="2.62"/>
    <n v="277.72000000000003"/>
    <n v="4.17"/>
    <n v="50.04"/>
    <n v="58.69"/>
    <n v="3814.85"/>
    <n v="49.62"/>
    <n v="5259.7199999999993"/>
    <n v="56.17"/>
    <n v="674.04"/>
    <n v="183"/>
    <n v="183"/>
    <n v="2.5653551912568311"/>
    <n v="469.46000000000009"/>
    <n v="53.271092896174864"/>
    <n v="9748.61"/>
    <m/>
    <n v="0"/>
    <m/>
    <n v="0"/>
    <m/>
    <n v="0"/>
    <n v="352"/>
    <n v="352"/>
    <n v="1108.99"/>
    <n v="24671.929999999997"/>
    <n v="582"/>
    <n v="582"/>
    <n v="2279.04"/>
    <n v="37635.240000000005"/>
    <n v="934"/>
    <n v="934"/>
    <n v="3388.0299999999997"/>
    <n v="62307.17"/>
    <n v="103"/>
    <n v="103"/>
    <n v="401.96000000000004"/>
    <n v="6851.71"/>
    <n v="3789.9900000000002"/>
    <n v="69158.880000000005"/>
  </r>
  <r>
    <x v="9"/>
    <s v="Pitt Community College"/>
    <n v="199333"/>
    <x v="5"/>
    <n v="616"/>
    <n v="15"/>
    <n v="601"/>
    <n v="601"/>
    <n v="601"/>
    <m/>
    <n v="33"/>
    <n v="33"/>
    <n v="19"/>
    <n v="19"/>
    <n v="2"/>
    <n v="2"/>
    <n v="2.7"/>
    <n v="89.100000000000009"/>
    <n v="3.16"/>
    <n v="60.040000000000006"/>
    <n v="4.5"/>
    <n v="9"/>
    <n v="81.58"/>
    <n v="2692.14"/>
    <n v="71.84"/>
    <n v="1364.96"/>
    <n v="57.5"/>
    <n v="115"/>
    <n v="54"/>
    <n v="54"/>
    <n v="2.9285185185185187"/>
    <n v="158.14000000000001"/>
    <n v="77.26111111111112"/>
    <n v="4172.1000000000004"/>
    <n v="258"/>
    <n v="258"/>
    <n v="179"/>
    <n v="179"/>
    <n v="10"/>
    <n v="10"/>
    <n v="3.64"/>
    <n v="939.12"/>
    <n v="4.62"/>
    <n v="826.98"/>
    <n v="4.95"/>
    <n v="49.5"/>
    <n v="87.38"/>
    <n v="22544.039999999997"/>
    <n v="75.540000000000006"/>
    <n v="13521.660000000002"/>
    <n v="87.2"/>
    <n v="872"/>
    <n v="447"/>
    <n v="447"/>
    <n v="4.0617449664429532"/>
    <n v="1815.6000000000001"/>
    <n v="82.634675615212515"/>
    <n v="36937.699999999997"/>
    <n v="501"/>
    <n v="501"/>
    <n v="3.9396007984031942"/>
    <n v="1973.7400000000002"/>
    <n v="82.055489021956078"/>
    <n v="41109.799999999996"/>
    <n v="37"/>
    <n v="37"/>
    <n v="57"/>
    <n v="57"/>
    <n v="6"/>
    <n v="6"/>
    <n v="2.59"/>
    <n v="95.83"/>
    <n v="2.36"/>
    <n v="134.51999999999998"/>
    <n v="4.25"/>
    <n v="25.5"/>
    <n v="66.680000000000007"/>
    <n v="2467.1600000000003"/>
    <n v="52.39"/>
    <n v="2986.23"/>
    <n v="58.33"/>
    <n v="349.98"/>
    <n v="100"/>
    <n v="100"/>
    <n v="2.5584999999999996"/>
    <n v="255.84999999999997"/>
    <n v="58.03370000000001"/>
    <n v="5803.3700000000008"/>
    <m/>
    <n v="0"/>
    <m/>
    <n v="0"/>
    <m/>
    <n v="0"/>
    <n v="328"/>
    <n v="328"/>
    <n v="1124.05"/>
    <n v="27703.339999999997"/>
    <n v="255"/>
    <n v="255"/>
    <n v="1021.54"/>
    <n v="17872.850000000002"/>
    <n v="583"/>
    <n v="583"/>
    <n v="2145.59"/>
    <n v="45576.19"/>
    <n v="18"/>
    <n v="18"/>
    <n v="84"/>
    <n v="1336.98"/>
    <n v="2229.59"/>
    <n v="46913.17"/>
  </r>
  <r>
    <x v="9"/>
    <s v="Rowan-Cabarrus Community College"/>
    <n v="199494"/>
    <x v="5"/>
    <n v="484"/>
    <n v="14"/>
    <n v="470"/>
    <n v="470"/>
    <n v="470"/>
    <m/>
    <n v="10"/>
    <n v="10"/>
    <n v="9"/>
    <n v="9"/>
    <n v="2"/>
    <n v="2"/>
    <n v="2.75"/>
    <n v="27.5"/>
    <n v="3.11"/>
    <n v="27.99"/>
    <n v="2.75"/>
    <n v="5.5"/>
    <n v="66.099999999999994"/>
    <n v="661"/>
    <n v="71.11"/>
    <n v="639.99"/>
    <n v="68"/>
    <n v="136"/>
    <n v="21"/>
    <n v="21"/>
    <n v="2.9042857142857139"/>
    <n v="60.989999999999995"/>
    <n v="68.428095238095239"/>
    <n v="1436.99"/>
    <n v="160"/>
    <n v="160"/>
    <n v="223"/>
    <n v="223"/>
    <n v="14"/>
    <n v="14"/>
    <n v="4.3099999999999996"/>
    <n v="689.59999999999991"/>
    <n v="4.41"/>
    <n v="983.43000000000006"/>
    <n v="2.5"/>
    <n v="35"/>
    <n v="87.04"/>
    <n v="13926.400000000001"/>
    <n v="73.97"/>
    <n v="16495.310000000001"/>
    <n v="66.790000000000006"/>
    <n v="935.06000000000006"/>
    <n v="397"/>
    <n v="397"/>
    <n v="4.3023425692695216"/>
    <n v="1708.0300000000002"/>
    <n v="78.984307304785901"/>
    <n v="31356.770000000004"/>
    <n v="418"/>
    <n v="418"/>
    <n v="4.2321052631578953"/>
    <n v="1769.0200000000002"/>
    <n v="78.45397129186604"/>
    <n v="32793.760000000002"/>
    <n v="13"/>
    <n v="13"/>
    <n v="38"/>
    <n v="38"/>
    <n v="1"/>
    <n v="1"/>
    <n v="2.62"/>
    <n v="34.06"/>
    <n v="3.42"/>
    <n v="129.96"/>
    <n v="3"/>
    <n v="3"/>
    <n v="60.38"/>
    <n v="784.94"/>
    <n v="60.55"/>
    <n v="2300.9"/>
    <n v="53"/>
    <n v="53"/>
    <n v="52"/>
    <n v="52"/>
    <n v="3.2119230769230773"/>
    <n v="167.02"/>
    <n v="60.362307692307695"/>
    <n v="3138.84"/>
    <m/>
    <n v="0"/>
    <m/>
    <n v="0"/>
    <m/>
    <n v="0"/>
    <n v="183"/>
    <n v="183"/>
    <n v="751.15999999999985"/>
    <n v="15372.340000000002"/>
    <n v="270"/>
    <n v="270"/>
    <n v="1141.3800000000001"/>
    <n v="19436.200000000004"/>
    <n v="453"/>
    <n v="453"/>
    <n v="1892.54"/>
    <n v="34808.540000000008"/>
    <n v="17"/>
    <n v="17"/>
    <n v="43.5"/>
    <n v="1124.06"/>
    <n v="1936.0400000000002"/>
    <n v="35932.600000000006"/>
  </r>
  <r>
    <x v="9"/>
    <s v="Wake Technical Community College"/>
    <n v="199856"/>
    <x v="5"/>
    <n v="866"/>
    <n v="32"/>
    <n v="834"/>
    <n v="834"/>
    <n v="834"/>
    <m/>
    <n v="21"/>
    <n v="21"/>
    <n v="12"/>
    <n v="12"/>
    <m/>
    <n v="0"/>
    <n v="3.07"/>
    <n v="64.47"/>
    <n v="2.38"/>
    <n v="28.56"/>
    <m/>
    <n v="0"/>
    <n v="79.709999999999994"/>
    <n v="1673.9099999999999"/>
    <n v="72.75"/>
    <n v="873"/>
    <m/>
    <n v="0"/>
    <n v="33"/>
    <n v="33"/>
    <n v="2.8190909090909093"/>
    <n v="93.03"/>
    <n v="77.179090909090903"/>
    <n v="2546.91"/>
    <n v="276"/>
    <n v="276"/>
    <n v="405"/>
    <n v="405"/>
    <n v="9"/>
    <n v="9"/>
    <n v="3.84"/>
    <n v="1059.8399999999999"/>
    <n v="4.34"/>
    <n v="1757.7"/>
    <n v="1.67"/>
    <n v="15.03"/>
    <n v="84.59"/>
    <n v="23346.84"/>
    <n v="73.03"/>
    <n v="29577.15"/>
    <n v="56.44"/>
    <n v="507.96"/>
    <n v="690"/>
    <n v="690"/>
    <n v="4.1051739130434788"/>
    <n v="2832.57"/>
    <n v="77.437608695652173"/>
    <n v="53431.95"/>
    <n v="723"/>
    <n v="723"/>
    <n v="4.0464730290456439"/>
    <n v="2925.6000000000004"/>
    <n v="77.425809128630704"/>
    <n v="55978.86"/>
    <n v="36"/>
    <n v="36"/>
    <n v="73"/>
    <n v="73"/>
    <n v="2"/>
    <n v="2"/>
    <n v="2.54"/>
    <n v="91.44"/>
    <n v="3.28"/>
    <n v="239.44"/>
    <n v="2"/>
    <n v="4"/>
    <n v="63"/>
    <n v="2268"/>
    <n v="60.64"/>
    <n v="4426.72"/>
    <n v="30.5"/>
    <n v="61"/>
    <n v="111"/>
    <n v="111"/>
    <n v="3.0169369369369368"/>
    <n v="334.88"/>
    <n v="60.862342342342345"/>
    <n v="6755.72"/>
    <m/>
    <n v="0"/>
    <m/>
    <n v="0"/>
    <m/>
    <n v="0"/>
    <n v="333"/>
    <n v="333"/>
    <n v="1215.75"/>
    <n v="27288.75"/>
    <n v="490"/>
    <n v="490"/>
    <n v="2025.7"/>
    <n v="34876.870000000003"/>
    <n v="823"/>
    <n v="823"/>
    <n v="3241.45"/>
    <n v="62165.62"/>
    <n v="11"/>
    <n v="11"/>
    <n v="19.03"/>
    <n v="568.96"/>
    <n v="3260.4800000000005"/>
    <n v="62734.58"/>
  </r>
  <r>
    <x v="9"/>
    <s v="Alamance Community College"/>
    <n v="199786"/>
    <x v="6"/>
    <n v="437"/>
    <n v="14"/>
    <n v="423"/>
    <n v="423"/>
    <n v="423"/>
    <m/>
    <n v="33"/>
    <n v="33"/>
    <n v="7"/>
    <n v="7"/>
    <m/>
    <n v="0"/>
    <n v="2.83"/>
    <n v="93.39"/>
    <n v="3.07"/>
    <n v="21.49"/>
    <m/>
    <n v="0"/>
    <n v="84.94"/>
    <n v="2803.02"/>
    <n v="73.14"/>
    <n v="511.98"/>
    <m/>
    <n v="0"/>
    <n v="40"/>
    <n v="40"/>
    <n v="2.8719999999999999"/>
    <n v="114.88"/>
    <n v="82.875"/>
    <n v="3315"/>
    <n v="182"/>
    <n v="182"/>
    <n v="159"/>
    <n v="159"/>
    <m/>
    <n v="0"/>
    <n v="3.66"/>
    <n v="666.12"/>
    <n v="4.74"/>
    <n v="753.66000000000008"/>
    <m/>
    <n v="0"/>
    <n v="77.88"/>
    <n v="14174.16"/>
    <n v="83.26"/>
    <n v="13238.34"/>
    <m/>
    <n v="0"/>
    <n v="341"/>
    <n v="341"/>
    <n v="4.1635777126099711"/>
    <n v="1419.7800000000002"/>
    <n v="80.388563049853374"/>
    <n v="27412.5"/>
    <n v="381"/>
    <n v="381"/>
    <n v="4.0279790026246731"/>
    <n v="1534.6600000000005"/>
    <n v="80.649606299212593"/>
    <n v="30727.499999999996"/>
    <n v="17"/>
    <n v="17"/>
    <n v="24"/>
    <n v="24"/>
    <n v="1"/>
    <n v="1"/>
    <n v="3"/>
    <n v="51"/>
    <n v="2.71"/>
    <n v="65.039999999999992"/>
    <n v="1.5"/>
    <n v="1.5"/>
    <n v="76.650000000000006"/>
    <n v="1303.0500000000002"/>
    <n v="60.04"/>
    <n v="1440.96"/>
    <n v="49"/>
    <n v="49"/>
    <n v="42"/>
    <n v="42"/>
    <n v="2.7985714285714285"/>
    <n v="117.53999999999999"/>
    <n v="66.500238095238103"/>
    <n v="2793.01"/>
    <m/>
    <n v="0"/>
    <m/>
    <n v="0"/>
    <m/>
    <n v="0"/>
    <n v="232"/>
    <n v="232"/>
    <n v="810.51"/>
    <n v="18280.23"/>
    <n v="190"/>
    <n v="190"/>
    <n v="840.19"/>
    <n v="15191.279999999999"/>
    <n v="422"/>
    <n v="422"/>
    <n v="1650.7"/>
    <n v="33471.509999999995"/>
    <n v="1"/>
    <n v="1"/>
    <n v="1.5"/>
    <n v="49"/>
    <n v="1652.2000000000005"/>
    <n v="33520.509999999995"/>
  </r>
  <r>
    <x v="9"/>
    <s v="Blue Ridge Community College"/>
    <n v="198039"/>
    <x v="6"/>
    <n v="149"/>
    <n v="1"/>
    <n v="148"/>
    <n v="148"/>
    <n v="148"/>
    <m/>
    <n v="8"/>
    <n v="8"/>
    <n v="9"/>
    <n v="9"/>
    <m/>
    <n v="0"/>
    <n v="3.38"/>
    <n v="27.04"/>
    <n v="2.2799999999999998"/>
    <n v="20.52"/>
    <m/>
    <n v="0"/>
    <n v="78.13"/>
    <n v="625.04"/>
    <n v="55.56"/>
    <n v="500.04"/>
    <m/>
    <n v="0"/>
    <n v="17"/>
    <n v="17"/>
    <n v="2.7976470588235296"/>
    <n v="47.56"/>
    <n v="66.181176470588227"/>
    <n v="1125.08"/>
    <n v="54"/>
    <n v="54"/>
    <n v="63"/>
    <n v="63"/>
    <m/>
    <n v="0"/>
    <n v="3.89"/>
    <n v="210.06"/>
    <n v="5.0199999999999996"/>
    <n v="316.26"/>
    <m/>
    <n v="0"/>
    <n v="89.15"/>
    <n v="4814.1000000000004"/>
    <n v="81.790000000000006"/>
    <n v="5152.7700000000004"/>
    <m/>
    <n v="0"/>
    <n v="117"/>
    <n v="117"/>
    <n v="4.4984615384615383"/>
    <n v="526.31999999999994"/>
    <n v="85.18692307692308"/>
    <n v="9966.8700000000008"/>
    <n v="134"/>
    <n v="134"/>
    <n v="4.2826865671641778"/>
    <n v="573.87999999999988"/>
    <n v="82.775746268656718"/>
    <n v="11091.95"/>
    <n v="5"/>
    <n v="5"/>
    <n v="9"/>
    <n v="9"/>
    <m/>
    <n v="0"/>
    <n v="1.8"/>
    <n v="9"/>
    <n v="4.78"/>
    <n v="43.02"/>
    <m/>
    <n v="0"/>
    <n v="56.4"/>
    <n v="282"/>
    <n v="74.78"/>
    <n v="673.02"/>
    <m/>
    <n v="0"/>
    <n v="14"/>
    <n v="14"/>
    <n v="3.7157142857142857"/>
    <n v="52.02"/>
    <n v="68.215714285714284"/>
    <n v="955.02"/>
    <m/>
    <n v="0"/>
    <m/>
    <n v="0"/>
    <m/>
    <n v="0"/>
    <n v="67"/>
    <n v="67"/>
    <n v="246.1"/>
    <n v="5721.14"/>
    <n v="81"/>
    <n v="81"/>
    <n v="379.79999999999995"/>
    <n v="6325.83"/>
    <n v="148"/>
    <n v="148"/>
    <n v="625.9"/>
    <n v="12046.970000000001"/>
    <n v="0"/>
    <n v="0"/>
    <s v=""/>
    <s v=""/>
    <n v="625.89999999999986"/>
    <n v="12046.970000000001"/>
  </r>
  <r>
    <x v="9"/>
    <s v="Caldwell Community College &amp; Technical Institute"/>
    <n v="198118"/>
    <x v="6"/>
    <n v="433"/>
    <n v="7"/>
    <n v="426"/>
    <n v="426"/>
    <n v="426"/>
    <m/>
    <n v="21"/>
    <n v="21"/>
    <n v="7"/>
    <n v="7"/>
    <n v="1"/>
    <n v="1"/>
    <n v="2.71"/>
    <n v="56.91"/>
    <n v="3.36"/>
    <n v="23.52"/>
    <n v="2.5"/>
    <n v="2.5"/>
    <n v="78.239999999999995"/>
    <n v="1643.04"/>
    <n v="71.290000000000006"/>
    <n v="499.03000000000003"/>
    <n v="75"/>
    <n v="75"/>
    <n v="29"/>
    <n v="29"/>
    <n v="2.8596551724137926"/>
    <n v="82.929999999999993"/>
    <n v="76.450689655172425"/>
    <n v="2217.0700000000002"/>
    <n v="146"/>
    <n v="146"/>
    <n v="168"/>
    <n v="168"/>
    <n v="2"/>
    <n v="2"/>
    <n v="3.4"/>
    <n v="496.4"/>
    <n v="4.46"/>
    <n v="749.28"/>
    <n v="4.25"/>
    <n v="8.5"/>
    <n v="84.68"/>
    <n v="12363.28"/>
    <n v="74.52"/>
    <n v="12519.359999999999"/>
    <n v="49"/>
    <n v="98"/>
    <n v="316"/>
    <n v="316"/>
    <n v="3.9689240506329111"/>
    <n v="1254.1799999999998"/>
    <n v="79.052658227848099"/>
    <n v="24980.639999999999"/>
    <n v="345"/>
    <n v="345"/>
    <n v="3.8756811594202896"/>
    <n v="1337.11"/>
    <n v="78.833942028985504"/>
    <n v="27197.71"/>
    <n v="28"/>
    <n v="28"/>
    <n v="52"/>
    <n v="52"/>
    <n v="1"/>
    <n v="1"/>
    <n v="3"/>
    <n v="84"/>
    <n v="2.5499999999999998"/>
    <n v="132.6"/>
    <n v="2.5"/>
    <n v="2.5"/>
    <n v="58.18"/>
    <n v="1629.04"/>
    <n v="56.71"/>
    <n v="2948.92"/>
    <n v="68"/>
    <n v="68"/>
    <n v="81"/>
    <n v="81"/>
    <n v="2.7049382716049384"/>
    <n v="219.10000000000002"/>
    <n v="57.357530864197528"/>
    <n v="4645.96"/>
    <m/>
    <n v="0"/>
    <m/>
    <n v="0"/>
    <m/>
    <n v="0"/>
    <n v="195"/>
    <n v="195"/>
    <n v="637.30999999999995"/>
    <n v="15635.36"/>
    <n v="227"/>
    <n v="227"/>
    <n v="905.4"/>
    <n v="15967.31"/>
    <n v="422"/>
    <n v="422"/>
    <n v="1542.71"/>
    <n v="31602.67"/>
    <n v="4"/>
    <n v="4"/>
    <n v="13.5"/>
    <n v="241"/>
    <n v="1556.21"/>
    <n v="31843.67"/>
  </r>
  <r>
    <x v="9"/>
    <s v="Cleveland Community College"/>
    <n v="198321"/>
    <x v="6"/>
    <n v="195"/>
    <n v="10"/>
    <n v="185"/>
    <n v="185"/>
    <n v="185"/>
    <m/>
    <n v="22"/>
    <n v="22"/>
    <n v="6"/>
    <n v="6"/>
    <m/>
    <n v="0"/>
    <n v="2.57"/>
    <n v="56.54"/>
    <n v="2.58"/>
    <n v="15.48"/>
    <m/>
    <n v="0"/>
    <n v="71.52"/>
    <n v="1573.4399999999998"/>
    <n v="69.33"/>
    <n v="415.98"/>
    <m/>
    <n v="0"/>
    <n v="28"/>
    <n v="28"/>
    <n v="2.5721428571428571"/>
    <n v="72.02"/>
    <n v="71.050714285714278"/>
    <n v="1989.4199999999998"/>
    <n v="65"/>
    <n v="65"/>
    <n v="66"/>
    <n v="66"/>
    <m/>
    <n v="0"/>
    <n v="4.03"/>
    <n v="261.95"/>
    <n v="5.83"/>
    <n v="384.78000000000003"/>
    <m/>
    <n v="0"/>
    <n v="94.08"/>
    <n v="6115.2"/>
    <n v="95.39"/>
    <n v="6295.74"/>
    <m/>
    <n v="0"/>
    <n v="131"/>
    <n v="131"/>
    <n v="4.9368702290076341"/>
    <n v="646.73"/>
    <n v="94.74"/>
    <n v="12410.939999999999"/>
    <n v="159"/>
    <n v="159"/>
    <n v="4.5204402515723272"/>
    <n v="718.75"/>
    <n v="90.56830188679244"/>
    <n v="14400.359999999999"/>
    <n v="11"/>
    <n v="11"/>
    <n v="15"/>
    <n v="15"/>
    <m/>
    <n v="0"/>
    <n v="2.86"/>
    <n v="31.459999999999997"/>
    <n v="3.27"/>
    <n v="49.05"/>
    <m/>
    <n v="0"/>
    <n v="76.73"/>
    <n v="844.03000000000009"/>
    <n v="65.2"/>
    <n v="978"/>
    <m/>
    <n v="0"/>
    <n v="26"/>
    <n v="26"/>
    <n v="3.096538461538461"/>
    <n v="80.509999999999991"/>
    <n v="70.078076923076935"/>
    <n v="1822.0300000000002"/>
    <m/>
    <n v="0"/>
    <m/>
    <n v="0"/>
    <m/>
    <n v="0"/>
    <n v="98"/>
    <n v="98"/>
    <n v="349.95"/>
    <n v="8532.67"/>
    <n v="87"/>
    <n v="87"/>
    <n v="449.31000000000006"/>
    <n v="7689.7199999999993"/>
    <n v="185"/>
    <n v="185"/>
    <n v="799.26"/>
    <n v="16222.39"/>
    <n v="0"/>
    <n v="0"/>
    <s v=""/>
    <s v=""/>
    <n v="799.26"/>
    <n v="16222.39"/>
  </r>
  <r>
    <x v="9"/>
    <s v="Coastal Carolina Community College "/>
    <n v="198330"/>
    <x v="6"/>
    <n v="447"/>
    <n v="4"/>
    <n v="443"/>
    <n v="443"/>
    <n v="443"/>
    <m/>
    <n v="13"/>
    <n v="13"/>
    <n v="7"/>
    <n v="7"/>
    <m/>
    <n v="0"/>
    <n v="2.73"/>
    <n v="35.49"/>
    <n v="2.14"/>
    <n v="14.98"/>
    <m/>
    <n v="0"/>
    <n v="70"/>
    <n v="910"/>
    <n v="68.14"/>
    <n v="476.98"/>
    <m/>
    <n v="0"/>
    <n v="20"/>
    <n v="20"/>
    <n v="2.5234999999999999"/>
    <n v="50.47"/>
    <n v="69.349000000000004"/>
    <n v="1386.98"/>
    <n v="183"/>
    <n v="183"/>
    <n v="189"/>
    <n v="189"/>
    <n v="1"/>
    <n v="1"/>
    <n v="3.45"/>
    <n v="631.35"/>
    <n v="3.89"/>
    <n v="735.21"/>
    <n v="1.5"/>
    <n v="1.5"/>
    <n v="81.819999999999993"/>
    <n v="14973.06"/>
    <n v="69.03"/>
    <n v="13046.67"/>
    <n v="33"/>
    <n v="33"/>
    <n v="373"/>
    <n v="373"/>
    <n v="3.6677211796246647"/>
    <n v="1368.06"/>
    <n v="75.208391420911525"/>
    <n v="28052.73"/>
    <n v="393"/>
    <n v="393"/>
    <n v="3.6094910941475828"/>
    <n v="1418.53"/>
    <n v="74.910203562340968"/>
    <n v="29439.71"/>
    <n v="20"/>
    <n v="20"/>
    <n v="30"/>
    <n v="30"/>
    <m/>
    <n v="0"/>
    <n v="3.35"/>
    <n v="67"/>
    <n v="2.5299999999999998"/>
    <n v="75.899999999999991"/>
    <m/>
    <n v="0"/>
    <n v="70.099999999999994"/>
    <n v="1402"/>
    <n v="51.6"/>
    <n v="1548"/>
    <m/>
    <n v="0"/>
    <n v="50"/>
    <n v="50"/>
    <n v="2.8579999999999997"/>
    <n v="142.89999999999998"/>
    <n v="59"/>
    <n v="2950"/>
    <m/>
    <n v="0"/>
    <m/>
    <n v="0"/>
    <m/>
    <n v="0"/>
    <n v="216"/>
    <n v="216"/>
    <n v="733.84"/>
    <n v="17285.059999999998"/>
    <n v="226"/>
    <n v="226"/>
    <n v="826.09"/>
    <n v="15071.65"/>
    <n v="442"/>
    <n v="442"/>
    <n v="1559.93"/>
    <n v="32356.71"/>
    <n v="1"/>
    <n v="1"/>
    <n v="1.5"/>
    <n v="33"/>
    <n v="1561.4299999999998"/>
    <n v="32389.71"/>
  </r>
  <r>
    <x v="9"/>
    <s v="College of the Albemarle"/>
    <n v="197814"/>
    <x v="6"/>
    <n v="144"/>
    <n v="4"/>
    <n v="140"/>
    <n v="140"/>
    <n v="140"/>
    <m/>
    <n v="6"/>
    <n v="6"/>
    <n v="3"/>
    <n v="3"/>
    <n v="1"/>
    <n v="1"/>
    <n v="2.25"/>
    <n v="13.5"/>
    <n v="2"/>
    <n v="6"/>
    <n v="3.5"/>
    <n v="3.5"/>
    <n v="61"/>
    <n v="366"/>
    <n v="60.67"/>
    <n v="182.01"/>
    <n v="76"/>
    <n v="76"/>
    <n v="10"/>
    <n v="10"/>
    <n v="2.2999999999999998"/>
    <n v="23"/>
    <n v="62.400999999999996"/>
    <n v="624.01"/>
    <n v="49"/>
    <n v="49"/>
    <n v="72"/>
    <n v="72"/>
    <n v="1"/>
    <n v="1"/>
    <n v="3.91"/>
    <n v="191.59"/>
    <n v="4.0999999999999996"/>
    <n v="295.2"/>
    <n v="2.5"/>
    <n v="2.5"/>
    <n v="76.12"/>
    <n v="3729.88"/>
    <n v="73.459999999999994"/>
    <n v="5289.12"/>
    <n v="71"/>
    <n v="71"/>
    <n v="122"/>
    <n v="122"/>
    <n v="4.0105737704918027"/>
    <n v="489.28999999999996"/>
    <n v="74.508196721311478"/>
    <n v="9090"/>
    <n v="132"/>
    <n v="132"/>
    <n v="3.8809848484848484"/>
    <n v="512.29"/>
    <n v="73.590984848484851"/>
    <n v="9714.01"/>
    <n v="2"/>
    <n v="2"/>
    <n v="6"/>
    <n v="6"/>
    <m/>
    <n v="0"/>
    <n v="2.75"/>
    <n v="5.5"/>
    <n v="4"/>
    <n v="24"/>
    <m/>
    <n v="0"/>
    <n v="43"/>
    <n v="86"/>
    <n v="55"/>
    <n v="330"/>
    <m/>
    <n v="0"/>
    <n v="8"/>
    <n v="8"/>
    <n v="3.6875"/>
    <n v="29.5"/>
    <n v="52"/>
    <n v="416"/>
    <m/>
    <n v="0"/>
    <m/>
    <n v="0"/>
    <m/>
    <n v="0"/>
    <n v="57"/>
    <n v="57"/>
    <n v="210.59"/>
    <n v="4181.88"/>
    <n v="81"/>
    <n v="81"/>
    <n v="325.2"/>
    <n v="5801.13"/>
    <n v="138"/>
    <n v="138"/>
    <n v="535.79"/>
    <n v="9983.01"/>
    <n v="2"/>
    <n v="2"/>
    <n v="6"/>
    <n v="147"/>
    <n v="541.79"/>
    <n v="10130.01"/>
  </r>
  <r>
    <x v="9"/>
    <s v="Craven Community College "/>
    <n v="198367"/>
    <x v="6"/>
    <n v="303"/>
    <n v="25"/>
    <n v="278"/>
    <n v="278"/>
    <n v="278"/>
    <m/>
    <n v="13"/>
    <n v="13"/>
    <n v="7"/>
    <n v="7"/>
    <m/>
    <n v="0"/>
    <n v="2.31"/>
    <n v="30.03"/>
    <n v="2.0699999999999998"/>
    <n v="14.489999999999998"/>
    <m/>
    <n v="0"/>
    <n v="60.15"/>
    <n v="781.94999999999993"/>
    <n v="56.14"/>
    <n v="392.98"/>
    <m/>
    <n v="0"/>
    <n v="20"/>
    <n v="20"/>
    <n v="2.226"/>
    <n v="44.519999999999996"/>
    <n v="58.74649999999999"/>
    <n v="1174.9299999999998"/>
    <n v="106"/>
    <n v="106"/>
    <n v="119"/>
    <n v="119"/>
    <m/>
    <n v="0"/>
    <n v="3.91"/>
    <n v="414.46000000000004"/>
    <n v="4.8899999999999997"/>
    <n v="581.91"/>
    <m/>
    <n v="0"/>
    <n v="92.98"/>
    <n v="9855.880000000001"/>
    <n v="76.22"/>
    <n v="9070.18"/>
    <m/>
    <n v="0"/>
    <n v="225"/>
    <n v="225"/>
    <n v="4.4283111111111113"/>
    <n v="996.37"/>
    <n v="84.115822222222235"/>
    <n v="18926.060000000001"/>
    <n v="245"/>
    <n v="245"/>
    <n v="4.248530612244898"/>
    <n v="1040.8900000000001"/>
    <n v="82.044857142857154"/>
    <n v="20100.990000000002"/>
    <n v="5"/>
    <n v="5"/>
    <n v="28"/>
    <n v="28"/>
    <m/>
    <n v="0"/>
    <n v="2.2999999999999998"/>
    <n v="11.5"/>
    <n v="2.79"/>
    <n v="78.12"/>
    <m/>
    <n v="0"/>
    <n v="74"/>
    <n v="370"/>
    <n v="66.11"/>
    <n v="1851.08"/>
    <m/>
    <n v="0"/>
    <n v="33"/>
    <n v="33"/>
    <n v="2.7157575757575758"/>
    <n v="89.62"/>
    <n v="67.305454545454538"/>
    <n v="2221.08"/>
    <m/>
    <n v="0"/>
    <m/>
    <n v="0"/>
    <m/>
    <n v="0"/>
    <n v="124"/>
    <n v="124"/>
    <n v="455.99"/>
    <n v="11007.830000000002"/>
    <n v="154"/>
    <n v="154"/>
    <n v="674.52"/>
    <n v="11314.24"/>
    <n v="278"/>
    <n v="278"/>
    <n v="1130.51"/>
    <n v="22322.07"/>
    <n v="0"/>
    <n v="0"/>
    <s v=""/>
    <s v=""/>
    <n v="1130.5100000000002"/>
    <n v="22322.07"/>
  </r>
  <r>
    <x v="9"/>
    <s v="Davidson County Community College "/>
    <n v="198376"/>
    <x v="6"/>
    <n v="309"/>
    <n v="4"/>
    <n v="305"/>
    <n v="305"/>
    <n v="305"/>
    <m/>
    <n v="13"/>
    <n v="13"/>
    <n v="16"/>
    <n v="16"/>
    <m/>
    <n v="0"/>
    <n v="2.85"/>
    <n v="37.050000000000004"/>
    <n v="2.19"/>
    <n v="35.04"/>
    <m/>
    <n v="0"/>
    <n v="72.900000000000006"/>
    <n v="947.7"/>
    <n v="53.94"/>
    <n v="863.04"/>
    <m/>
    <n v="0"/>
    <n v="29"/>
    <n v="29"/>
    <n v="2.4858620689655173"/>
    <n v="72.09"/>
    <n v="62.439310344827589"/>
    <n v="1810.74"/>
    <n v="80"/>
    <n v="80"/>
    <n v="134"/>
    <n v="134"/>
    <n v="6"/>
    <n v="6"/>
    <n v="3.68"/>
    <n v="294.40000000000003"/>
    <n v="4.2"/>
    <n v="562.80000000000007"/>
    <n v="2.5"/>
    <n v="15"/>
    <n v="79.349999999999994"/>
    <n v="6348"/>
    <n v="68.709999999999994"/>
    <n v="9207.14"/>
    <n v="62.17"/>
    <n v="373.02"/>
    <n v="220"/>
    <n v="220"/>
    <n v="3.9645454545454548"/>
    <n v="872.2"/>
    <n v="72.400727272727266"/>
    <n v="15928.159999999998"/>
    <n v="249"/>
    <n v="249"/>
    <n v="3.7923293172690764"/>
    <n v="944.29000000000008"/>
    <n v="71.240562248995971"/>
    <n v="17738.899999999998"/>
    <n v="13"/>
    <n v="13"/>
    <n v="40"/>
    <n v="40"/>
    <n v="3"/>
    <n v="3"/>
    <n v="2.92"/>
    <n v="37.96"/>
    <n v="2.41"/>
    <n v="96.4"/>
    <n v="1.67"/>
    <n v="5.01"/>
    <n v="63.15"/>
    <n v="820.94999999999993"/>
    <n v="46.13"/>
    <n v="1845.2"/>
    <n v="48.33"/>
    <n v="144.99"/>
    <n v="56"/>
    <n v="56"/>
    <n v="2.48875"/>
    <n v="139.37"/>
    <n v="50.198928571428574"/>
    <n v="2811.1400000000003"/>
    <m/>
    <n v="0"/>
    <m/>
    <n v="0"/>
    <m/>
    <n v="0"/>
    <n v="106"/>
    <n v="106"/>
    <n v="369.41"/>
    <n v="8116.65"/>
    <n v="190"/>
    <n v="190"/>
    <n v="694.24"/>
    <n v="11915.380000000001"/>
    <n v="296"/>
    <n v="296"/>
    <n v="1063.6500000000001"/>
    <n v="20032.03"/>
    <n v="9"/>
    <n v="9"/>
    <n v="20.009999999999998"/>
    <n v="518.01"/>
    <n v="1083.6600000000001"/>
    <n v="20550.039999999997"/>
  </r>
  <r>
    <x v="9"/>
    <s v="Edgecombe Community College"/>
    <n v="198491"/>
    <x v="6"/>
    <n v="183"/>
    <n v="7"/>
    <n v="176"/>
    <n v="176"/>
    <n v="176"/>
    <m/>
    <n v="17"/>
    <n v="17"/>
    <n v="9"/>
    <n v="9"/>
    <m/>
    <n v="0"/>
    <n v="3.58"/>
    <n v="60.86"/>
    <n v="3.39"/>
    <n v="30.51"/>
    <m/>
    <n v="0"/>
    <n v="96.08"/>
    <n v="1633.36"/>
    <n v="85.56"/>
    <n v="770.04"/>
    <m/>
    <n v="0"/>
    <n v="26"/>
    <n v="26"/>
    <n v="3.5142307692307693"/>
    <n v="91.37"/>
    <n v="92.438461538461524"/>
    <n v="2403.3999999999996"/>
    <n v="39"/>
    <n v="39"/>
    <n v="56"/>
    <n v="56"/>
    <m/>
    <n v="0"/>
    <n v="5.17"/>
    <n v="201.63"/>
    <n v="5.33"/>
    <n v="298.48"/>
    <m/>
    <n v="0"/>
    <n v="100.82"/>
    <n v="3931.9799999999996"/>
    <n v="79.709999999999994"/>
    <n v="4463.7599999999993"/>
    <m/>
    <n v="0"/>
    <n v="95"/>
    <n v="95"/>
    <n v="5.2643157894736845"/>
    <n v="500.11"/>
    <n v="88.376210526315774"/>
    <n v="8395.739999999998"/>
    <n v="121"/>
    <n v="121"/>
    <n v="4.8882644628099179"/>
    <n v="591.48"/>
    <n v="89.249090909090896"/>
    <n v="10799.139999999998"/>
    <n v="17"/>
    <n v="17"/>
    <n v="38"/>
    <n v="38"/>
    <m/>
    <n v="0"/>
    <n v="2.97"/>
    <n v="50.49"/>
    <n v="3.26"/>
    <n v="123.88"/>
    <m/>
    <n v="0"/>
    <n v="69.650000000000006"/>
    <n v="1184.0500000000002"/>
    <n v="59.97"/>
    <n v="2278.86"/>
    <m/>
    <n v="0"/>
    <n v="55"/>
    <n v="55"/>
    <n v="3.1703636363636365"/>
    <n v="174.37"/>
    <n v="62.962000000000003"/>
    <n v="3462.9100000000003"/>
    <m/>
    <n v="0"/>
    <m/>
    <n v="0"/>
    <m/>
    <n v="0"/>
    <n v="73"/>
    <n v="73"/>
    <n v="312.98"/>
    <n v="6749.3899999999994"/>
    <n v="103"/>
    <n v="103"/>
    <n v="452.87"/>
    <n v="7512.66"/>
    <n v="176"/>
    <n v="176"/>
    <n v="765.85"/>
    <n v="14262.05"/>
    <n v="0"/>
    <n v="0"/>
    <s v=""/>
    <s v=""/>
    <n v="765.85"/>
    <n v="14262.049999999997"/>
  </r>
  <r>
    <x v="9"/>
    <s v="Gaston College "/>
    <n v="198570"/>
    <x v="6"/>
    <n v="518"/>
    <n v="19"/>
    <n v="499"/>
    <n v="499"/>
    <n v="499"/>
    <m/>
    <n v="43"/>
    <n v="43"/>
    <n v="6"/>
    <n v="6"/>
    <m/>
    <n v="0"/>
    <n v="2.8"/>
    <n v="120.39999999999999"/>
    <n v="2.83"/>
    <n v="16.98"/>
    <m/>
    <n v="0"/>
    <n v="75.069999999999993"/>
    <n v="3228.0099999999998"/>
    <n v="75.17"/>
    <n v="451.02"/>
    <m/>
    <n v="0"/>
    <n v="49"/>
    <n v="49"/>
    <n v="2.8036734693877552"/>
    <n v="137.38"/>
    <n v="75.082244897959185"/>
    <n v="3679.03"/>
    <n v="228"/>
    <n v="228"/>
    <n v="163"/>
    <n v="163"/>
    <m/>
    <n v="0"/>
    <n v="3.76"/>
    <n v="857.28"/>
    <n v="5.28"/>
    <n v="860.64"/>
    <m/>
    <n v="0"/>
    <n v="84.26"/>
    <n v="19211.280000000002"/>
    <n v="78.5"/>
    <n v="12795.5"/>
    <m/>
    <n v="0"/>
    <n v="391"/>
    <n v="391"/>
    <n v="4.393657289002558"/>
    <n v="1717.9200000000003"/>
    <n v="81.858772378516633"/>
    <n v="32006.780000000002"/>
    <n v="440"/>
    <n v="440"/>
    <n v="4.2165909090909093"/>
    <n v="1855.3000000000002"/>
    <n v="81.10411363636365"/>
    <n v="35685.810000000005"/>
    <n v="25"/>
    <n v="25"/>
    <n v="33"/>
    <n v="33"/>
    <n v="1"/>
    <n v="1"/>
    <n v="3.24"/>
    <n v="81"/>
    <n v="2.5499999999999998"/>
    <n v="84.149999999999991"/>
    <n v="1.5"/>
    <n v="1.5"/>
    <n v="74.239999999999995"/>
    <n v="1855.9999999999998"/>
    <n v="61.09"/>
    <n v="2015.97"/>
    <n v="26"/>
    <n v="26"/>
    <n v="59"/>
    <n v="59"/>
    <n v="2.8245762711864404"/>
    <n v="166.64999999999998"/>
    <n v="66.067288135593216"/>
    <n v="3897.97"/>
    <m/>
    <n v="0"/>
    <m/>
    <n v="0"/>
    <m/>
    <n v="0"/>
    <n v="296"/>
    <n v="296"/>
    <n v="1058.6799999999998"/>
    <n v="24295.29"/>
    <n v="202"/>
    <n v="202"/>
    <n v="961.77"/>
    <n v="15262.49"/>
    <n v="498"/>
    <n v="498"/>
    <n v="2020.4499999999998"/>
    <n v="39557.78"/>
    <n v="1"/>
    <n v="1"/>
    <n v="1.5"/>
    <n v="26"/>
    <n v="2021.9500000000003"/>
    <n v="39583.780000000006"/>
  </r>
  <r>
    <x v="9"/>
    <s v="Haywood Community College"/>
    <n v="198668"/>
    <x v="6"/>
    <n v="181"/>
    <n v="8"/>
    <n v="173"/>
    <n v="173"/>
    <n v="173"/>
    <m/>
    <n v="24"/>
    <n v="24"/>
    <n v="4"/>
    <n v="4"/>
    <m/>
    <n v="0"/>
    <n v="2.57"/>
    <n v="61.679999999999993"/>
    <n v="3.75"/>
    <n v="15"/>
    <m/>
    <n v="0"/>
    <n v="72.14"/>
    <n v="1731.3600000000001"/>
    <n v="84"/>
    <n v="336"/>
    <m/>
    <n v="0"/>
    <n v="28"/>
    <n v="28"/>
    <n v="2.7385714285714284"/>
    <n v="76.679999999999993"/>
    <n v="73.834285714285713"/>
    <n v="2067.36"/>
    <n v="62"/>
    <n v="62"/>
    <n v="46"/>
    <n v="46"/>
    <n v="1"/>
    <n v="1"/>
    <n v="3.4"/>
    <n v="210.79999999999998"/>
    <n v="5.49"/>
    <n v="252.54000000000002"/>
    <n v="2.5"/>
    <n v="2.5"/>
    <n v="83.26"/>
    <n v="5162.12"/>
    <n v="77.5"/>
    <n v="3565"/>
    <n v="47"/>
    <n v="47"/>
    <n v="109"/>
    <n v="109"/>
    <n v="4.2737614678899085"/>
    <n v="465.84000000000003"/>
    <n v="80.496513761467881"/>
    <n v="8774.119999999999"/>
    <n v="137"/>
    <n v="137"/>
    <n v="3.96"/>
    <n v="542.52"/>
    <n v="79.134890510948907"/>
    <n v="10841.48"/>
    <n v="18"/>
    <n v="18"/>
    <n v="18"/>
    <n v="18"/>
    <m/>
    <n v="0"/>
    <n v="2.19"/>
    <n v="39.42"/>
    <n v="2.81"/>
    <n v="50.58"/>
    <m/>
    <n v="0"/>
    <n v="68.83"/>
    <n v="1238.94"/>
    <n v="50"/>
    <n v="900"/>
    <m/>
    <n v="0"/>
    <n v="36"/>
    <n v="36"/>
    <n v="2.5"/>
    <n v="90"/>
    <n v="59.414999999999999"/>
    <n v="2138.94"/>
    <m/>
    <n v="0"/>
    <m/>
    <n v="0"/>
    <m/>
    <n v="0"/>
    <n v="104"/>
    <n v="104"/>
    <n v="311.89999999999998"/>
    <n v="8132.42"/>
    <n v="68"/>
    <n v="68"/>
    <n v="318.12"/>
    <n v="4801"/>
    <n v="172"/>
    <n v="172"/>
    <n v="630.02"/>
    <n v="12933.42"/>
    <n v="1"/>
    <n v="1"/>
    <n v="2.5"/>
    <n v="47"/>
    <n v="632.52"/>
    <n v="12980.42"/>
  </r>
  <r>
    <x v="9"/>
    <s v="Isothermal Community College "/>
    <n v="198710"/>
    <x v="6"/>
    <n v="175"/>
    <n v="8"/>
    <n v="167"/>
    <n v="167"/>
    <n v="167"/>
    <m/>
    <n v="19"/>
    <n v="19"/>
    <n v="2"/>
    <n v="2"/>
    <m/>
    <n v="0"/>
    <n v="2.5499999999999998"/>
    <n v="48.449999999999996"/>
    <n v="4"/>
    <n v="8"/>
    <m/>
    <n v="0"/>
    <n v="73.73"/>
    <n v="1400.8700000000001"/>
    <n v="113"/>
    <n v="226"/>
    <m/>
    <n v="0"/>
    <n v="21"/>
    <n v="21"/>
    <n v="2.6880952380952379"/>
    <n v="56.449999999999996"/>
    <n v="77.47"/>
    <n v="1626.87"/>
    <n v="70"/>
    <n v="70"/>
    <n v="56"/>
    <n v="56"/>
    <n v="1"/>
    <n v="1"/>
    <n v="3.91"/>
    <n v="273.7"/>
    <n v="4.68"/>
    <n v="262.08"/>
    <n v="1.5"/>
    <n v="1.5"/>
    <n v="91.38"/>
    <n v="6396.5999999999995"/>
    <n v="86.8"/>
    <n v="4860.8"/>
    <n v="50"/>
    <n v="50"/>
    <n v="127"/>
    <n v="127"/>
    <n v="4.2305511811023617"/>
    <n v="537.28"/>
    <n v="89.034645669291336"/>
    <n v="11307.4"/>
    <n v="148"/>
    <n v="148"/>
    <n v="4.0116891891891893"/>
    <n v="593.73"/>
    <n v="87.39371621621622"/>
    <n v="12934.27"/>
    <n v="11"/>
    <n v="11"/>
    <n v="8"/>
    <n v="8"/>
    <m/>
    <n v="0"/>
    <n v="3.55"/>
    <n v="39.049999999999997"/>
    <n v="3.69"/>
    <n v="29.52"/>
    <m/>
    <n v="0"/>
    <n v="78.819999999999993"/>
    <n v="867.02"/>
    <n v="67.25"/>
    <n v="538"/>
    <m/>
    <n v="0"/>
    <n v="19"/>
    <n v="19"/>
    <n v="3.6089473684210525"/>
    <n v="68.569999999999993"/>
    <n v="73.948421052631574"/>
    <n v="1405.02"/>
    <m/>
    <n v="0"/>
    <m/>
    <n v="0"/>
    <m/>
    <n v="0"/>
    <n v="100"/>
    <n v="100"/>
    <n v="361.2"/>
    <n v="8664.49"/>
    <n v="66"/>
    <n v="66"/>
    <n v="299.59999999999997"/>
    <n v="5624.8"/>
    <n v="166"/>
    <n v="166"/>
    <n v="660.8"/>
    <n v="14289.29"/>
    <n v="1"/>
    <n v="1"/>
    <n v="1.5"/>
    <n v="50"/>
    <n v="662.3"/>
    <n v="14339.29"/>
  </r>
  <r>
    <x v="9"/>
    <s v="Johnston Community College"/>
    <n v="198774"/>
    <x v="6"/>
    <n v="300"/>
    <n v="8"/>
    <n v="292"/>
    <n v="292"/>
    <n v="292"/>
    <m/>
    <n v="33"/>
    <n v="33"/>
    <n v="11"/>
    <n v="11"/>
    <m/>
    <n v="0"/>
    <n v="3.02"/>
    <n v="99.66"/>
    <n v="2.86"/>
    <n v="31.459999999999997"/>
    <m/>
    <n v="0"/>
    <n v="80.48"/>
    <n v="2655.84"/>
    <n v="75.73"/>
    <n v="833.03000000000009"/>
    <m/>
    <n v="0"/>
    <n v="44"/>
    <n v="44"/>
    <n v="2.98"/>
    <n v="131.12"/>
    <n v="79.292500000000004"/>
    <n v="3488.8700000000003"/>
    <n v="75"/>
    <n v="75"/>
    <n v="102"/>
    <n v="102"/>
    <n v="1"/>
    <n v="1"/>
    <n v="3.79"/>
    <n v="284.25"/>
    <n v="4.3600000000000003"/>
    <n v="444.72"/>
    <n v="2"/>
    <n v="2"/>
    <n v="80.55"/>
    <n v="6041.25"/>
    <n v="72.709999999999994"/>
    <n v="7416.4199999999992"/>
    <n v="68"/>
    <n v="68"/>
    <n v="178"/>
    <n v="178"/>
    <n v="4.106573033707865"/>
    <n v="730.96999999999991"/>
    <n v="75.986910112359539"/>
    <n v="13525.669999999998"/>
    <n v="222"/>
    <n v="222"/>
    <n v="3.8832882882882878"/>
    <n v="862.08999999999992"/>
    <n v="76.642072072072054"/>
    <n v="17014.539999999997"/>
    <n v="27"/>
    <n v="27"/>
    <n v="43"/>
    <n v="43"/>
    <m/>
    <n v="0"/>
    <n v="2.57"/>
    <n v="69.39"/>
    <n v="2.63"/>
    <n v="113.08999999999999"/>
    <m/>
    <n v="0"/>
    <n v="64.11"/>
    <n v="1730.97"/>
    <n v="55.86"/>
    <n v="2401.98"/>
    <m/>
    <n v="0"/>
    <n v="70"/>
    <n v="70"/>
    <n v="2.6068571428571428"/>
    <n v="182.48"/>
    <n v="59.042142857142856"/>
    <n v="4132.95"/>
    <m/>
    <n v="0"/>
    <m/>
    <n v="0"/>
    <m/>
    <n v="0"/>
    <n v="135"/>
    <n v="135"/>
    <n v="453.29999999999995"/>
    <n v="10428.06"/>
    <n v="156"/>
    <n v="156"/>
    <n v="589.27"/>
    <n v="10651.429999999998"/>
    <n v="291"/>
    <n v="291"/>
    <n v="1042.57"/>
    <n v="21079.489999999998"/>
    <n v="1"/>
    <n v="1"/>
    <n v="2"/>
    <n v="68"/>
    <n v="1044.57"/>
    <n v="21147.489999999998"/>
  </r>
  <r>
    <x v="9"/>
    <s v="Lenoir Community College "/>
    <n v="198817"/>
    <x v="6"/>
    <n v="253"/>
    <n v="58"/>
    <n v="195"/>
    <n v="195"/>
    <n v="195"/>
    <m/>
    <n v="12"/>
    <n v="12"/>
    <n v="2"/>
    <n v="2"/>
    <m/>
    <n v="0"/>
    <n v="2.08"/>
    <n v="24.96"/>
    <n v="1.75"/>
    <n v="3.5"/>
    <m/>
    <n v="0"/>
    <n v="68.5"/>
    <n v="822"/>
    <n v="50.5"/>
    <n v="101"/>
    <m/>
    <n v="0"/>
    <n v="14"/>
    <n v="14"/>
    <n v="2.0328571428571429"/>
    <n v="28.46"/>
    <n v="65.928571428571431"/>
    <n v="923"/>
    <n v="93"/>
    <n v="93"/>
    <n v="48"/>
    <n v="48"/>
    <m/>
    <n v="0"/>
    <n v="4.1500000000000004"/>
    <n v="385.95000000000005"/>
    <n v="5.63"/>
    <n v="270.24"/>
    <m/>
    <n v="0"/>
    <n v="93.97"/>
    <n v="8739.2099999999991"/>
    <n v="96.17"/>
    <n v="4616.16"/>
    <m/>
    <n v="0"/>
    <n v="141"/>
    <n v="141"/>
    <n v="4.6538297872340433"/>
    <n v="656.19"/>
    <n v="94.718936170212757"/>
    <n v="13355.369999999999"/>
    <n v="155"/>
    <n v="155"/>
    <n v="4.4170967741935492"/>
    <n v="684.65000000000009"/>
    <n v="92.118516129032258"/>
    <n v="14278.37"/>
    <n v="22"/>
    <n v="22"/>
    <n v="18"/>
    <n v="18"/>
    <m/>
    <n v="0"/>
    <n v="2.7"/>
    <n v="59.400000000000006"/>
    <n v="2.44"/>
    <n v="43.92"/>
    <m/>
    <n v="0"/>
    <n v="78.91"/>
    <n v="1736.02"/>
    <n v="58.5"/>
    <n v="1053"/>
    <m/>
    <n v="0"/>
    <n v="40"/>
    <n v="40"/>
    <n v="2.5830000000000002"/>
    <n v="103.32000000000001"/>
    <n v="69.725499999999997"/>
    <n v="2789.02"/>
    <m/>
    <n v="0"/>
    <m/>
    <n v="0"/>
    <m/>
    <n v="0"/>
    <n v="127"/>
    <n v="127"/>
    <n v="470.31000000000006"/>
    <n v="11297.23"/>
    <n v="68"/>
    <n v="68"/>
    <n v="317.66000000000003"/>
    <n v="5770.16"/>
    <n v="195"/>
    <n v="195"/>
    <n v="787.97"/>
    <n v="17067.39"/>
    <n v="0"/>
    <n v="0"/>
    <s v=""/>
    <s v=""/>
    <n v="787.97000000000014"/>
    <n v="17067.39"/>
  </r>
  <r>
    <x v="9"/>
    <s v="Mayland Community College"/>
    <n v="198914"/>
    <x v="6"/>
    <n v="99"/>
    <n v="5"/>
    <n v="94"/>
    <n v="94"/>
    <n v="94"/>
    <m/>
    <n v="16"/>
    <n v="16"/>
    <n v="11"/>
    <n v="11"/>
    <m/>
    <n v="0"/>
    <n v="2.17"/>
    <n v="34.72"/>
    <n v="3.18"/>
    <n v="34.980000000000004"/>
    <m/>
    <n v="0"/>
    <n v="67.47"/>
    <n v="1079.52"/>
    <n v="75.27"/>
    <n v="827.96999999999991"/>
    <m/>
    <n v="0"/>
    <n v="27"/>
    <n v="27"/>
    <n v="2.5814814814814815"/>
    <n v="69.7"/>
    <n v="70.647777777777776"/>
    <n v="1907.49"/>
    <n v="16"/>
    <n v="16"/>
    <n v="37"/>
    <n v="37"/>
    <n v="2"/>
    <n v="2"/>
    <n v="3.31"/>
    <n v="52.96"/>
    <n v="4"/>
    <n v="148"/>
    <n v="4.5"/>
    <n v="9"/>
    <n v="80.5"/>
    <n v="1288"/>
    <n v="72.430000000000007"/>
    <n v="2679.9100000000003"/>
    <n v="70.5"/>
    <n v="141"/>
    <n v="55"/>
    <n v="55"/>
    <n v="3.8174545454545457"/>
    <n v="209.96"/>
    <n v="74.707454545454539"/>
    <n v="4108.91"/>
    <n v="82"/>
    <n v="82"/>
    <n v="3.4104878048780489"/>
    <n v="279.66000000000003"/>
    <n v="73.370731707317063"/>
    <n v="6016.3999999999987"/>
    <n v="1"/>
    <n v="1"/>
    <n v="11"/>
    <n v="11"/>
    <m/>
    <n v="0"/>
    <n v="2.5"/>
    <n v="2.5"/>
    <n v="3.09"/>
    <n v="33.989999999999995"/>
    <m/>
    <n v="0"/>
    <n v="74"/>
    <n v="74"/>
    <n v="63.09"/>
    <n v="693.99"/>
    <m/>
    <n v="0"/>
    <n v="12"/>
    <n v="12"/>
    <n v="3.0408333333333331"/>
    <n v="36.489999999999995"/>
    <n v="63.999166666666667"/>
    <n v="767.99"/>
    <m/>
    <n v="0"/>
    <m/>
    <n v="0"/>
    <m/>
    <n v="0"/>
    <n v="33"/>
    <n v="33"/>
    <n v="90.18"/>
    <n v="2441.52"/>
    <n v="59"/>
    <n v="59"/>
    <n v="216.97000000000003"/>
    <n v="4201.87"/>
    <n v="92"/>
    <n v="92"/>
    <n v="307.15000000000003"/>
    <n v="6643.3899999999994"/>
    <n v="2"/>
    <n v="2"/>
    <n v="9"/>
    <n v="141"/>
    <n v="316.15000000000003"/>
    <n v="6784.3899999999985"/>
  </r>
  <r>
    <x v="9"/>
    <s v="Mitchell Community College "/>
    <n v="198987"/>
    <x v="6"/>
    <n v="229"/>
    <n v="2"/>
    <n v="227"/>
    <n v="227"/>
    <n v="227"/>
    <m/>
    <n v="14"/>
    <n v="14"/>
    <n v="2"/>
    <n v="2"/>
    <m/>
    <n v="0"/>
    <n v="2.39"/>
    <n v="33.46"/>
    <n v="3.5"/>
    <n v="7"/>
    <m/>
    <n v="0"/>
    <n v="69.36"/>
    <n v="971.04"/>
    <n v="48"/>
    <n v="96"/>
    <m/>
    <n v="0"/>
    <n v="16"/>
    <n v="16"/>
    <n v="2.5287500000000001"/>
    <n v="40.46"/>
    <n v="66.69"/>
    <n v="1067.04"/>
    <n v="99"/>
    <n v="99"/>
    <n v="87"/>
    <n v="87"/>
    <n v="1"/>
    <n v="1"/>
    <n v="3.4"/>
    <n v="336.59999999999997"/>
    <n v="4.47"/>
    <n v="388.89"/>
    <n v="3"/>
    <n v="3"/>
    <n v="80.08"/>
    <n v="7927.92"/>
    <n v="77.08"/>
    <n v="6705.96"/>
    <n v="48"/>
    <n v="48"/>
    <n v="187"/>
    <n v="187"/>
    <n v="3.8956684491978608"/>
    <n v="728.49"/>
    <n v="78.512727272727275"/>
    <n v="14681.880000000001"/>
    <n v="203"/>
    <n v="203"/>
    <n v="3.7879310344827588"/>
    <n v="768.95"/>
    <n v="77.580886699507403"/>
    <n v="15748.920000000002"/>
    <n v="4"/>
    <n v="4"/>
    <n v="20"/>
    <n v="20"/>
    <m/>
    <n v="0"/>
    <n v="2.38"/>
    <n v="9.52"/>
    <n v="2.58"/>
    <n v="51.6"/>
    <m/>
    <n v="0"/>
    <n v="64.25"/>
    <n v="257"/>
    <n v="52.45"/>
    <n v="1049"/>
    <m/>
    <n v="0"/>
    <n v="24"/>
    <n v="24"/>
    <n v="2.5466666666666669"/>
    <n v="61.120000000000005"/>
    <n v="54.416666666666664"/>
    <n v="1306"/>
    <m/>
    <n v="0"/>
    <m/>
    <n v="0"/>
    <m/>
    <n v="0"/>
    <n v="117"/>
    <n v="117"/>
    <n v="379.57999999999993"/>
    <n v="9155.9599999999991"/>
    <n v="109"/>
    <n v="109"/>
    <n v="447.49"/>
    <n v="7850.96"/>
    <n v="226"/>
    <n v="226"/>
    <n v="827.06999999999994"/>
    <n v="17006.919999999998"/>
    <n v="1"/>
    <n v="1"/>
    <n v="3"/>
    <n v="48"/>
    <n v="830.07"/>
    <n v="17054.920000000002"/>
  </r>
  <r>
    <x v="9"/>
    <s v="Nash Community College"/>
    <n v="199087"/>
    <x v="6"/>
    <n v="201"/>
    <n v="14"/>
    <n v="187"/>
    <n v="187"/>
    <n v="187"/>
    <m/>
    <n v="17"/>
    <n v="17"/>
    <n v="4"/>
    <n v="4"/>
    <m/>
    <n v="0"/>
    <n v="3.21"/>
    <n v="54.57"/>
    <n v="3"/>
    <n v="12"/>
    <m/>
    <n v="0"/>
    <n v="78.36"/>
    <n v="1332.12"/>
    <n v="75.25"/>
    <n v="301"/>
    <m/>
    <n v="0"/>
    <n v="21"/>
    <n v="21"/>
    <n v="3.1699999999999995"/>
    <n v="66.569999999999993"/>
    <n v="77.767619047619036"/>
    <n v="1633.1199999999997"/>
    <n v="63"/>
    <n v="63"/>
    <n v="56"/>
    <n v="56"/>
    <m/>
    <n v="0"/>
    <n v="4.13"/>
    <n v="260.19"/>
    <n v="5.29"/>
    <n v="296.24"/>
    <m/>
    <n v="0"/>
    <n v="90.16"/>
    <n v="5680.08"/>
    <n v="82.88"/>
    <n v="4641.28"/>
    <m/>
    <n v="0"/>
    <n v="119"/>
    <n v="119"/>
    <n v="4.6758823529411773"/>
    <n v="556.43000000000006"/>
    <n v="86.734117647058824"/>
    <n v="10321.36"/>
    <n v="140"/>
    <n v="140"/>
    <n v="4.45"/>
    <n v="623"/>
    <n v="85.389142857142858"/>
    <n v="11954.48"/>
    <n v="16"/>
    <n v="16"/>
    <n v="30"/>
    <n v="30"/>
    <n v="1"/>
    <n v="1"/>
    <n v="2.91"/>
    <n v="46.56"/>
    <n v="3.38"/>
    <n v="101.39999999999999"/>
    <n v="5.5"/>
    <n v="5.5"/>
    <n v="81.88"/>
    <n v="1310.08"/>
    <n v="63.4"/>
    <n v="1902"/>
    <n v="114"/>
    <n v="114"/>
    <n v="47"/>
    <n v="47"/>
    <n v="3.2651063829787228"/>
    <n v="153.45999999999998"/>
    <n v="70.767659574468084"/>
    <n v="3326.08"/>
    <m/>
    <n v="0"/>
    <m/>
    <n v="0"/>
    <m/>
    <n v="0"/>
    <n v="96"/>
    <n v="96"/>
    <n v="361.32"/>
    <n v="8322.2799999999988"/>
    <n v="90"/>
    <n v="90"/>
    <n v="409.64"/>
    <n v="6844.28"/>
    <n v="186"/>
    <n v="186"/>
    <n v="770.96"/>
    <n v="15166.559999999998"/>
    <n v="1"/>
    <n v="1"/>
    <n v="5.5"/>
    <n v="114"/>
    <n v="776.46"/>
    <n v="15280.56"/>
  </r>
  <r>
    <x v="9"/>
    <s v="Piedmont Community College"/>
    <n v="199324"/>
    <x v="6"/>
    <n v="202"/>
    <n v="23"/>
    <n v="179"/>
    <n v="179"/>
    <n v="179"/>
    <m/>
    <n v="21"/>
    <n v="21"/>
    <n v="6"/>
    <n v="6"/>
    <m/>
    <n v="0"/>
    <n v="2.65"/>
    <n v="55.65"/>
    <n v="2.67"/>
    <n v="16.02"/>
    <m/>
    <n v="0"/>
    <n v="78.400000000000006"/>
    <n v="1646.4"/>
    <n v="88.17"/>
    <n v="529.02"/>
    <m/>
    <n v="0"/>
    <n v="27"/>
    <n v="27"/>
    <n v="2.6544444444444446"/>
    <n v="71.67"/>
    <n v="80.571111111111108"/>
    <n v="2175.42"/>
    <n v="81"/>
    <n v="81"/>
    <n v="49"/>
    <n v="49"/>
    <m/>
    <n v="0"/>
    <n v="4"/>
    <n v="324"/>
    <n v="5.69"/>
    <n v="278.81"/>
    <m/>
    <n v="0"/>
    <n v="104.6"/>
    <n v="8472.6"/>
    <n v="93.61"/>
    <n v="4586.8900000000003"/>
    <m/>
    <n v="0"/>
    <n v="130"/>
    <n v="130"/>
    <n v="4.6369999999999996"/>
    <n v="602.80999999999995"/>
    <n v="100.45761538461539"/>
    <n v="13059.490000000002"/>
    <n v="157"/>
    <n v="157"/>
    <n v="4.2960509554140121"/>
    <n v="674.4799999999999"/>
    <n v="97.03764331210192"/>
    <n v="15234.910000000002"/>
    <n v="5"/>
    <n v="5"/>
    <n v="17"/>
    <n v="17"/>
    <m/>
    <n v="0"/>
    <n v="2.5"/>
    <n v="12.5"/>
    <n v="3.65"/>
    <n v="62.05"/>
    <m/>
    <n v="0"/>
    <n v="62"/>
    <n v="310"/>
    <n v="73.349999999999994"/>
    <n v="1246.9499999999998"/>
    <m/>
    <n v="0"/>
    <n v="22"/>
    <n v="22"/>
    <n v="3.3886363636363637"/>
    <n v="74.55"/>
    <n v="70.770454545454541"/>
    <n v="1556.9499999999998"/>
    <m/>
    <n v="0"/>
    <m/>
    <n v="0"/>
    <m/>
    <n v="0"/>
    <n v="107"/>
    <n v="107"/>
    <n v="392.15"/>
    <n v="10429"/>
    <n v="72"/>
    <n v="72"/>
    <n v="356.88"/>
    <n v="6362.86"/>
    <n v="179"/>
    <n v="179"/>
    <n v="749.03"/>
    <n v="16791.86"/>
    <n v="0"/>
    <n v="0"/>
    <s v=""/>
    <s v=""/>
    <n v="749.02999999999986"/>
    <n v="16791.86"/>
  </r>
  <r>
    <x v="9"/>
    <s v="Randolph Community College"/>
    <n v="199421"/>
    <x v="6"/>
    <n v="218"/>
    <n v="9"/>
    <n v="209"/>
    <n v="209"/>
    <n v="209"/>
    <m/>
    <n v="11"/>
    <n v="11"/>
    <n v="11"/>
    <n v="11"/>
    <m/>
    <n v="0"/>
    <n v="2.27"/>
    <n v="24.97"/>
    <n v="2.77"/>
    <n v="30.47"/>
    <m/>
    <n v="0"/>
    <n v="68.55"/>
    <n v="754.05"/>
    <n v="70.45"/>
    <n v="774.95"/>
    <m/>
    <n v="0"/>
    <n v="22"/>
    <n v="22"/>
    <n v="2.52"/>
    <n v="55.44"/>
    <n v="69.5"/>
    <n v="1529"/>
    <n v="60"/>
    <n v="60"/>
    <n v="90"/>
    <n v="90"/>
    <m/>
    <n v="0"/>
    <n v="3.4"/>
    <n v="204"/>
    <n v="4.0999999999999996"/>
    <n v="368.99999999999994"/>
    <m/>
    <n v="0"/>
    <n v="85.28"/>
    <n v="5116.8"/>
    <n v="76.72"/>
    <n v="6904.8"/>
    <m/>
    <n v="0"/>
    <n v="150"/>
    <n v="150"/>
    <n v="3.82"/>
    <n v="573"/>
    <n v="80.144000000000005"/>
    <n v="12021.6"/>
    <n v="172"/>
    <n v="172"/>
    <n v="3.6537209302325584"/>
    <n v="628.44000000000005"/>
    <n v="78.782558139534885"/>
    <n v="13550.6"/>
    <n v="12"/>
    <n v="12"/>
    <n v="24"/>
    <n v="24"/>
    <n v="1"/>
    <n v="1"/>
    <n v="2.17"/>
    <n v="26.04"/>
    <n v="2.54"/>
    <n v="60.96"/>
    <n v="2.5"/>
    <n v="2.5"/>
    <n v="65.42"/>
    <n v="785.04"/>
    <n v="60.88"/>
    <n v="1461.1200000000001"/>
    <n v="72"/>
    <n v="72"/>
    <n v="37"/>
    <n v="37"/>
    <n v="2.4189189189189189"/>
    <n v="89.5"/>
    <n v="62.652972972972968"/>
    <n v="2318.16"/>
    <m/>
    <n v="0"/>
    <m/>
    <n v="0"/>
    <m/>
    <n v="0"/>
    <n v="83"/>
    <n v="83"/>
    <n v="255.01"/>
    <n v="6655.89"/>
    <n v="125"/>
    <n v="125"/>
    <n v="460.42999999999989"/>
    <n v="9140.8700000000008"/>
    <n v="208"/>
    <n v="208"/>
    <n v="715.43999999999983"/>
    <n v="15796.760000000002"/>
    <n v="1"/>
    <n v="1"/>
    <n v="2.5"/>
    <n v="72"/>
    <n v="717.94"/>
    <n v="15868.76"/>
  </r>
  <r>
    <x v="9"/>
    <s v="Richmond Community College"/>
    <n v="199449"/>
    <x v="6"/>
    <n v="175"/>
    <n v="5"/>
    <n v="170"/>
    <n v="170"/>
    <n v="170"/>
    <m/>
    <n v="7"/>
    <n v="7"/>
    <n v="3"/>
    <n v="3"/>
    <m/>
    <n v="0"/>
    <n v="2.14"/>
    <n v="14.98"/>
    <n v="2.33"/>
    <n v="6.99"/>
    <m/>
    <n v="0"/>
    <n v="70.430000000000007"/>
    <n v="493.01000000000005"/>
    <n v="70"/>
    <n v="210"/>
    <m/>
    <n v="0"/>
    <n v="10"/>
    <n v="10"/>
    <n v="2.1970000000000001"/>
    <n v="21.97"/>
    <n v="70.301000000000002"/>
    <n v="703.01"/>
    <n v="67"/>
    <n v="67"/>
    <n v="72"/>
    <n v="72"/>
    <m/>
    <n v="0"/>
    <n v="3.49"/>
    <n v="233.83"/>
    <n v="4.71"/>
    <n v="339.12"/>
    <m/>
    <n v="0"/>
    <n v="83.96"/>
    <n v="5625.32"/>
    <n v="81.06"/>
    <n v="5836.32"/>
    <m/>
    <n v="0"/>
    <n v="139"/>
    <n v="139"/>
    <n v="4.1219424460431657"/>
    <n v="572.95000000000005"/>
    <n v="82.457841726618696"/>
    <n v="11461.64"/>
    <n v="149"/>
    <n v="149"/>
    <n v="3.9927516778523495"/>
    <n v="594.92000000000007"/>
    <n v="81.641946308724826"/>
    <n v="12164.65"/>
    <n v="7"/>
    <n v="7"/>
    <n v="14"/>
    <n v="14"/>
    <m/>
    <n v="0"/>
    <n v="2.79"/>
    <n v="19.53"/>
    <n v="2.75"/>
    <n v="38.5"/>
    <m/>
    <n v="0"/>
    <n v="71.709999999999994"/>
    <n v="501.96999999999997"/>
    <n v="59.07"/>
    <n v="826.98"/>
    <m/>
    <n v="0"/>
    <n v="21"/>
    <n v="21"/>
    <n v="2.7633333333333332"/>
    <n v="58.029999999999994"/>
    <n v="63.283333333333339"/>
    <n v="1328.95"/>
    <m/>
    <n v="0"/>
    <m/>
    <n v="0"/>
    <m/>
    <n v="0"/>
    <n v="81"/>
    <n v="81"/>
    <n v="268.34000000000003"/>
    <n v="6620.3"/>
    <n v="89"/>
    <n v="89"/>
    <n v="384.61"/>
    <n v="6873.2999999999993"/>
    <n v="170"/>
    <n v="170"/>
    <n v="652.95000000000005"/>
    <n v="13493.599999999999"/>
    <n v="0"/>
    <n v="0"/>
    <s v=""/>
    <s v=""/>
    <n v="652.95000000000005"/>
    <n v="13493.6"/>
  </r>
  <r>
    <x v="9"/>
    <s v="Robeson Community College"/>
    <n v="199476"/>
    <x v="6"/>
    <n v="208"/>
    <n v="0"/>
    <n v="208"/>
    <n v="208"/>
    <n v="208"/>
    <m/>
    <n v="7"/>
    <n v="7"/>
    <m/>
    <n v="0"/>
    <m/>
    <n v="0"/>
    <n v="1"/>
    <n v="7"/>
    <m/>
    <n v="0"/>
    <m/>
    <n v="0"/>
    <n v="34"/>
    <n v="238"/>
    <m/>
    <n v="0"/>
    <m/>
    <n v="0"/>
    <n v="7"/>
    <n v="7"/>
    <n v="1"/>
    <n v="7"/>
    <n v="34"/>
    <n v="238"/>
    <n v="100"/>
    <n v="100"/>
    <n v="68"/>
    <n v="68"/>
    <n v="1"/>
    <n v="1"/>
    <n v="3.77"/>
    <n v="377"/>
    <n v="4.93"/>
    <n v="335.24"/>
    <n v="3.5"/>
    <n v="3.5"/>
    <n v="90.05"/>
    <n v="9005"/>
    <n v="84.91"/>
    <n v="5773.88"/>
    <n v="73"/>
    <n v="73"/>
    <n v="169"/>
    <n v="169"/>
    <n v="4.235147928994083"/>
    <n v="715.74"/>
    <n v="87.880946745562142"/>
    <n v="14851.880000000001"/>
    <n v="176"/>
    <n v="176"/>
    <n v="4.1064772727272727"/>
    <n v="722.74"/>
    <n v="85.737954545454556"/>
    <n v="15089.880000000001"/>
    <n v="12"/>
    <n v="12"/>
    <n v="19"/>
    <n v="19"/>
    <n v="1"/>
    <n v="1"/>
    <n v="2.83"/>
    <n v="33.96"/>
    <n v="2.5"/>
    <n v="47.5"/>
    <n v="3"/>
    <n v="3"/>
    <n v="79.75"/>
    <n v="957"/>
    <n v="61.47"/>
    <n v="1167.93"/>
    <n v="68"/>
    <n v="68"/>
    <n v="32"/>
    <n v="32"/>
    <n v="2.6393750000000002"/>
    <n v="84.460000000000008"/>
    <n v="68.529062500000009"/>
    <n v="2192.9300000000003"/>
    <m/>
    <n v="0"/>
    <m/>
    <n v="0"/>
    <m/>
    <n v="0"/>
    <n v="119"/>
    <n v="119"/>
    <n v="417.96"/>
    <n v="10200"/>
    <n v="87"/>
    <n v="87"/>
    <n v="382.74"/>
    <n v="6941.81"/>
    <n v="206"/>
    <n v="206"/>
    <n v="800.7"/>
    <n v="17141.810000000001"/>
    <n v="2"/>
    <n v="2"/>
    <n v="6.5"/>
    <n v="141"/>
    <n v="807.2"/>
    <n v="17282.810000000001"/>
  </r>
  <r>
    <x v="9"/>
    <s v="Rockingham Community College "/>
    <n v="199485"/>
    <x v="6"/>
    <n v="176"/>
    <n v="2"/>
    <n v="174"/>
    <n v="174"/>
    <n v="174"/>
    <m/>
    <n v="9"/>
    <n v="9"/>
    <n v="4"/>
    <n v="4"/>
    <m/>
    <n v="0"/>
    <n v="2.2799999999999998"/>
    <n v="20.52"/>
    <n v="3.75"/>
    <n v="15"/>
    <m/>
    <n v="0"/>
    <n v="61.67"/>
    <n v="555.03"/>
    <n v="61.25"/>
    <n v="245"/>
    <m/>
    <n v="0"/>
    <n v="13"/>
    <n v="13"/>
    <n v="2.7323076923076921"/>
    <n v="35.519999999999996"/>
    <n v="61.540769230769229"/>
    <n v="800.03"/>
    <n v="55"/>
    <n v="55"/>
    <n v="84"/>
    <n v="84"/>
    <n v="3"/>
    <n v="3"/>
    <n v="4.16"/>
    <n v="228.8"/>
    <n v="3.8"/>
    <n v="319.2"/>
    <n v="3.17"/>
    <n v="9.51"/>
    <n v="81.67"/>
    <n v="4491.8500000000004"/>
    <n v="72.260000000000005"/>
    <n v="6069.84"/>
    <n v="73"/>
    <n v="219"/>
    <n v="142"/>
    <n v="142"/>
    <n v="3.9261267605633803"/>
    <n v="557.51"/>
    <n v="75.920352112676056"/>
    <n v="10780.69"/>
    <n v="155"/>
    <n v="155"/>
    <n v="3.8259999999999996"/>
    <n v="593.03"/>
    <n v="74.714322580645174"/>
    <n v="11580.720000000001"/>
    <n v="3"/>
    <n v="3"/>
    <n v="14"/>
    <n v="14"/>
    <n v="2"/>
    <n v="2"/>
    <n v="3.33"/>
    <n v="9.99"/>
    <n v="2.46"/>
    <n v="34.44"/>
    <n v="3"/>
    <n v="6"/>
    <n v="66.33"/>
    <n v="198.99"/>
    <n v="56.5"/>
    <n v="791"/>
    <n v="61"/>
    <n v="122"/>
    <n v="19"/>
    <n v="19"/>
    <n v="2.6542105263157896"/>
    <n v="50.43"/>
    <n v="58.525789473684213"/>
    <n v="1111.99"/>
    <m/>
    <n v="0"/>
    <m/>
    <n v="0"/>
    <m/>
    <n v="0"/>
    <n v="67"/>
    <n v="67"/>
    <n v="259.31"/>
    <n v="5245.87"/>
    <n v="102"/>
    <n v="102"/>
    <n v="368.64"/>
    <n v="7105.84"/>
    <n v="169"/>
    <n v="169"/>
    <n v="627.95000000000005"/>
    <n v="12351.71"/>
    <n v="5"/>
    <n v="5"/>
    <n v="15.51"/>
    <n v="341"/>
    <n v="643.45999999999992"/>
    <n v="12692.710000000001"/>
  </r>
  <r>
    <x v="9"/>
    <s v="Sandhills Community College "/>
    <n v="199634"/>
    <x v="6"/>
    <n v="376"/>
    <n v="13"/>
    <n v="363"/>
    <n v="363"/>
    <n v="363"/>
    <m/>
    <n v="41"/>
    <n v="41"/>
    <n v="12"/>
    <n v="12"/>
    <m/>
    <n v="0"/>
    <n v="2.71"/>
    <n v="111.11"/>
    <n v="2.25"/>
    <n v="27"/>
    <m/>
    <n v="0"/>
    <n v="84.12"/>
    <n v="3448.92"/>
    <n v="69.5"/>
    <n v="834"/>
    <m/>
    <n v="0"/>
    <n v="53"/>
    <n v="53"/>
    <n v="2.6058490566037738"/>
    <n v="138.11000000000001"/>
    <n v="80.809811320754719"/>
    <n v="4282.92"/>
    <n v="171"/>
    <n v="171"/>
    <n v="95"/>
    <n v="95"/>
    <m/>
    <n v="0"/>
    <n v="3.57"/>
    <n v="610.47"/>
    <n v="4.58"/>
    <n v="435.1"/>
    <m/>
    <n v="0"/>
    <n v="89.02"/>
    <n v="15222.42"/>
    <n v="77.69"/>
    <n v="7380.55"/>
    <m/>
    <n v="0"/>
    <n v="266"/>
    <n v="266"/>
    <n v="3.9307142857142865"/>
    <n v="1045.5700000000002"/>
    <n v="84.973571428571432"/>
    <n v="22602.97"/>
    <n v="319"/>
    <n v="319"/>
    <n v="3.7105956112852674"/>
    <n v="1183.6800000000003"/>
    <n v="84.281786833855804"/>
    <n v="26885.890000000003"/>
    <n v="13"/>
    <n v="13"/>
    <n v="30"/>
    <n v="30"/>
    <n v="1"/>
    <n v="1"/>
    <n v="2.27"/>
    <n v="29.51"/>
    <n v="3.03"/>
    <n v="90.899999999999991"/>
    <n v="2"/>
    <n v="2"/>
    <n v="67"/>
    <n v="871"/>
    <n v="62.87"/>
    <n v="1886.1"/>
    <n v="46"/>
    <n v="46"/>
    <n v="44"/>
    <n v="44"/>
    <n v="2.7820454545454543"/>
    <n v="122.40999999999998"/>
    <n v="63.706818181818178"/>
    <n v="2803.1"/>
    <m/>
    <n v="0"/>
    <m/>
    <n v="0"/>
    <m/>
    <n v="0"/>
    <n v="225"/>
    <n v="225"/>
    <n v="751.09"/>
    <n v="19542.34"/>
    <n v="137"/>
    <n v="137"/>
    <n v="553"/>
    <n v="10100.65"/>
    <n v="362"/>
    <n v="362"/>
    <n v="1304.0900000000001"/>
    <n v="29642.989999999998"/>
    <n v="1"/>
    <n v="1"/>
    <n v="2"/>
    <n v="46"/>
    <n v="1306.0900000000004"/>
    <n v="29688.99"/>
  </r>
  <r>
    <x v="9"/>
    <s v="South Piedmont Community College"/>
    <n v="197850"/>
    <x v="6"/>
    <n v="142"/>
    <n v="1"/>
    <n v="141"/>
    <n v="141"/>
    <n v="141"/>
    <m/>
    <n v="14"/>
    <n v="14"/>
    <n v="4"/>
    <n v="4"/>
    <m/>
    <n v="0"/>
    <n v="2.92"/>
    <n v="40.879999999999995"/>
    <n v="3.5"/>
    <n v="14"/>
    <m/>
    <n v="0"/>
    <n v="74.25"/>
    <n v="1039.5"/>
    <n v="78.5"/>
    <n v="314"/>
    <m/>
    <n v="0"/>
    <n v="18"/>
    <n v="18"/>
    <n v="3.0488888888888885"/>
    <n v="54.879999999999995"/>
    <n v="75.194444444444443"/>
    <n v="1353.5"/>
    <n v="47"/>
    <n v="47"/>
    <n v="52"/>
    <n v="52"/>
    <n v="1"/>
    <n v="1"/>
    <n v="3.32"/>
    <n v="156.04"/>
    <n v="4.87"/>
    <n v="253.24"/>
    <n v="3.5"/>
    <n v="3.5"/>
    <n v="83.89"/>
    <n v="3942.83"/>
    <n v="80.25"/>
    <n v="4173"/>
    <n v="108"/>
    <n v="108"/>
    <n v="100"/>
    <n v="100"/>
    <n v="4.1277999999999997"/>
    <n v="412.78"/>
    <n v="82.238299999999995"/>
    <n v="8223.83"/>
    <n v="118"/>
    <n v="118"/>
    <n v="3.9632203389830507"/>
    <n v="467.65999999999997"/>
    <n v="81.163813559322037"/>
    <n v="9577.33"/>
    <n v="8"/>
    <n v="8"/>
    <n v="15"/>
    <n v="15"/>
    <m/>
    <n v="0"/>
    <n v="3.69"/>
    <n v="29.52"/>
    <n v="2.5299999999999998"/>
    <n v="37.949999999999996"/>
    <m/>
    <n v="0"/>
    <n v="72.75"/>
    <n v="582"/>
    <n v="57.67"/>
    <n v="865.05000000000007"/>
    <m/>
    <n v="0"/>
    <n v="23"/>
    <n v="23"/>
    <n v="2.9334782608695651"/>
    <n v="67.47"/>
    <n v="62.915217391304353"/>
    <n v="1447.0500000000002"/>
    <m/>
    <n v="0"/>
    <m/>
    <n v="0"/>
    <m/>
    <n v="0"/>
    <n v="69"/>
    <n v="69"/>
    <n v="226.44"/>
    <n v="5564.33"/>
    <n v="71"/>
    <n v="71"/>
    <n v="305.19"/>
    <n v="5352.05"/>
    <n v="140"/>
    <n v="140"/>
    <n v="531.63"/>
    <n v="10916.380000000001"/>
    <n v="1"/>
    <n v="1"/>
    <n v="3.5"/>
    <n v="108"/>
    <n v="535.13"/>
    <n v="11024.380000000001"/>
  </r>
  <r>
    <x v="9"/>
    <s v="Southeastern Community College "/>
    <n v="199722"/>
    <x v="6"/>
    <n v="106"/>
    <n v="6"/>
    <n v="100"/>
    <n v="100"/>
    <n v="100"/>
    <m/>
    <n v="15"/>
    <n v="15"/>
    <n v="5"/>
    <n v="5"/>
    <m/>
    <n v="0"/>
    <n v="2.83"/>
    <n v="42.45"/>
    <n v="1.6"/>
    <n v="8"/>
    <m/>
    <n v="0"/>
    <n v="91.27"/>
    <n v="1369.05"/>
    <n v="63.4"/>
    <n v="317"/>
    <m/>
    <n v="0"/>
    <n v="20"/>
    <n v="20"/>
    <n v="2.5225"/>
    <n v="50.45"/>
    <n v="84.302499999999995"/>
    <n v="1686.05"/>
    <n v="57"/>
    <n v="57"/>
    <n v="11"/>
    <n v="11"/>
    <m/>
    <n v="0"/>
    <n v="4.3"/>
    <n v="245.1"/>
    <n v="5.23"/>
    <n v="57.53"/>
    <m/>
    <n v="0"/>
    <n v="109.75"/>
    <n v="6255.75"/>
    <n v="99.73"/>
    <n v="1097.03"/>
    <m/>
    <n v="0"/>
    <n v="68"/>
    <n v="68"/>
    <n v="4.450441176470588"/>
    <n v="302.63"/>
    <n v="108.12911764705882"/>
    <n v="7352.78"/>
    <n v="88"/>
    <n v="88"/>
    <n v="4.0122727272727268"/>
    <n v="353.07999999999993"/>
    <n v="102.71397727272728"/>
    <n v="9038.83"/>
    <n v="3"/>
    <n v="3"/>
    <n v="9"/>
    <n v="9"/>
    <m/>
    <n v="0"/>
    <n v="4.33"/>
    <n v="12.99"/>
    <n v="3.06"/>
    <n v="27.54"/>
    <m/>
    <n v="0"/>
    <n v="119.67"/>
    <n v="359.01"/>
    <n v="75"/>
    <n v="675"/>
    <m/>
    <n v="0"/>
    <n v="12"/>
    <n v="12"/>
    <n v="3.3774999999999999"/>
    <n v="40.53"/>
    <n v="86.167500000000004"/>
    <n v="1034.01"/>
    <m/>
    <n v="0"/>
    <m/>
    <n v="0"/>
    <m/>
    <n v="0"/>
    <n v="75"/>
    <n v="75"/>
    <n v="300.54000000000002"/>
    <n v="7983.81"/>
    <n v="25"/>
    <n v="25"/>
    <n v="93.07"/>
    <n v="2089.0299999999997"/>
    <n v="100"/>
    <n v="100"/>
    <n v="393.61"/>
    <n v="10072.84"/>
    <n v="0"/>
    <n v="0"/>
    <s v=""/>
    <s v=""/>
    <n v="393.6099999999999"/>
    <n v="10072.84"/>
  </r>
  <r>
    <x v="9"/>
    <s v="Southwestern Community College "/>
    <n v="199731"/>
    <x v="6"/>
    <n v="248"/>
    <n v="8"/>
    <n v="240"/>
    <n v="240"/>
    <n v="240"/>
    <m/>
    <n v="25"/>
    <n v="25"/>
    <n v="9"/>
    <n v="9"/>
    <m/>
    <n v="0"/>
    <n v="2.5499999999999998"/>
    <n v="63.749999999999993"/>
    <n v="2.06"/>
    <n v="18.54"/>
    <m/>
    <n v="0"/>
    <n v="75.73"/>
    <n v="1893.25"/>
    <n v="64.78"/>
    <n v="583.02"/>
    <m/>
    <n v="0"/>
    <n v="34"/>
    <n v="34"/>
    <n v="2.4202941176470585"/>
    <n v="82.289999999999992"/>
    <n v="72.831470588235291"/>
    <n v="2476.27"/>
    <n v="84"/>
    <n v="84"/>
    <n v="76"/>
    <n v="76"/>
    <m/>
    <n v="0"/>
    <n v="3.43"/>
    <n v="288.12"/>
    <n v="4.8899999999999997"/>
    <n v="371.64"/>
    <m/>
    <n v="0"/>
    <n v="86.74"/>
    <n v="7286.16"/>
    <n v="76.11"/>
    <n v="5784.36"/>
    <m/>
    <n v="0"/>
    <n v="160"/>
    <n v="160"/>
    <n v="4.1234999999999999"/>
    <n v="659.76"/>
    <n v="81.690750000000008"/>
    <n v="13070.52"/>
    <n v="194"/>
    <n v="194"/>
    <n v="3.8249999999999997"/>
    <n v="742.05"/>
    <n v="80.138092783505158"/>
    <n v="15546.79"/>
    <n v="20"/>
    <n v="20"/>
    <n v="26"/>
    <n v="26"/>
    <m/>
    <n v="0"/>
    <n v="2.2999999999999998"/>
    <n v="46"/>
    <n v="2.13"/>
    <n v="55.379999999999995"/>
    <m/>
    <n v="0"/>
    <n v="64.95"/>
    <n v="1299"/>
    <n v="54.12"/>
    <n v="1407.12"/>
    <m/>
    <n v="0"/>
    <n v="46"/>
    <n v="46"/>
    <n v="2.2039130434782606"/>
    <n v="101.37999999999998"/>
    <n v="58.828695652173913"/>
    <n v="2706.12"/>
    <m/>
    <n v="0"/>
    <m/>
    <n v="0"/>
    <m/>
    <n v="0"/>
    <n v="129"/>
    <n v="129"/>
    <n v="397.87"/>
    <n v="10478.41"/>
    <n v="111"/>
    <n v="111"/>
    <n v="445.56"/>
    <n v="7774.4999999999991"/>
    <n v="240"/>
    <n v="240"/>
    <n v="843.43000000000006"/>
    <n v="18252.91"/>
    <n v="0"/>
    <n v="0"/>
    <s v=""/>
    <s v=""/>
    <n v="843.43"/>
    <n v="18252.91"/>
  </r>
  <r>
    <x v="9"/>
    <s v="Stanly Community College"/>
    <n v="199740"/>
    <x v="6"/>
    <n v="273"/>
    <n v="5"/>
    <n v="268"/>
    <n v="268"/>
    <n v="268"/>
    <m/>
    <n v="31"/>
    <n v="31"/>
    <n v="7"/>
    <n v="7"/>
    <m/>
    <n v="0"/>
    <n v="2.6"/>
    <n v="80.600000000000009"/>
    <n v="2.4300000000000002"/>
    <n v="17.010000000000002"/>
    <m/>
    <n v="0"/>
    <n v="74.84"/>
    <n v="2320.04"/>
    <n v="71.709999999999994"/>
    <n v="501.96999999999997"/>
    <m/>
    <n v="0"/>
    <n v="38"/>
    <n v="38"/>
    <n v="2.5686842105263161"/>
    <n v="97.610000000000014"/>
    <n v="74.263421052631571"/>
    <n v="2822.0099999999998"/>
    <n v="86"/>
    <n v="86"/>
    <n v="65"/>
    <n v="65"/>
    <m/>
    <n v="0"/>
    <n v="4.12"/>
    <n v="354.32"/>
    <n v="4.3499999999999996"/>
    <n v="282.75"/>
    <m/>
    <n v="0"/>
    <n v="87.4"/>
    <n v="7516.4000000000005"/>
    <n v="69.28"/>
    <n v="4503.2"/>
    <m/>
    <n v="0"/>
    <n v="151"/>
    <n v="151"/>
    <n v="4.2190066225165559"/>
    <n v="637.06999999999994"/>
    <n v="79.600000000000009"/>
    <n v="12019.600000000002"/>
    <n v="189"/>
    <n v="189"/>
    <n v="3.8871957671957671"/>
    <n v="734.68"/>
    <n v="78.527037037037047"/>
    <n v="14841.610000000002"/>
    <n v="23"/>
    <n v="23"/>
    <n v="55"/>
    <n v="55"/>
    <n v="1"/>
    <n v="1"/>
    <n v="2.0699999999999998"/>
    <n v="47.61"/>
    <n v="2.35"/>
    <n v="129.25"/>
    <n v="1.5"/>
    <n v="1.5"/>
    <n v="56.87"/>
    <n v="1308.01"/>
    <n v="53.78"/>
    <n v="2957.9"/>
    <n v="27"/>
    <n v="27"/>
    <n v="79"/>
    <n v="79"/>
    <n v="2.2577215189873421"/>
    <n v="178.36"/>
    <n v="54.340632911392404"/>
    <n v="4292.91"/>
    <m/>
    <n v="0"/>
    <m/>
    <n v="0"/>
    <m/>
    <n v="0"/>
    <n v="140"/>
    <n v="140"/>
    <n v="482.53000000000003"/>
    <n v="11144.45"/>
    <n v="127"/>
    <n v="127"/>
    <n v="429.01"/>
    <n v="7963.07"/>
    <n v="267"/>
    <n v="267"/>
    <n v="911.54"/>
    <n v="19107.52"/>
    <n v="1"/>
    <n v="1"/>
    <n v="1.5"/>
    <n v="27"/>
    <n v="913.04"/>
    <n v="19134.520000000004"/>
  </r>
  <r>
    <x v="9"/>
    <s v="Surry Community College "/>
    <n v="199768"/>
    <x v="6"/>
    <n v="371"/>
    <n v="27"/>
    <n v="344"/>
    <n v="344"/>
    <n v="344"/>
    <m/>
    <n v="49"/>
    <n v="49"/>
    <n v="14"/>
    <n v="14"/>
    <m/>
    <n v="0"/>
    <n v="2.38"/>
    <n v="116.61999999999999"/>
    <n v="2.75"/>
    <n v="38.5"/>
    <m/>
    <n v="0"/>
    <n v="70.900000000000006"/>
    <n v="3474.1000000000004"/>
    <n v="68.86"/>
    <n v="964.04"/>
    <m/>
    <n v="0"/>
    <n v="63"/>
    <n v="63"/>
    <n v="2.4622222222222221"/>
    <n v="155.12"/>
    <n v="70.446666666666673"/>
    <n v="4438.1400000000003"/>
    <n v="154"/>
    <n v="154"/>
    <n v="102"/>
    <n v="102"/>
    <m/>
    <n v="0"/>
    <n v="3.6"/>
    <n v="554.4"/>
    <n v="4.38"/>
    <n v="446.76"/>
    <m/>
    <n v="0"/>
    <n v="87.55"/>
    <n v="13482.699999999999"/>
    <n v="78.819999999999993"/>
    <n v="8039.6399999999994"/>
    <m/>
    <n v="0"/>
    <n v="256"/>
    <n v="256"/>
    <n v="3.9107812499999999"/>
    <n v="1001.16"/>
    <n v="84.071640624999986"/>
    <n v="21522.339999999997"/>
    <n v="319"/>
    <n v="319"/>
    <n v="3.6247021943573667"/>
    <n v="1156.28"/>
    <n v="81.380815047021926"/>
    <n v="25960.479999999996"/>
    <n v="8"/>
    <n v="8"/>
    <n v="17"/>
    <n v="17"/>
    <m/>
    <n v="0"/>
    <n v="2.44"/>
    <n v="19.52"/>
    <n v="2.4700000000000002"/>
    <n v="41.99"/>
    <m/>
    <n v="0"/>
    <n v="67"/>
    <n v="536"/>
    <n v="54.41"/>
    <n v="924.96999999999991"/>
    <m/>
    <n v="0"/>
    <n v="25"/>
    <n v="25"/>
    <n v="2.4604000000000004"/>
    <n v="61.510000000000012"/>
    <n v="58.438799999999993"/>
    <n v="1460.9699999999998"/>
    <m/>
    <n v="0"/>
    <m/>
    <n v="0"/>
    <m/>
    <n v="0"/>
    <n v="211"/>
    <n v="211"/>
    <n v="690.54"/>
    <n v="17492.8"/>
    <n v="133"/>
    <n v="133"/>
    <n v="527.25"/>
    <n v="9928.65"/>
    <n v="344"/>
    <n v="344"/>
    <n v="1217.79"/>
    <n v="27421.449999999997"/>
    <n v="0"/>
    <n v="0"/>
    <s v=""/>
    <s v=""/>
    <n v="1217.79"/>
    <n v="27421.449999999997"/>
  </r>
  <r>
    <x v="9"/>
    <s v="Vance-Granville Community College "/>
    <n v="199838"/>
    <x v="6"/>
    <n v="323"/>
    <n v="22"/>
    <n v="301"/>
    <n v="301"/>
    <n v="301"/>
    <m/>
    <n v="16"/>
    <n v="16"/>
    <n v="8"/>
    <n v="8"/>
    <m/>
    <n v="0"/>
    <n v="3"/>
    <n v="48"/>
    <n v="2.5"/>
    <n v="20"/>
    <m/>
    <n v="0"/>
    <n v="79.25"/>
    <n v="1268"/>
    <n v="80.13"/>
    <n v="641.04"/>
    <m/>
    <n v="0"/>
    <n v="24"/>
    <n v="24"/>
    <n v="2.8333333333333335"/>
    <n v="68"/>
    <n v="79.543333333333337"/>
    <n v="1909.04"/>
    <n v="118"/>
    <n v="118"/>
    <n v="122"/>
    <n v="122"/>
    <m/>
    <n v="0"/>
    <n v="4.22"/>
    <n v="497.96"/>
    <n v="5.39"/>
    <n v="657.57999999999993"/>
    <m/>
    <n v="0"/>
    <n v="96.57"/>
    <n v="11395.259999999998"/>
    <n v="90.79"/>
    <n v="11076.380000000001"/>
    <m/>
    <n v="0"/>
    <n v="240"/>
    <n v="240"/>
    <n v="4.8147500000000001"/>
    <n v="1155.54"/>
    <n v="93.631833333333333"/>
    <n v="22471.64"/>
    <n v="264"/>
    <n v="264"/>
    <n v="4.6346212121212123"/>
    <n v="1223.54"/>
    <n v="92.351060606060614"/>
    <n v="24380.68"/>
    <n v="14"/>
    <n v="14"/>
    <n v="23"/>
    <n v="23"/>
    <m/>
    <n v="0"/>
    <n v="3.79"/>
    <n v="53.06"/>
    <n v="3.46"/>
    <n v="79.58"/>
    <m/>
    <n v="0"/>
    <n v="83.64"/>
    <n v="1170.96"/>
    <n v="61.57"/>
    <n v="1416.11"/>
    <m/>
    <n v="0"/>
    <n v="37"/>
    <n v="37"/>
    <n v="3.5848648648648647"/>
    <n v="132.63999999999999"/>
    <n v="69.920810810810806"/>
    <n v="2587.0699999999997"/>
    <m/>
    <n v="0"/>
    <m/>
    <n v="0"/>
    <m/>
    <n v="0"/>
    <n v="148"/>
    <n v="148"/>
    <n v="599.02"/>
    <n v="13834.219999999998"/>
    <n v="153"/>
    <n v="153"/>
    <n v="757.16"/>
    <n v="13133.530000000002"/>
    <n v="301"/>
    <n v="301"/>
    <n v="1356.1799999999998"/>
    <n v="26967.75"/>
    <n v="0"/>
    <n v="0"/>
    <s v=""/>
    <s v=""/>
    <n v="1356.1799999999998"/>
    <n v="26967.75"/>
  </r>
  <r>
    <x v="9"/>
    <s v="Wayne Community College"/>
    <n v="199892"/>
    <x v="6"/>
    <n v="357"/>
    <n v="6"/>
    <n v="351"/>
    <n v="351"/>
    <n v="351"/>
    <m/>
    <n v="26"/>
    <n v="26"/>
    <n v="11"/>
    <n v="11"/>
    <m/>
    <n v="0"/>
    <n v="2.3199999999999998"/>
    <n v="60.319999999999993"/>
    <n v="2.59"/>
    <n v="28.49"/>
    <m/>
    <n v="0"/>
    <n v="68.680000000000007"/>
    <n v="1785.6800000000003"/>
    <n v="66.180000000000007"/>
    <n v="727.98"/>
    <m/>
    <n v="0"/>
    <n v="37"/>
    <n v="37"/>
    <n v="2.4002702702702701"/>
    <n v="88.809999999999988"/>
    <n v="67.936756756756765"/>
    <n v="2513.6600000000003"/>
    <n v="136"/>
    <n v="136"/>
    <n v="127"/>
    <n v="127"/>
    <n v="7"/>
    <n v="7"/>
    <n v="3.72"/>
    <n v="505.92"/>
    <n v="4.51"/>
    <n v="572.77"/>
    <n v="4"/>
    <n v="28"/>
    <n v="83.2"/>
    <n v="11315.2"/>
    <n v="71.489999999999995"/>
    <n v="9079.23"/>
    <n v="52.43"/>
    <n v="367.01"/>
    <n v="270"/>
    <n v="270"/>
    <n v="4.098851851851852"/>
    <n v="1106.69"/>
    <n v="76.894222222222211"/>
    <n v="20761.439999999999"/>
    <n v="307"/>
    <n v="307"/>
    <n v="3.8941368078175898"/>
    <n v="1195.5"/>
    <n v="75.814657980456019"/>
    <n v="23275.1"/>
    <n v="29"/>
    <n v="29"/>
    <n v="14"/>
    <n v="14"/>
    <n v="1"/>
    <n v="1"/>
    <n v="1.86"/>
    <n v="53.940000000000005"/>
    <n v="3.5"/>
    <n v="49"/>
    <n v="4"/>
    <n v="4"/>
    <n v="57.28"/>
    <n v="1661.1200000000001"/>
    <n v="61.79"/>
    <n v="865.06"/>
    <n v="38"/>
    <n v="38"/>
    <n v="44"/>
    <n v="44"/>
    <n v="2.4304545454545452"/>
    <n v="106.93999999999998"/>
    <n v="58.276818181818186"/>
    <n v="2564.1800000000003"/>
    <m/>
    <n v="0"/>
    <m/>
    <n v="0"/>
    <m/>
    <n v="0"/>
    <n v="191"/>
    <n v="191"/>
    <n v="620.18000000000006"/>
    <n v="14762.000000000002"/>
    <n v="152"/>
    <n v="152"/>
    <n v="650.26"/>
    <n v="10672.269999999999"/>
    <n v="343"/>
    <n v="343"/>
    <n v="1270.44"/>
    <n v="25434.27"/>
    <n v="8"/>
    <n v="8"/>
    <n v="32"/>
    <n v="405.01"/>
    <n v="1302.44"/>
    <n v="25839.279999999999"/>
  </r>
  <r>
    <x v="9"/>
    <s v="Western Piedmont Community College "/>
    <n v="199908"/>
    <x v="6"/>
    <n v="357"/>
    <n v="17"/>
    <n v="340"/>
    <n v="340"/>
    <n v="340"/>
    <m/>
    <n v="22"/>
    <n v="22"/>
    <n v="21"/>
    <n v="21"/>
    <n v="2"/>
    <n v="2"/>
    <n v="2.67"/>
    <n v="58.739999999999995"/>
    <n v="2.2400000000000002"/>
    <n v="47.040000000000006"/>
    <n v="2"/>
    <n v="4"/>
    <n v="72.17"/>
    <n v="1587.74"/>
    <n v="57.42"/>
    <n v="1205.82"/>
    <n v="67.5"/>
    <n v="135"/>
    <n v="45"/>
    <n v="45"/>
    <n v="2.4395555555555557"/>
    <n v="109.78"/>
    <n v="65.079111111111104"/>
    <n v="2928.5599999999995"/>
    <n v="101"/>
    <n v="101"/>
    <n v="123"/>
    <n v="123"/>
    <n v="7"/>
    <n v="7"/>
    <n v="4.37"/>
    <n v="441.37"/>
    <n v="3.9"/>
    <n v="479.7"/>
    <n v="2.4300000000000002"/>
    <n v="17.010000000000002"/>
    <n v="90.8"/>
    <n v="9170.7999999999993"/>
    <n v="80.88"/>
    <n v="9948.24"/>
    <n v="75.430000000000007"/>
    <n v="528.01"/>
    <n v="231"/>
    <n v="231"/>
    <n v="4.0609523809523802"/>
    <n v="938.07999999999981"/>
    <n v="85.052164502164501"/>
    <n v="19647.05"/>
    <n v="276"/>
    <n v="276"/>
    <n v="3.7965942028985502"/>
    <n v="1047.8599999999999"/>
    <n v="81.795688405797108"/>
    <n v="22575.61"/>
    <n v="29"/>
    <n v="29"/>
    <n v="33"/>
    <n v="33"/>
    <n v="2"/>
    <n v="2"/>
    <n v="2.81"/>
    <n v="81.489999999999995"/>
    <n v="2.85"/>
    <n v="94.05"/>
    <n v="2.5"/>
    <n v="5"/>
    <n v="77.17"/>
    <n v="2237.9299999999998"/>
    <n v="66.88"/>
    <n v="2207.04"/>
    <n v="76"/>
    <n v="152"/>
    <n v="64"/>
    <n v="64"/>
    <n v="2.8209374999999999"/>
    <n v="180.54"/>
    <n v="71.82765624999999"/>
    <n v="4596.9699999999993"/>
    <m/>
    <n v="0"/>
    <m/>
    <n v="0"/>
    <m/>
    <n v="0"/>
    <n v="152"/>
    <n v="152"/>
    <n v="581.6"/>
    <n v="12996.47"/>
    <n v="177"/>
    <n v="177"/>
    <n v="620.79"/>
    <n v="13361.099999999999"/>
    <n v="329"/>
    <n v="329"/>
    <n v="1202.3899999999999"/>
    <n v="26357.57"/>
    <n v="11"/>
    <n v="11"/>
    <n v="26.01"/>
    <n v="815.01"/>
    <n v="1228.3999999999999"/>
    <n v="27172.58"/>
  </r>
  <r>
    <x v="9"/>
    <s v="Wilkes Community College "/>
    <n v="199926"/>
    <x v="6"/>
    <n v="300"/>
    <n v="7"/>
    <n v="293"/>
    <n v="293"/>
    <n v="293"/>
    <m/>
    <n v="37"/>
    <n v="37"/>
    <n v="26"/>
    <n v="26"/>
    <m/>
    <n v="0"/>
    <n v="2.71"/>
    <n v="100.27"/>
    <n v="2.12"/>
    <n v="55.120000000000005"/>
    <m/>
    <n v="0"/>
    <n v="76.92"/>
    <n v="2846.04"/>
    <n v="64.5"/>
    <n v="1677"/>
    <m/>
    <n v="0"/>
    <n v="63"/>
    <n v="63"/>
    <n v="2.4665079365079361"/>
    <n v="155.38999999999999"/>
    <n v="71.794285714285721"/>
    <n v="4523.04"/>
    <n v="103"/>
    <n v="103"/>
    <n v="87"/>
    <n v="87"/>
    <n v="4"/>
    <n v="4"/>
    <n v="3.42"/>
    <n v="352.26"/>
    <n v="3.64"/>
    <n v="316.68"/>
    <n v="1.75"/>
    <n v="7"/>
    <n v="89.47"/>
    <n v="9215.41"/>
    <n v="73.69"/>
    <n v="6411.03"/>
    <n v="71.5"/>
    <n v="286"/>
    <n v="194"/>
    <n v="194"/>
    <n v="3.4842268041237117"/>
    <n v="675.94"/>
    <n v="82.02288659793814"/>
    <n v="15912.439999999999"/>
    <n v="257"/>
    <n v="257"/>
    <n v="3.2347470817120625"/>
    <n v="831.33"/>
    <n v="79.515486381322958"/>
    <n v="20435.48"/>
    <n v="15"/>
    <n v="15"/>
    <n v="20"/>
    <n v="20"/>
    <n v="1"/>
    <n v="1"/>
    <n v="2.1"/>
    <n v="31.5"/>
    <n v="2.73"/>
    <n v="54.6"/>
    <n v="1.5"/>
    <n v="1.5"/>
    <n v="64.53"/>
    <n v="967.95"/>
    <n v="60.35"/>
    <n v="1207"/>
    <n v="68"/>
    <n v="68"/>
    <n v="36"/>
    <n v="36"/>
    <n v="2.4333333333333331"/>
    <n v="87.6"/>
    <n v="62.30416666666666"/>
    <n v="2242.9499999999998"/>
    <m/>
    <n v="0"/>
    <m/>
    <n v="0"/>
    <m/>
    <n v="0"/>
    <n v="155"/>
    <n v="155"/>
    <n v="484.03"/>
    <n v="13029.400000000001"/>
    <n v="133"/>
    <n v="133"/>
    <n v="426.40000000000003"/>
    <n v="9295.0299999999988"/>
    <n v="288"/>
    <n v="288"/>
    <n v="910.43000000000006"/>
    <n v="22324.43"/>
    <n v="5"/>
    <n v="5"/>
    <n v="8.5"/>
    <n v="354"/>
    <n v="918.93000000000006"/>
    <n v="22678.43"/>
  </r>
  <r>
    <x v="9"/>
    <s v="Wilson Technical Community College"/>
    <n v="199953"/>
    <x v="6"/>
    <n v="173"/>
    <n v="12"/>
    <n v="161"/>
    <n v="161"/>
    <n v="161"/>
    <m/>
    <n v="1"/>
    <n v="1"/>
    <n v="1"/>
    <n v="1"/>
    <m/>
    <n v="0"/>
    <n v="2.5"/>
    <n v="2.5"/>
    <n v="3.5"/>
    <n v="3.5"/>
    <m/>
    <n v="0"/>
    <n v="84"/>
    <n v="84"/>
    <n v="52"/>
    <n v="52"/>
    <m/>
    <n v="0"/>
    <n v="2"/>
    <n v="2"/>
    <n v="3"/>
    <n v="6"/>
    <n v="68"/>
    <n v="136"/>
    <n v="62"/>
    <n v="62"/>
    <n v="62"/>
    <n v="62"/>
    <m/>
    <n v="0"/>
    <n v="3.98"/>
    <n v="246.76"/>
    <n v="5.48"/>
    <n v="339.76000000000005"/>
    <m/>
    <n v="0"/>
    <n v="92.76"/>
    <n v="5751.12"/>
    <n v="88.23"/>
    <n v="5470.26"/>
    <m/>
    <n v="0"/>
    <n v="124"/>
    <n v="124"/>
    <n v="4.7299999999999995"/>
    <n v="586.52"/>
    <n v="90.495000000000005"/>
    <n v="11221.380000000001"/>
    <n v="126"/>
    <n v="126"/>
    <n v="4.7025396825396824"/>
    <n v="592.52"/>
    <n v="90.137936507936516"/>
    <n v="11357.380000000001"/>
    <n v="11"/>
    <n v="11"/>
    <n v="24"/>
    <n v="24"/>
    <m/>
    <n v="0"/>
    <n v="2.5499999999999998"/>
    <n v="28.049999999999997"/>
    <n v="2.65"/>
    <n v="63.599999999999994"/>
    <m/>
    <n v="0"/>
    <n v="71.73"/>
    <n v="789.03000000000009"/>
    <n v="61.33"/>
    <n v="1471.92"/>
    <m/>
    <n v="0"/>
    <n v="35"/>
    <n v="35"/>
    <n v="2.6185714285714283"/>
    <n v="91.649999999999991"/>
    <n v="64.598571428571432"/>
    <n v="2260.9500000000003"/>
    <m/>
    <n v="0"/>
    <m/>
    <n v="0"/>
    <m/>
    <n v="0"/>
    <n v="74"/>
    <n v="74"/>
    <n v="277.31"/>
    <n v="6624.15"/>
    <n v="87"/>
    <n v="87"/>
    <n v="406.86"/>
    <n v="6994.18"/>
    <n v="161"/>
    <n v="161"/>
    <n v="684.17000000000007"/>
    <n v="13618.33"/>
    <n v="0"/>
    <n v="0"/>
    <s v=""/>
    <s v=""/>
    <n v="684.17"/>
    <n v="13618.330000000002"/>
  </r>
  <r>
    <x v="9"/>
    <s v="Beaufort County Community College "/>
    <n v="197966"/>
    <x v="7"/>
    <n v="168"/>
    <n v="15"/>
    <n v="153"/>
    <n v="153"/>
    <n v="153"/>
    <m/>
    <n v="11"/>
    <n v="11"/>
    <n v="7"/>
    <n v="7"/>
    <m/>
    <n v="0"/>
    <n v="2.68"/>
    <n v="29.48"/>
    <n v="3.57"/>
    <n v="24.99"/>
    <m/>
    <n v="0"/>
    <n v="69.819999999999993"/>
    <n v="768.02"/>
    <n v="73.430000000000007"/>
    <n v="514.01"/>
    <m/>
    <n v="0"/>
    <n v="18"/>
    <n v="18"/>
    <n v="3.0261111111111112"/>
    <n v="54.47"/>
    <n v="71.223888888888894"/>
    <n v="1282.0300000000002"/>
    <n v="46"/>
    <n v="46"/>
    <n v="51"/>
    <n v="51"/>
    <m/>
    <n v="0"/>
    <n v="4.63"/>
    <n v="212.98"/>
    <n v="5.25"/>
    <n v="267.75"/>
    <m/>
    <n v="0"/>
    <n v="96.2"/>
    <n v="4425.2"/>
    <n v="76.94"/>
    <n v="3923.94"/>
    <m/>
    <n v="0"/>
    <n v="97"/>
    <n v="97"/>
    <n v="4.9559793814432993"/>
    <n v="480.73"/>
    <n v="86.073608247422669"/>
    <n v="8349.14"/>
    <n v="115"/>
    <n v="115"/>
    <n v="4.6539130434782612"/>
    <n v="535.20000000000005"/>
    <n v="83.749304347826083"/>
    <n v="9631.17"/>
    <n v="14"/>
    <n v="14"/>
    <n v="24"/>
    <n v="24"/>
    <m/>
    <n v="0"/>
    <n v="2.93"/>
    <n v="41.02"/>
    <n v="3.19"/>
    <n v="76.56"/>
    <m/>
    <n v="0"/>
    <n v="69.930000000000007"/>
    <n v="979.0200000000001"/>
    <n v="73.17"/>
    <n v="1756.08"/>
    <m/>
    <n v="0"/>
    <n v="38"/>
    <n v="38"/>
    <n v="3.09421052631579"/>
    <n v="117.58000000000001"/>
    <n v="71.976315789473688"/>
    <n v="2735.1000000000004"/>
    <m/>
    <n v="0"/>
    <m/>
    <n v="0"/>
    <m/>
    <n v="0"/>
    <n v="71"/>
    <n v="71"/>
    <n v="283.47999999999996"/>
    <n v="6172.24"/>
    <n v="82"/>
    <n v="82"/>
    <n v="369.3"/>
    <n v="6194.03"/>
    <n v="153"/>
    <n v="153"/>
    <n v="652.78"/>
    <n v="12366.27"/>
    <n v="0"/>
    <n v="0"/>
    <s v=""/>
    <s v=""/>
    <n v="652.78000000000009"/>
    <n v="12366.27"/>
  </r>
  <r>
    <x v="9"/>
    <s v="Bladen Community College"/>
    <n v="198011"/>
    <x v="7"/>
    <n v="102"/>
    <n v="2"/>
    <n v="100"/>
    <n v="100"/>
    <n v="100"/>
    <m/>
    <n v="5"/>
    <n v="5"/>
    <n v="1"/>
    <n v="1"/>
    <m/>
    <n v="0"/>
    <n v="1.6"/>
    <n v="8"/>
    <n v="2.5"/>
    <n v="2.5"/>
    <m/>
    <n v="0"/>
    <n v="57"/>
    <n v="285"/>
    <n v="65"/>
    <n v="65"/>
    <m/>
    <n v="0"/>
    <n v="6"/>
    <n v="6"/>
    <n v="1.75"/>
    <n v="10.5"/>
    <n v="58.333333333333336"/>
    <n v="350"/>
    <n v="45"/>
    <n v="45"/>
    <n v="25"/>
    <n v="25"/>
    <m/>
    <n v="0"/>
    <n v="5.22"/>
    <n v="234.89999999999998"/>
    <n v="5.26"/>
    <n v="131.5"/>
    <m/>
    <n v="0"/>
    <n v="102.11"/>
    <n v="4594.95"/>
    <n v="92"/>
    <n v="2300"/>
    <m/>
    <n v="0"/>
    <n v="70"/>
    <n v="70"/>
    <n v="5.234285714285714"/>
    <n v="366.4"/>
    <n v="98.499285714285705"/>
    <n v="6894.9499999999989"/>
    <n v="76"/>
    <n v="76"/>
    <n v="4.9592105263157888"/>
    <n v="376.9"/>
    <n v="95.328289473684194"/>
    <n v="7244.9499999999989"/>
    <n v="16"/>
    <n v="16"/>
    <n v="8"/>
    <n v="8"/>
    <m/>
    <n v="0"/>
    <n v="3.75"/>
    <n v="60"/>
    <n v="2.31"/>
    <n v="18.48"/>
    <m/>
    <n v="0"/>
    <n v="83.06"/>
    <n v="1328.96"/>
    <n v="53"/>
    <n v="424"/>
    <m/>
    <n v="0"/>
    <n v="24"/>
    <n v="24"/>
    <n v="3.27"/>
    <n v="78.48"/>
    <n v="73.040000000000006"/>
    <n v="1752.96"/>
    <m/>
    <n v="0"/>
    <m/>
    <n v="0"/>
    <m/>
    <n v="0"/>
    <n v="66"/>
    <n v="66"/>
    <n v="302.89999999999998"/>
    <n v="6208.91"/>
    <n v="34"/>
    <n v="34"/>
    <n v="152.47999999999999"/>
    <n v="2789"/>
    <n v="100"/>
    <n v="100"/>
    <n v="455.38"/>
    <n v="8997.91"/>
    <n v="0"/>
    <n v="0"/>
    <s v=""/>
    <s v=""/>
    <n v="455.38"/>
    <n v="8997.91"/>
  </r>
  <r>
    <x v="9"/>
    <s v="Brunswick Community College"/>
    <n v="198084"/>
    <x v="7"/>
    <n v="92"/>
    <n v="4"/>
    <n v="88"/>
    <n v="88"/>
    <n v="88"/>
    <m/>
    <n v="4"/>
    <n v="4"/>
    <n v="3"/>
    <n v="3"/>
    <m/>
    <n v="0"/>
    <n v="2.63"/>
    <n v="10.52"/>
    <n v="5.5"/>
    <n v="16.5"/>
    <m/>
    <n v="0"/>
    <n v="67.25"/>
    <n v="269"/>
    <n v="89"/>
    <n v="267"/>
    <m/>
    <n v="0"/>
    <n v="7"/>
    <n v="7"/>
    <n v="3.86"/>
    <n v="27.02"/>
    <n v="76.571428571428569"/>
    <n v="536"/>
    <n v="39"/>
    <n v="39"/>
    <n v="24"/>
    <n v="24"/>
    <m/>
    <n v="0"/>
    <n v="3.67"/>
    <n v="143.13"/>
    <n v="3.79"/>
    <n v="90.960000000000008"/>
    <m/>
    <n v="0"/>
    <n v="81.790000000000006"/>
    <n v="3189.8100000000004"/>
    <n v="70.67"/>
    <n v="1696.08"/>
    <m/>
    <n v="0"/>
    <n v="63"/>
    <n v="63"/>
    <n v="3.7157142857142857"/>
    <n v="234.09"/>
    <n v="77.553809523809534"/>
    <n v="4885.8900000000003"/>
    <n v="70"/>
    <n v="70"/>
    <n v="3.7301428571428574"/>
    <n v="261.11"/>
    <n v="77.455571428571432"/>
    <n v="5421.89"/>
    <n v="5"/>
    <n v="5"/>
    <n v="13"/>
    <n v="13"/>
    <m/>
    <n v="0"/>
    <n v="1.5"/>
    <n v="7.5"/>
    <n v="2.69"/>
    <n v="34.97"/>
    <m/>
    <n v="0"/>
    <n v="55"/>
    <n v="275"/>
    <n v="54.38"/>
    <n v="706.94"/>
    <m/>
    <n v="0"/>
    <n v="18"/>
    <n v="18"/>
    <n v="2.3594444444444442"/>
    <n v="42.47"/>
    <n v="54.552222222222227"/>
    <n v="981.94"/>
    <m/>
    <n v="0"/>
    <m/>
    <n v="0"/>
    <m/>
    <n v="0"/>
    <n v="48"/>
    <n v="48"/>
    <n v="161.15"/>
    <n v="3733.8100000000004"/>
    <n v="40"/>
    <n v="40"/>
    <n v="142.43"/>
    <n v="2670.02"/>
    <n v="88"/>
    <n v="88"/>
    <n v="303.58000000000004"/>
    <n v="6403.83"/>
    <n v="0"/>
    <n v="0"/>
    <s v=""/>
    <s v=""/>
    <n v="303.58000000000004"/>
    <n v="6403.83"/>
  </r>
  <r>
    <x v="9"/>
    <s v="Carteret Community College"/>
    <n v="198206"/>
    <x v="7"/>
    <n v="128"/>
    <n v="4"/>
    <n v="124"/>
    <n v="124"/>
    <n v="124"/>
    <m/>
    <n v="2"/>
    <n v="2"/>
    <n v="7"/>
    <n v="7"/>
    <m/>
    <n v="0"/>
    <n v="3.25"/>
    <n v="6.5"/>
    <n v="3.14"/>
    <n v="21.98"/>
    <m/>
    <n v="0"/>
    <n v="63"/>
    <n v="126"/>
    <n v="76.430000000000007"/>
    <n v="535.01"/>
    <m/>
    <n v="0"/>
    <n v="9"/>
    <n v="9"/>
    <n v="3.1644444444444444"/>
    <n v="28.48"/>
    <n v="73.445555555555558"/>
    <n v="661.01"/>
    <n v="36"/>
    <n v="36"/>
    <n v="38"/>
    <n v="38"/>
    <n v="1"/>
    <n v="1"/>
    <n v="4.28"/>
    <n v="154.08000000000001"/>
    <n v="4.93"/>
    <n v="187.33999999999997"/>
    <n v="3.5"/>
    <n v="3.5"/>
    <n v="86.97"/>
    <n v="3130.92"/>
    <n v="77.13"/>
    <n v="2930.9399999999996"/>
    <n v="58"/>
    <n v="58"/>
    <n v="75"/>
    <n v="75"/>
    <n v="4.5989333333333331"/>
    <n v="344.91999999999996"/>
    <n v="81.598133333333323"/>
    <n v="6119.8599999999988"/>
    <n v="84"/>
    <n v="84"/>
    <n v="4.4452380952380945"/>
    <n v="373.39999999999992"/>
    <n v="80.72464285714284"/>
    <n v="6780.869999999999"/>
    <n v="11"/>
    <n v="11"/>
    <n v="27"/>
    <n v="27"/>
    <n v="2"/>
    <n v="2"/>
    <n v="2.82"/>
    <n v="31.02"/>
    <n v="2.2400000000000002"/>
    <n v="60.480000000000004"/>
    <n v="1.75"/>
    <n v="3.5"/>
    <n v="75.91"/>
    <n v="835.01"/>
    <n v="59.48"/>
    <n v="1605.9599999999998"/>
    <n v="40.5"/>
    <n v="81"/>
    <n v="40"/>
    <n v="40"/>
    <n v="2.375"/>
    <n v="95"/>
    <n v="63.049249999999994"/>
    <n v="2521.9699999999998"/>
    <m/>
    <n v="0"/>
    <m/>
    <n v="0"/>
    <m/>
    <n v="0"/>
    <n v="49"/>
    <n v="49"/>
    <n v="191.60000000000002"/>
    <n v="4091.9300000000003"/>
    <n v="72"/>
    <n v="72"/>
    <n v="269.79999999999995"/>
    <n v="5071.91"/>
    <n v="121"/>
    <n v="121"/>
    <n v="461.4"/>
    <n v="9163.84"/>
    <n v="3"/>
    <n v="3"/>
    <n v="7"/>
    <n v="139"/>
    <n v="468.39999999999992"/>
    <n v="9302.8399999999983"/>
  </r>
  <r>
    <x v="9"/>
    <s v="Halifax Community College "/>
    <n v="198640"/>
    <x v="7"/>
    <n v="101"/>
    <n v="1"/>
    <n v="100"/>
    <n v="100"/>
    <n v="100"/>
    <m/>
    <n v="4"/>
    <n v="4"/>
    <n v="1"/>
    <n v="1"/>
    <m/>
    <n v="0"/>
    <n v="3.5"/>
    <n v="14"/>
    <n v="1.5"/>
    <n v="1.5"/>
    <m/>
    <n v="0"/>
    <n v="84.75"/>
    <n v="339"/>
    <n v="66"/>
    <n v="66"/>
    <m/>
    <n v="0"/>
    <n v="5"/>
    <n v="5"/>
    <n v="3.1"/>
    <n v="15.5"/>
    <n v="81"/>
    <n v="405"/>
    <n v="51"/>
    <n v="51"/>
    <n v="22"/>
    <n v="22"/>
    <m/>
    <n v="0"/>
    <n v="4.47"/>
    <n v="227.97"/>
    <n v="4.5199999999999996"/>
    <n v="99.44"/>
    <m/>
    <n v="0"/>
    <n v="99.39"/>
    <n v="5068.8900000000003"/>
    <n v="79.41"/>
    <n v="1747.02"/>
    <m/>
    <n v="0"/>
    <n v="73"/>
    <n v="73"/>
    <n v="4.4850684931506848"/>
    <n v="327.40999999999997"/>
    <n v="93.368630136986297"/>
    <n v="6815.91"/>
    <n v="78"/>
    <n v="78"/>
    <n v="4.3962820512820509"/>
    <n v="342.90999999999997"/>
    <n v="92.575769230769225"/>
    <n v="7220.91"/>
    <n v="15"/>
    <n v="15"/>
    <n v="7"/>
    <n v="7"/>
    <m/>
    <n v="0"/>
    <n v="2.27"/>
    <n v="34.049999999999997"/>
    <n v="2.5"/>
    <n v="17.5"/>
    <m/>
    <n v="0"/>
    <n v="70.13"/>
    <n v="1051.9499999999998"/>
    <n v="56.14"/>
    <n v="392.98"/>
    <m/>
    <n v="0"/>
    <n v="22"/>
    <n v="22"/>
    <n v="2.3431818181818183"/>
    <n v="51.550000000000004"/>
    <n v="65.678636363636357"/>
    <n v="1444.9299999999998"/>
    <m/>
    <n v="0"/>
    <m/>
    <n v="0"/>
    <m/>
    <n v="0"/>
    <n v="70"/>
    <n v="70"/>
    <n v="276.02"/>
    <n v="6459.84"/>
    <n v="30"/>
    <n v="30"/>
    <n v="118.44"/>
    <n v="2206"/>
    <n v="100"/>
    <n v="100"/>
    <n v="394.46"/>
    <n v="8665.84"/>
    <n v="0"/>
    <n v="0"/>
    <s v=""/>
    <s v=""/>
    <n v="394.46"/>
    <n v="8665.84"/>
  </r>
  <r>
    <x v="9"/>
    <s v="James Sprunt Community College"/>
    <n v="198729"/>
    <x v="7"/>
    <n v="128"/>
    <n v="20"/>
    <n v="108"/>
    <n v="108"/>
    <n v="108"/>
    <m/>
    <n v="12"/>
    <n v="12"/>
    <n v="6"/>
    <n v="6"/>
    <m/>
    <n v="0"/>
    <n v="2.79"/>
    <n v="33.480000000000004"/>
    <n v="3.83"/>
    <n v="22.98"/>
    <m/>
    <n v="0"/>
    <n v="69.5"/>
    <n v="834"/>
    <n v="67.83"/>
    <n v="406.98"/>
    <m/>
    <n v="0"/>
    <n v="18"/>
    <n v="18"/>
    <n v="3.1366666666666672"/>
    <n v="56.460000000000008"/>
    <n v="68.943333333333328"/>
    <n v="1240.98"/>
    <n v="43"/>
    <n v="43"/>
    <n v="25"/>
    <n v="25"/>
    <m/>
    <n v="0"/>
    <n v="5.14"/>
    <n v="221.01999999999998"/>
    <n v="5.38"/>
    <n v="134.5"/>
    <m/>
    <n v="0"/>
    <n v="105.19"/>
    <n v="4523.17"/>
    <n v="81.400000000000006"/>
    <n v="2035.0000000000002"/>
    <m/>
    <n v="0"/>
    <n v="68"/>
    <n v="68"/>
    <n v="5.2282352941176464"/>
    <n v="355.52"/>
    <n v="96.44367647058823"/>
    <n v="6558.17"/>
    <n v="86"/>
    <n v="86"/>
    <n v="4.7904651162790701"/>
    <n v="411.98"/>
    <n v="90.687790697674416"/>
    <n v="7799.15"/>
    <n v="6"/>
    <n v="6"/>
    <n v="16"/>
    <n v="16"/>
    <m/>
    <n v="0"/>
    <n v="2.83"/>
    <n v="16.98"/>
    <n v="3.88"/>
    <n v="62.08"/>
    <m/>
    <n v="0"/>
    <n v="74.5"/>
    <n v="447"/>
    <n v="63.88"/>
    <n v="1022.08"/>
    <m/>
    <n v="0"/>
    <n v="22"/>
    <n v="22"/>
    <n v="3.5936363636363637"/>
    <n v="79.06"/>
    <n v="66.776363636363627"/>
    <n v="1469.0799999999997"/>
    <m/>
    <n v="0"/>
    <m/>
    <n v="0"/>
    <m/>
    <n v="0"/>
    <n v="61"/>
    <n v="61"/>
    <n v="271.48"/>
    <n v="5804.17"/>
    <n v="47"/>
    <n v="47"/>
    <n v="219.56"/>
    <n v="3464.0600000000004"/>
    <n v="108"/>
    <n v="108"/>
    <n v="491.04"/>
    <n v="9268.23"/>
    <n v="0"/>
    <n v="0"/>
    <s v=""/>
    <s v=""/>
    <n v="491.04"/>
    <n v="9268.23"/>
  </r>
  <r>
    <x v="9"/>
    <s v="Martin Community College "/>
    <n v="198905"/>
    <x v="7"/>
    <n v="50"/>
    <n v="1"/>
    <n v="49"/>
    <n v="49"/>
    <n v="49"/>
    <m/>
    <n v="3"/>
    <n v="3"/>
    <n v="1"/>
    <n v="1"/>
    <m/>
    <n v="0"/>
    <n v="2.83"/>
    <n v="8.49"/>
    <n v="4"/>
    <n v="4"/>
    <m/>
    <n v="0"/>
    <n v="76"/>
    <n v="228"/>
    <n v="67"/>
    <n v="67"/>
    <m/>
    <n v="0"/>
    <n v="4"/>
    <n v="4"/>
    <n v="3.1225000000000001"/>
    <n v="12.49"/>
    <n v="73.75"/>
    <n v="295"/>
    <n v="19"/>
    <n v="19"/>
    <n v="15"/>
    <n v="15"/>
    <m/>
    <n v="0"/>
    <n v="3.87"/>
    <n v="73.53"/>
    <n v="5.67"/>
    <n v="85.05"/>
    <m/>
    <n v="0"/>
    <n v="86.74"/>
    <n v="1648.06"/>
    <n v="73.8"/>
    <n v="1107"/>
    <m/>
    <n v="0"/>
    <n v="34"/>
    <n v="34"/>
    <n v="4.6641176470588235"/>
    <n v="158.57999999999998"/>
    <n v="81.031176470588235"/>
    <n v="2755.06"/>
    <n v="38"/>
    <n v="38"/>
    <n v="4.5018421052631581"/>
    <n v="171.07"/>
    <n v="80.264736842105265"/>
    <n v="3050.06"/>
    <n v="5"/>
    <n v="5"/>
    <n v="6"/>
    <n v="6"/>
    <m/>
    <n v="0"/>
    <n v="3.4"/>
    <n v="17"/>
    <n v="1.92"/>
    <n v="11.52"/>
    <m/>
    <n v="0"/>
    <n v="80.400000000000006"/>
    <n v="402"/>
    <n v="44.83"/>
    <n v="268.98"/>
    <m/>
    <n v="0"/>
    <n v="11"/>
    <n v="11"/>
    <n v="2.5927272727272728"/>
    <n v="28.52"/>
    <n v="60.99818181818182"/>
    <n v="670.98"/>
    <m/>
    <n v="0"/>
    <m/>
    <n v="0"/>
    <m/>
    <n v="0"/>
    <n v="27"/>
    <n v="27"/>
    <n v="99.02"/>
    <n v="2278.06"/>
    <n v="22"/>
    <n v="22"/>
    <n v="100.57"/>
    <n v="1442.98"/>
    <n v="49"/>
    <n v="49"/>
    <n v="199.58999999999997"/>
    <n v="3721.04"/>
    <n v="0"/>
    <n v="0"/>
    <s v=""/>
    <s v=""/>
    <n v="199.59"/>
    <n v="3721.04"/>
  </r>
  <r>
    <x v="9"/>
    <s v="McDowell Technical Community College"/>
    <n v="198923"/>
    <x v="7"/>
    <n v="81"/>
    <n v="4"/>
    <n v="77"/>
    <n v="77"/>
    <n v="77"/>
    <m/>
    <n v="8"/>
    <n v="8"/>
    <n v="6"/>
    <n v="6"/>
    <m/>
    <n v="0"/>
    <n v="2.06"/>
    <n v="16.48"/>
    <n v="2.33"/>
    <n v="13.98"/>
    <m/>
    <n v="0"/>
    <n v="63.56"/>
    <n v="508.48"/>
    <n v="70.5"/>
    <n v="423"/>
    <m/>
    <n v="0"/>
    <n v="14"/>
    <n v="14"/>
    <n v="2.1757142857142857"/>
    <n v="30.46"/>
    <n v="66.534285714285716"/>
    <n v="931.48"/>
    <n v="26"/>
    <n v="26"/>
    <n v="26"/>
    <n v="26"/>
    <m/>
    <n v="0"/>
    <n v="2.67"/>
    <n v="69.42"/>
    <n v="5.56"/>
    <n v="144.56"/>
    <m/>
    <n v="0"/>
    <n v="79.58"/>
    <n v="2069.08"/>
    <n v="88.12"/>
    <n v="2291.12"/>
    <m/>
    <n v="0"/>
    <n v="52"/>
    <n v="52"/>
    <n v="4.1150000000000002"/>
    <n v="213.98000000000002"/>
    <n v="83.85"/>
    <n v="4360.2"/>
    <n v="66"/>
    <n v="66"/>
    <n v="3.7036363636363641"/>
    <n v="244.44000000000003"/>
    <n v="80.176969696969707"/>
    <n v="5291.68"/>
    <n v="7"/>
    <n v="7"/>
    <n v="4"/>
    <n v="4"/>
    <m/>
    <n v="0"/>
    <n v="2.86"/>
    <n v="20.02"/>
    <n v="2.75"/>
    <n v="11"/>
    <m/>
    <n v="0"/>
    <n v="79.86"/>
    <n v="559.02"/>
    <n v="65.25"/>
    <n v="261"/>
    <m/>
    <n v="0"/>
    <n v="11"/>
    <n v="11"/>
    <n v="2.82"/>
    <n v="31.02"/>
    <n v="74.547272727272727"/>
    <n v="820.02"/>
    <m/>
    <n v="0"/>
    <m/>
    <n v="0"/>
    <m/>
    <n v="0"/>
    <n v="41"/>
    <n v="41"/>
    <n v="105.92"/>
    <n v="3136.58"/>
    <n v="36"/>
    <n v="36"/>
    <n v="169.54"/>
    <n v="2975.12"/>
    <n v="77"/>
    <n v="77"/>
    <n v="275.45999999999998"/>
    <n v="6111.7"/>
    <n v="0"/>
    <n v="0"/>
    <s v=""/>
    <s v=""/>
    <n v="275.46000000000004"/>
    <n v="6111.7000000000007"/>
  </r>
  <r>
    <x v="9"/>
    <s v="Montgomery Community College"/>
    <n v="199023"/>
    <x v="7"/>
    <n v="96"/>
    <n v="5"/>
    <n v="91"/>
    <n v="91"/>
    <n v="91"/>
    <m/>
    <n v="7"/>
    <n v="7"/>
    <n v="3"/>
    <n v="3"/>
    <n v="1"/>
    <n v="1"/>
    <n v="3"/>
    <n v="21"/>
    <n v="2.17"/>
    <n v="6.51"/>
    <n v="1.5"/>
    <n v="1.5"/>
    <n v="69.86"/>
    <n v="489.02"/>
    <n v="52"/>
    <n v="156"/>
    <n v="57"/>
    <n v="57"/>
    <n v="11"/>
    <n v="11"/>
    <n v="2.6372727272727272"/>
    <n v="29.009999999999998"/>
    <n v="63.82"/>
    <n v="702.02"/>
    <n v="43"/>
    <n v="43"/>
    <n v="21"/>
    <n v="21"/>
    <m/>
    <n v="0"/>
    <n v="2.74"/>
    <n v="117.82000000000001"/>
    <n v="3.52"/>
    <n v="73.92"/>
    <m/>
    <n v="0"/>
    <n v="86.28"/>
    <n v="3710.04"/>
    <n v="76.05"/>
    <n v="1597.05"/>
    <m/>
    <n v="0"/>
    <n v="64"/>
    <n v="64"/>
    <n v="2.9959375000000001"/>
    <n v="191.74"/>
    <n v="82.923281250000002"/>
    <n v="5307.09"/>
    <n v="75"/>
    <n v="75"/>
    <n v="2.9433333333333334"/>
    <n v="220.75"/>
    <n v="80.121466666666677"/>
    <n v="6009.1100000000006"/>
    <n v="11"/>
    <n v="11"/>
    <n v="5"/>
    <n v="5"/>
    <m/>
    <n v="0"/>
    <n v="2.73"/>
    <n v="30.03"/>
    <n v="3.2"/>
    <n v="16"/>
    <m/>
    <n v="0"/>
    <n v="73.180000000000007"/>
    <n v="804.98"/>
    <n v="58.8"/>
    <n v="294"/>
    <m/>
    <n v="0"/>
    <n v="16"/>
    <n v="16"/>
    <n v="2.8768750000000001"/>
    <n v="46.03"/>
    <n v="68.686250000000001"/>
    <n v="1098.98"/>
    <m/>
    <n v="0"/>
    <m/>
    <n v="0"/>
    <m/>
    <n v="0"/>
    <n v="61"/>
    <n v="61"/>
    <n v="168.85"/>
    <n v="5004.0399999999991"/>
    <n v="29"/>
    <n v="29"/>
    <n v="96.43"/>
    <n v="2047.05"/>
    <n v="90"/>
    <n v="90"/>
    <n v="265.27999999999997"/>
    <n v="7051.0899999999992"/>
    <n v="1"/>
    <n v="1"/>
    <n v="1.5"/>
    <n v="57"/>
    <n v="266.77999999999997"/>
    <n v="7108.09"/>
  </r>
  <r>
    <x v="9"/>
    <s v="Pamlico Community College"/>
    <n v="199263"/>
    <x v="7"/>
    <n v="24"/>
    <n v="0"/>
    <n v="24"/>
    <n v="24"/>
    <n v="24"/>
    <m/>
    <n v="4"/>
    <n v="4"/>
    <n v="2"/>
    <n v="2"/>
    <m/>
    <n v="0"/>
    <n v="2.88"/>
    <n v="11.52"/>
    <n v="2.25"/>
    <n v="4.5"/>
    <m/>
    <n v="0"/>
    <n v="79.25"/>
    <n v="317"/>
    <n v="50.5"/>
    <n v="101"/>
    <m/>
    <n v="0"/>
    <n v="6"/>
    <n v="6"/>
    <n v="2.67"/>
    <n v="16.02"/>
    <n v="69.666666666666671"/>
    <n v="418"/>
    <n v="8"/>
    <n v="8"/>
    <n v="5"/>
    <n v="5"/>
    <m/>
    <n v="0"/>
    <n v="3.75"/>
    <n v="30"/>
    <n v="5.5"/>
    <n v="27.5"/>
    <m/>
    <n v="0"/>
    <n v="93.63"/>
    <n v="749.04"/>
    <n v="84.8"/>
    <n v="424"/>
    <m/>
    <n v="0"/>
    <n v="13"/>
    <n v="13"/>
    <n v="4.4230769230769234"/>
    <n v="57.5"/>
    <n v="90.233846153846144"/>
    <n v="1173.04"/>
    <n v="19"/>
    <n v="19"/>
    <n v="3.8694736842105262"/>
    <n v="73.52"/>
    <n v="83.738947368421051"/>
    <n v="1591.04"/>
    <n v="2"/>
    <n v="2"/>
    <n v="3"/>
    <n v="3"/>
    <m/>
    <n v="0"/>
    <n v="1.25"/>
    <n v="2.5"/>
    <n v="2"/>
    <n v="6"/>
    <m/>
    <n v="0"/>
    <n v="30.5"/>
    <n v="61"/>
    <n v="43.33"/>
    <n v="129.99"/>
    <m/>
    <n v="0"/>
    <n v="5"/>
    <n v="5"/>
    <n v="1.7"/>
    <n v="8.5"/>
    <n v="38.198"/>
    <n v="190.99"/>
    <m/>
    <n v="0"/>
    <m/>
    <n v="0"/>
    <m/>
    <n v="0"/>
    <n v="14"/>
    <n v="14"/>
    <n v="44.019999999999996"/>
    <n v="1127.04"/>
    <n v="10"/>
    <n v="10"/>
    <n v="38"/>
    <n v="654.99"/>
    <n v="24"/>
    <n v="24"/>
    <n v="82.02"/>
    <n v="1782.03"/>
    <n v="0"/>
    <n v="0"/>
    <s v=""/>
    <s v=""/>
    <n v="82.02"/>
    <n v="1782.03"/>
  </r>
  <r>
    <x v="9"/>
    <s v="Roanoke-Chowan Community College"/>
    <n v="199467"/>
    <x v="7"/>
    <n v="68"/>
    <n v="4"/>
    <n v="64"/>
    <n v="64"/>
    <n v="64"/>
    <m/>
    <n v="4"/>
    <n v="4"/>
    <m/>
    <n v="0"/>
    <m/>
    <n v="0"/>
    <n v="2.75"/>
    <n v="11"/>
    <n v="0"/>
    <n v="0"/>
    <m/>
    <n v="0"/>
    <n v="84.5"/>
    <n v="338"/>
    <n v="0"/>
    <n v="0"/>
    <m/>
    <n v="0"/>
    <n v="4"/>
    <n v="4"/>
    <n v="2.75"/>
    <n v="11"/>
    <n v="84.5"/>
    <n v="338"/>
    <n v="30"/>
    <n v="30"/>
    <n v="22"/>
    <n v="22"/>
    <m/>
    <n v="0"/>
    <n v="4.68"/>
    <n v="140.39999999999998"/>
    <n v="4.95"/>
    <n v="108.9"/>
    <m/>
    <n v="0"/>
    <n v="102.4"/>
    <n v="3072"/>
    <n v="91.18"/>
    <n v="2005.96"/>
    <m/>
    <n v="0"/>
    <n v="52"/>
    <n v="52"/>
    <n v="4.7942307692307686"/>
    <n v="249.29999999999995"/>
    <n v="97.653076923076924"/>
    <n v="5077.96"/>
    <n v="56"/>
    <n v="56"/>
    <n v="4.6482142857142845"/>
    <n v="260.29999999999995"/>
    <n v="96.713571428571427"/>
    <n v="5415.96"/>
    <n v="4"/>
    <n v="4"/>
    <n v="4"/>
    <n v="4"/>
    <m/>
    <n v="0"/>
    <n v="2"/>
    <n v="8"/>
    <n v="3.75"/>
    <n v="15"/>
    <m/>
    <n v="0"/>
    <n v="66.75"/>
    <n v="267"/>
    <n v="70.5"/>
    <n v="282"/>
    <m/>
    <n v="0"/>
    <n v="8"/>
    <n v="8"/>
    <n v="2.875"/>
    <n v="23"/>
    <n v="68.625"/>
    <n v="549"/>
    <m/>
    <n v="0"/>
    <m/>
    <n v="0"/>
    <m/>
    <n v="0"/>
    <n v="38"/>
    <n v="38"/>
    <n v="159.39999999999998"/>
    <n v="3677"/>
    <n v="26"/>
    <n v="26"/>
    <n v="123.9"/>
    <n v="2287.96"/>
    <n v="64"/>
    <n v="64"/>
    <n v="283.29999999999995"/>
    <n v="5964.96"/>
    <n v="0"/>
    <n v="0"/>
    <s v=""/>
    <s v=""/>
    <n v="283.29999999999995"/>
    <n v="5964.96"/>
  </r>
  <r>
    <x v="9"/>
    <s v="Sampson Community College"/>
    <n v="199625"/>
    <x v="7"/>
    <n v="122"/>
    <n v="7"/>
    <n v="115"/>
    <n v="115"/>
    <n v="115"/>
    <m/>
    <n v="7"/>
    <n v="7"/>
    <n v="4"/>
    <n v="4"/>
    <m/>
    <n v="0"/>
    <n v="3.57"/>
    <n v="24.99"/>
    <n v="2.88"/>
    <n v="11.52"/>
    <m/>
    <n v="0"/>
    <n v="73.709999999999994"/>
    <n v="515.96999999999991"/>
    <n v="67"/>
    <n v="268"/>
    <m/>
    <n v="0"/>
    <n v="11"/>
    <n v="11"/>
    <n v="3.3190909090909089"/>
    <n v="36.51"/>
    <n v="71.27"/>
    <n v="783.96999999999991"/>
    <n v="59"/>
    <n v="59"/>
    <n v="28"/>
    <n v="28"/>
    <m/>
    <n v="0"/>
    <n v="4.92"/>
    <n v="290.27999999999997"/>
    <n v="5.18"/>
    <n v="145.04"/>
    <m/>
    <n v="0"/>
    <n v="97"/>
    <n v="5723"/>
    <n v="82.5"/>
    <n v="2310"/>
    <m/>
    <n v="0"/>
    <n v="87"/>
    <n v="87"/>
    <n v="5.0036781609195398"/>
    <n v="435.31999999999994"/>
    <n v="92.333333333333329"/>
    <n v="8033"/>
    <n v="98"/>
    <n v="98"/>
    <n v="4.8145918367346932"/>
    <n v="471.82999999999993"/>
    <n v="89.969081632653058"/>
    <n v="8816.9699999999993"/>
    <n v="8"/>
    <n v="8"/>
    <n v="9"/>
    <n v="9"/>
    <m/>
    <n v="0"/>
    <n v="4.25"/>
    <n v="34"/>
    <n v="3.5"/>
    <n v="31.5"/>
    <m/>
    <n v="0"/>
    <n v="92.38"/>
    <n v="739.04"/>
    <n v="64.22"/>
    <n v="577.98"/>
    <m/>
    <n v="0"/>
    <n v="17"/>
    <n v="17"/>
    <n v="3.8529411764705883"/>
    <n v="65.5"/>
    <n v="77.47176470588235"/>
    <n v="1317.02"/>
    <m/>
    <n v="0"/>
    <m/>
    <n v="0"/>
    <m/>
    <n v="0"/>
    <n v="74"/>
    <n v="74"/>
    <n v="349.27"/>
    <n v="6978.01"/>
    <n v="41"/>
    <n v="41"/>
    <n v="188.06"/>
    <n v="3155.98"/>
    <n v="115"/>
    <n v="115"/>
    <n v="537.32999999999993"/>
    <n v="10133.99"/>
    <n v="0"/>
    <n v="0"/>
    <s v=""/>
    <s v=""/>
    <n v="537.32999999999993"/>
    <n v="10133.99"/>
  </r>
  <r>
    <x v="9"/>
    <s v="Tri-County Community College "/>
    <n v="199795"/>
    <x v="7"/>
    <n v="103"/>
    <n v="0"/>
    <n v="103"/>
    <n v="103"/>
    <n v="103"/>
    <m/>
    <n v="8"/>
    <n v="8"/>
    <n v="9"/>
    <n v="9"/>
    <m/>
    <n v="0"/>
    <n v="2.44"/>
    <n v="19.52"/>
    <n v="1.72"/>
    <n v="15.48"/>
    <m/>
    <n v="0"/>
    <n v="64.63"/>
    <n v="517.04"/>
    <n v="52.67"/>
    <n v="474.03000000000003"/>
    <m/>
    <n v="0"/>
    <n v="17"/>
    <n v="17"/>
    <n v="2.0588235294117645"/>
    <n v="35"/>
    <n v="58.298235294117646"/>
    <n v="991.06999999999994"/>
    <n v="40"/>
    <n v="40"/>
    <n v="45"/>
    <n v="45"/>
    <m/>
    <n v="0"/>
    <n v="3.66"/>
    <n v="146.4"/>
    <n v="4.1900000000000004"/>
    <n v="188.55"/>
    <m/>
    <n v="0"/>
    <n v="77.88"/>
    <n v="3115.2"/>
    <n v="70.56"/>
    <n v="3175.2000000000003"/>
    <m/>
    <n v="0"/>
    <n v="85"/>
    <n v="85"/>
    <n v="3.9405882352941184"/>
    <n v="334.95000000000005"/>
    <n v="74.004705882352937"/>
    <n v="6290.4"/>
    <n v="102"/>
    <n v="102"/>
    <n v="3.6269607843137259"/>
    <n v="369.95000000000005"/>
    <n v="71.386960784313715"/>
    <n v="7281.4699999999993"/>
    <n v="1"/>
    <n v="1"/>
    <m/>
    <n v="0"/>
    <m/>
    <n v="0"/>
    <n v="3"/>
    <n v="3"/>
    <m/>
    <n v="0"/>
    <m/>
    <n v="0"/>
    <n v="91"/>
    <n v="91"/>
    <m/>
    <n v="0"/>
    <m/>
    <n v="0"/>
    <n v="1"/>
    <n v="1"/>
    <n v="3"/>
    <n v="3"/>
    <n v="91"/>
    <n v="91"/>
    <m/>
    <n v="0"/>
    <m/>
    <n v="0"/>
    <m/>
    <n v="0"/>
    <n v="49"/>
    <n v="49"/>
    <n v="168.92000000000002"/>
    <n v="3723.24"/>
    <n v="54"/>
    <n v="54"/>
    <n v="204.03"/>
    <n v="3649.2300000000005"/>
    <n v="103"/>
    <n v="103"/>
    <n v="372.95000000000005"/>
    <n v="7372.47"/>
    <n v="0"/>
    <n v="0"/>
    <s v=""/>
    <s v=""/>
    <n v="372.95000000000005"/>
    <n v="7372.4699999999993"/>
  </r>
  <r>
    <x v="10"/>
    <m/>
    <m/>
    <x v="0"/>
    <m/>
    <m/>
    <m/>
    <m/>
    <m/>
    <m/>
    <m/>
    <m/>
    <m/>
    <m/>
    <m/>
    <m/>
    <m/>
    <m/>
    <m/>
    <m/>
    <m/>
    <m/>
    <m/>
    <m/>
    <m/>
    <m/>
    <m/>
    <m/>
    <m/>
    <m/>
    <m/>
    <m/>
    <m/>
    <m/>
    <m/>
    <m/>
    <m/>
    <m/>
    <m/>
    <m/>
    <m/>
    <m/>
    <m/>
    <m/>
    <m/>
    <m/>
    <m/>
    <m/>
    <m/>
    <m/>
    <m/>
    <m/>
    <m/>
    <m/>
    <m/>
    <m/>
    <m/>
    <m/>
    <m/>
    <m/>
    <m/>
    <m/>
    <m/>
    <m/>
    <m/>
    <m/>
    <m/>
    <m/>
    <m/>
    <m/>
    <m/>
    <m/>
    <m/>
    <m/>
    <m/>
    <m/>
    <m/>
    <m/>
    <m/>
    <m/>
    <m/>
    <m/>
    <m/>
    <m/>
    <m/>
    <m/>
    <m/>
    <m/>
    <m/>
    <m/>
    <m/>
    <m/>
    <m/>
    <m/>
    <m/>
    <m/>
    <m/>
    <m/>
    <m/>
    <m/>
    <m/>
    <m/>
    <m/>
    <m/>
    <m/>
    <m/>
    <m/>
    <m/>
    <m/>
    <m/>
    <m/>
    <m/>
  </r>
  <r>
    <x v="11"/>
    <m/>
    <m/>
    <x v="0"/>
    <m/>
    <m/>
    <n v="0"/>
    <n v="0"/>
    <n v="0"/>
    <m/>
    <m/>
    <n v="0"/>
    <m/>
    <n v="0"/>
    <m/>
    <n v="0"/>
    <m/>
    <n v="0"/>
    <m/>
    <n v="0"/>
    <m/>
    <n v="0"/>
    <m/>
    <n v="0"/>
    <m/>
    <n v="0"/>
    <m/>
    <n v="0"/>
    <n v="0"/>
    <n v="0"/>
    <n v="0"/>
    <n v="0"/>
    <n v="0"/>
    <n v="0"/>
    <m/>
    <n v="0"/>
    <m/>
    <n v="0"/>
    <m/>
    <n v="0"/>
    <m/>
    <n v="0"/>
    <m/>
    <n v="0"/>
    <m/>
    <n v="0"/>
    <m/>
    <n v="0"/>
    <m/>
    <n v="0"/>
    <m/>
    <n v="0"/>
    <n v="0"/>
    <n v="0"/>
    <n v="0"/>
    <n v="0"/>
    <n v="0"/>
    <n v="0"/>
    <n v="0"/>
    <n v="0"/>
    <n v="0"/>
    <n v="0"/>
    <n v="0"/>
    <n v="0"/>
    <m/>
    <n v="0"/>
    <m/>
    <n v="0"/>
    <m/>
    <n v="0"/>
    <m/>
    <n v="0"/>
    <m/>
    <n v="0"/>
    <m/>
    <n v="0"/>
    <m/>
    <n v="0"/>
    <m/>
    <n v="0"/>
    <m/>
    <n v="0"/>
    <n v="0"/>
    <n v="0"/>
    <n v="0"/>
    <n v="0"/>
    <n v="0"/>
    <n v="0"/>
    <m/>
    <n v="0"/>
    <m/>
    <n v="0"/>
    <m/>
    <n v="0"/>
    <n v="0"/>
    <n v="0"/>
    <s v=""/>
    <s v=""/>
    <n v="0"/>
    <n v="0"/>
    <n v="0"/>
    <n v="0"/>
    <n v="0"/>
    <n v="0"/>
    <s v=""/>
    <s v=""/>
    <n v="0"/>
    <n v="0"/>
    <s v=""/>
    <s v=""/>
    <s v=""/>
    <s v=""/>
  </r>
  <r>
    <x v="12"/>
    <s v="University of Memphis"/>
    <n v="220862"/>
    <x v="0"/>
    <n v="2218"/>
    <m/>
    <n v="2218"/>
    <n v="2218"/>
    <n v="0"/>
    <m/>
    <n v="155"/>
    <n v="0"/>
    <n v="16"/>
    <n v="0"/>
    <m/>
    <n v="0"/>
    <n v="4.1100000000000003"/>
    <n v="637.05000000000007"/>
    <n v="5.0999999999999996"/>
    <n v="81.599999999999994"/>
    <m/>
    <n v="0"/>
    <m/>
    <n v="0"/>
    <m/>
    <n v="0"/>
    <m/>
    <n v="0"/>
    <n v="171"/>
    <n v="0"/>
    <n v="4.2026315789473694"/>
    <n v="718.6500000000002"/>
    <n v="0"/>
    <n v="0"/>
    <n v="861"/>
    <n v="0"/>
    <n v="41"/>
    <n v="0"/>
    <m/>
    <n v="0"/>
    <n v="4.92"/>
    <n v="4236.12"/>
    <n v="6.5"/>
    <n v="266.5"/>
    <m/>
    <n v="0"/>
    <m/>
    <n v="0"/>
    <m/>
    <n v="0"/>
    <m/>
    <n v="0"/>
    <n v="902"/>
    <n v="0"/>
    <n v="4.9918181818181813"/>
    <n v="4502.62"/>
    <n v="0"/>
    <n v="0"/>
    <n v="1073"/>
    <n v="0"/>
    <n v="4.8660484622553595"/>
    <n v="5221.2700000000004"/>
    <n v="0"/>
    <n v="0"/>
    <n v="682"/>
    <n v="0"/>
    <n v="463"/>
    <n v="0"/>
    <m/>
    <n v="0"/>
    <n v="3.8"/>
    <n v="2591.6"/>
    <n v="3.91"/>
    <n v="1810.3300000000002"/>
    <m/>
    <n v="0"/>
    <m/>
    <n v="0"/>
    <m/>
    <n v="0"/>
    <m/>
    <n v="0"/>
    <n v="1145"/>
    <n v="0"/>
    <n v="3.8444803493449786"/>
    <n v="4401.93"/>
    <n v="0"/>
    <n v="0"/>
    <m/>
    <n v="0"/>
    <m/>
    <n v="0"/>
    <m/>
    <n v="0"/>
    <n v="1698"/>
    <n v="0"/>
    <n v="7464.77"/>
    <s v=""/>
    <n v="520"/>
    <n v="0"/>
    <n v="2158.4300000000003"/>
    <n v="0"/>
    <n v="2218"/>
    <n v="0"/>
    <n v="9623.2000000000007"/>
    <s v=""/>
    <n v="0"/>
    <n v="0"/>
    <s v=""/>
    <s v=""/>
    <n v="9623.2000000000007"/>
    <s v=""/>
  </r>
  <r>
    <x v="12"/>
    <s v="University of Tennessee, Knoxville"/>
    <n v="221759"/>
    <x v="0"/>
    <n v="3680"/>
    <m/>
    <n v="3680"/>
    <n v="3680"/>
    <n v="0"/>
    <m/>
    <n v="553"/>
    <n v="0"/>
    <n v="1"/>
    <n v="0"/>
    <m/>
    <n v="0"/>
    <n v="4.6500000000000004"/>
    <n v="2571.4500000000003"/>
    <n v="7"/>
    <n v="7"/>
    <m/>
    <n v="0"/>
    <m/>
    <n v="0"/>
    <m/>
    <n v="0"/>
    <m/>
    <n v="0"/>
    <n v="554"/>
    <n v="0"/>
    <n v="4.6542418772563181"/>
    <n v="2578.4500000000003"/>
    <n v="0"/>
    <n v="0"/>
    <n v="2323"/>
    <n v="0"/>
    <n v="59"/>
    <n v="0"/>
    <m/>
    <n v="0"/>
    <n v="4.25"/>
    <n v="9872.75"/>
    <n v="5.19"/>
    <n v="306.21000000000004"/>
    <m/>
    <n v="0"/>
    <m/>
    <n v="0"/>
    <m/>
    <n v="0"/>
    <m/>
    <n v="0"/>
    <n v="2382"/>
    <n v="0"/>
    <n v="4.2732829554995799"/>
    <n v="10178.959999999999"/>
    <n v="0"/>
    <n v="0"/>
    <n v="2936"/>
    <n v="0"/>
    <n v="4.3451668937329702"/>
    <n v="12757.41"/>
    <n v="0"/>
    <n v="0"/>
    <n v="583"/>
    <n v="0"/>
    <n v="161"/>
    <n v="0"/>
    <m/>
    <n v="0"/>
    <n v="3.56"/>
    <n v="2075.48"/>
    <n v="3.85"/>
    <n v="619.85"/>
    <m/>
    <n v="0"/>
    <m/>
    <n v="0"/>
    <m/>
    <n v="0"/>
    <m/>
    <n v="0"/>
    <n v="744"/>
    <n v="0"/>
    <n v="3.6227553763440858"/>
    <n v="2695.33"/>
    <n v="0"/>
    <n v="0"/>
    <m/>
    <n v="0"/>
    <m/>
    <n v="0"/>
    <m/>
    <n v="0"/>
    <n v="3459"/>
    <n v="0"/>
    <n v="14519.68"/>
    <s v=""/>
    <n v="221"/>
    <n v="0"/>
    <n v="933.06000000000006"/>
    <n v="0"/>
    <n v="3680"/>
    <n v="0"/>
    <n v="15452.74"/>
    <s v=""/>
    <n v="0"/>
    <n v="0"/>
    <s v=""/>
    <s v=""/>
    <n v="15452.74"/>
    <s v=""/>
  </r>
  <r>
    <x v="12"/>
    <s v="East Tennessee State University "/>
    <n v="220075"/>
    <x v="1"/>
    <n v="1715"/>
    <m/>
    <n v="1715"/>
    <n v="1715"/>
    <n v="0"/>
    <m/>
    <n v="228"/>
    <n v="0"/>
    <n v="13"/>
    <n v="0"/>
    <m/>
    <n v="0"/>
    <n v="4.2300000000000004"/>
    <n v="964.44"/>
    <n v="4.55"/>
    <n v="59.15"/>
    <m/>
    <n v="0"/>
    <m/>
    <n v="0"/>
    <m/>
    <n v="0"/>
    <m/>
    <n v="0"/>
    <n v="241"/>
    <n v="0"/>
    <n v="4.2472614107883819"/>
    <n v="1023.59"/>
    <n v="0"/>
    <n v="0"/>
    <n v="579"/>
    <n v="0"/>
    <n v="16"/>
    <n v="0"/>
    <m/>
    <n v="0"/>
    <n v="4.68"/>
    <n v="2709.72"/>
    <n v="5.88"/>
    <n v="94.08"/>
    <m/>
    <n v="0"/>
    <m/>
    <n v="0"/>
    <m/>
    <n v="0"/>
    <m/>
    <n v="0"/>
    <n v="595"/>
    <n v="0"/>
    <n v="4.7122689075630246"/>
    <n v="2803.7999999999997"/>
    <n v="0"/>
    <n v="0"/>
    <n v="836"/>
    <n v="0"/>
    <n v="4.5782177033492824"/>
    <n v="3827.39"/>
    <n v="0"/>
    <n v="0"/>
    <n v="656"/>
    <n v="0"/>
    <n v="223"/>
    <n v="0"/>
    <m/>
    <n v="0"/>
    <n v="3.44"/>
    <n v="2256.64"/>
    <n v="3.88"/>
    <n v="865.24"/>
    <m/>
    <n v="0"/>
    <m/>
    <n v="0"/>
    <m/>
    <n v="0"/>
    <m/>
    <n v="0"/>
    <n v="879"/>
    <n v="0"/>
    <n v="3.5516268486916953"/>
    <n v="3121.88"/>
    <n v="0"/>
    <n v="0"/>
    <m/>
    <n v="0"/>
    <m/>
    <n v="0"/>
    <m/>
    <n v="0"/>
    <n v="1463"/>
    <n v="0"/>
    <n v="5930.7999999999993"/>
    <s v=""/>
    <n v="252"/>
    <n v="0"/>
    <n v="1018.47"/>
    <n v="0"/>
    <n v="1715"/>
    <n v="0"/>
    <n v="6949.2699999999995"/>
    <s v=""/>
    <n v="0"/>
    <n v="0"/>
    <s v=""/>
    <s v=""/>
    <n v="6949.27"/>
    <s v=""/>
  </r>
  <r>
    <x v="12"/>
    <s v="Middle Tennessee State University "/>
    <n v="220978"/>
    <x v="1"/>
    <n v="3562"/>
    <m/>
    <n v="3562"/>
    <n v="3562"/>
    <n v="0"/>
    <m/>
    <n v="460"/>
    <n v="0"/>
    <n v="21"/>
    <n v="0"/>
    <m/>
    <n v="0"/>
    <n v="4.38"/>
    <n v="2014.8"/>
    <n v="4.93"/>
    <n v="103.53"/>
    <m/>
    <n v="0"/>
    <m/>
    <n v="0"/>
    <m/>
    <n v="0"/>
    <m/>
    <n v="0"/>
    <n v="481"/>
    <n v="0"/>
    <n v="4.4040124740124735"/>
    <n v="2118.33"/>
    <n v="0"/>
    <n v="0"/>
    <n v="1310"/>
    <n v="0"/>
    <n v="48"/>
    <n v="0"/>
    <m/>
    <n v="0"/>
    <n v="4.63"/>
    <n v="6065.3"/>
    <n v="5.33"/>
    <n v="255.84"/>
    <m/>
    <n v="0"/>
    <m/>
    <n v="0"/>
    <m/>
    <n v="0"/>
    <m/>
    <n v="0"/>
    <n v="1358"/>
    <n v="0"/>
    <n v="4.6547422680412369"/>
    <n v="6321.1399999999994"/>
    <n v="0"/>
    <n v="0"/>
    <n v="1839"/>
    <n v="0"/>
    <n v="4.5891625883632408"/>
    <n v="8439.4699999999993"/>
    <n v="0"/>
    <n v="0"/>
    <n v="1258"/>
    <n v="0"/>
    <n v="465"/>
    <n v="0"/>
    <m/>
    <n v="0"/>
    <n v="3.47"/>
    <n v="4365.26"/>
    <n v="3.6"/>
    <n v="1674"/>
    <m/>
    <n v="0"/>
    <m/>
    <n v="0"/>
    <m/>
    <n v="0"/>
    <m/>
    <n v="0"/>
    <n v="1723"/>
    <n v="0"/>
    <n v="3.5050841555426584"/>
    <n v="6039.26"/>
    <n v="0"/>
    <n v="0"/>
    <m/>
    <n v="0"/>
    <m/>
    <n v="0"/>
    <m/>
    <n v="0"/>
    <n v="3028"/>
    <n v="0"/>
    <n v="12445.36"/>
    <s v=""/>
    <n v="534"/>
    <n v="0"/>
    <n v="2033.37"/>
    <n v="0"/>
    <n v="3562"/>
    <n v="0"/>
    <n v="14478.73"/>
    <s v=""/>
    <n v="0"/>
    <n v="0"/>
    <s v=""/>
    <s v=""/>
    <n v="14478.73"/>
    <s v=""/>
  </r>
  <r>
    <x v="12"/>
    <s v="Tennessee State University "/>
    <n v="221838"/>
    <x v="1"/>
    <n v="1020"/>
    <m/>
    <n v="1020"/>
    <n v="1020"/>
    <n v="0"/>
    <m/>
    <n v="26"/>
    <n v="0"/>
    <n v="2"/>
    <n v="0"/>
    <m/>
    <n v="0"/>
    <n v="4.43"/>
    <n v="115.17999999999999"/>
    <n v="4.2"/>
    <n v="8.4"/>
    <m/>
    <n v="0"/>
    <m/>
    <n v="0"/>
    <m/>
    <n v="0"/>
    <m/>
    <n v="0"/>
    <n v="28"/>
    <n v="0"/>
    <n v="4.4135714285714283"/>
    <n v="123.57999999999998"/>
    <n v="0"/>
    <n v="0"/>
    <n v="468"/>
    <n v="0"/>
    <n v="8"/>
    <n v="0"/>
    <m/>
    <n v="0"/>
    <n v="4.54"/>
    <n v="2124.7199999999998"/>
    <n v="5.45"/>
    <n v="43.6"/>
    <m/>
    <n v="0"/>
    <m/>
    <n v="0"/>
    <m/>
    <n v="0"/>
    <m/>
    <n v="0"/>
    <n v="476"/>
    <n v="0"/>
    <n v="4.5552941176470583"/>
    <n v="2168.3199999999997"/>
    <n v="0"/>
    <n v="0"/>
    <n v="504"/>
    <n v="0"/>
    <n v="4.5474206349206341"/>
    <n v="2291.8999999999996"/>
    <n v="0"/>
    <n v="0"/>
    <n v="475"/>
    <n v="0"/>
    <n v="41"/>
    <n v="0"/>
    <m/>
    <n v="0"/>
    <n v="3.6"/>
    <n v="1710"/>
    <n v="3.68"/>
    <n v="150.88"/>
    <m/>
    <n v="0"/>
    <m/>
    <n v="0"/>
    <m/>
    <n v="0"/>
    <m/>
    <n v="0"/>
    <n v="516"/>
    <n v="0"/>
    <n v="3.6063565891472869"/>
    <n v="1860.88"/>
    <n v="0"/>
    <n v="0"/>
    <m/>
    <n v="0"/>
    <m/>
    <n v="0"/>
    <m/>
    <n v="0"/>
    <n v="969"/>
    <n v="0"/>
    <n v="3949.8999999999996"/>
    <s v=""/>
    <n v="51"/>
    <n v="0"/>
    <n v="202.88"/>
    <n v="0"/>
    <n v="1020"/>
    <n v="0"/>
    <n v="4152.78"/>
    <s v=""/>
    <n v="0"/>
    <n v="0"/>
    <s v=""/>
    <s v=""/>
    <n v="4152.78"/>
    <s v=""/>
  </r>
  <r>
    <x v="12"/>
    <s v="Tennessee Technological University "/>
    <n v="221847"/>
    <x v="1"/>
    <n v="1295"/>
    <m/>
    <n v="1295"/>
    <n v="1295"/>
    <n v="0"/>
    <m/>
    <n v="221"/>
    <n v="0"/>
    <n v="8"/>
    <n v="0"/>
    <m/>
    <n v="0"/>
    <n v="4.22"/>
    <n v="932.61999999999989"/>
    <n v="4.6500000000000004"/>
    <n v="37.200000000000003"/>
    <m/>
    <n v="0"/>
    <m/>
    <n v="0"/>
    <m/>
    <n v="0"/>
    <m/>
    <n v="0"/>
    <n v="229"/>
    <n v="0"/>
    <n v="4.2350218340611354"/>
    <n v="969.82"/>
    <n v="0"/>
    <n v="0"/>
    <n v="460"/>
    <n v="0"/>
    <n v="11"/>
    <n v="0"/>
    <m/>
    <n v="0"/>
    <n v="4.5599999999999996"/>
    <n v="2097.6"/>
    <n v="5.93"/>
    <n v="65.22999999999999"/>
    <m/>
    <n v="0"/>
    <m/>
    <n v="0"/>
    <m/>
    <n v="0"/>
    <m/>
    <n v="0"/>
    <n v="471"/>
    <n v="0"/>
    <n v="4.5919957537154987"/>
    <n v="2162.83"/>
    <n v="0"/>
    <n v="0"/>
    <n v="700"/>
    <n v="0"/>
    <n v="4.4752142857142863"/>
    <n v="3132.6500000000005"/>
    <n v="0"/>
    <n v="0"/>
    <n v="560"/>
    <n v="0"/>
    <n v="35"/>
    <n v="0"/>
    <m/>
    <n v="0"/>
    <n v="3.67"/>
    <n v="2055.1999999999998"/>
    <n v="3.77"/>
    <n v="131.94999999999999"/>
    <m/>
    <n v="0"/>
    <m/>
    <n v="0"/>
    <m/>
    <n v="0"/>
    <m/>
    <n v="0"/>
    <n v="595"/>
    <n v="0"/>
    <n v="3.6758823529411759"/>
    <n v="2187.1499999999996"/>
    <n v="0"/>
    <n v="0"/>
    <m/>
    <n v="0"/>
    <m/>
    <n v="0"/>
    <m/>
    <n v="0"/>
    <n v="1241"/>
    <n v="0"/>
    <n v="5085.42"/>
    <s v=""/>
    <n v="54"/>
    <n v="0"/>
    <n v="234.38"/>
    <n v="0"/>
    <n v="1295"/>
    <n v="0"/>
    <n v="5319.8"/>
    <s v=""/>
    <n v="0"/>
    <n v="0"/>
    <s v=""/>
    <s v=""/>
    <n v="5319.8"/>
    <s v=""/>
  </r>
  <r>
    <x v="12"/>
    <s v="University of Tennessee at Chattanooga"/>
    <n v="221740"/>
    <x v="1"/>
    <n v="1121"/>
    <m/>
    <n v="1121"/>
    <n v="1121"/>
    <n v="0"/>
    <m/>
    <n v="193"/>
    <n v="0"/>
    <n v="1"/>
    <n v="0"/>
    <m/>
    <n v="0"/>
    <n v="4.7"/>
    <n v="907.1"/>
    <n v="6"/>
    <n v="6"/>
    <m/>
    <n v="0"/>
    <m/>
    <n v="0"/>
    <m/>
    <n v="0"/>
    <m/>
    <n v="0"/>
    <n v="194"/>
    <n v="0"/>
    <n v="4.7067010309278352"/>
    <n v="913.1"/>
    <n v="0"/>
    <n v="0"/>
    <n v="460"/>
    <n v="0"/>
    <n v="2"/>
    <n v="0"/>
    <m/>
    <n v="0"/>
    <n v="4.7300000000000004"/>
    <n v="2175.8000000000002"/>
    <n v="6"/>
    <n v="12"/>
    <m/>
    <n v="0"/>
    <m/>
    <n v="0"/>
    <m/>
    <n v="0"/>
    <m/>
    <n v="0"/>
    <n v="462"/>
    <n v="0"/>
    <n v="4.7354978354978359"/>
    <n v="2187.8000000000002"/>
    <n v="0"/>
    <n v="0"/>
    <n v="656"/>
    <n v="0"/>
    <n v="4.7269817073170737"/>
    <n v="3100.9000000000005"/>
    <n v="0"/>
    <n v="0"/>
    <n v="371"/>
    <n v="0"/>
    <n v="94"/>
    <n v="0"/>
    <m/>
    <n v="0"/>
    <n v="3.56"/>
    <n v="1320.76"/>
    <n v="4.09"/>
    <n v="384.46"/>
    <m/>
    <n v="0"/>
    <m/>
    <n v="0"/>
    <m/>
    <n v="0"/>
    <m/>
    <n v="0"/>
    <n v="465"/>
    <n v="0"/>
    <n v="3.6671397849462366"/>
    <n v="1705.22"/>
    <n v="0"/>
    <n v="0"/>
    <m/>
    <n v="0"/>
    <m/>
    <n v="0"/>
    <m/>
    <n v="0"/>
    <n v="1024"/>
    <n v="0"/>
    <n v="4403.66"/>
    <s v=""/>
    <n v="97"/>
    <n v="0"/>
    <n v="402.46"/>
    <n v="0"/>
    <n v="1121"/>
    <n v="0"/>
    <n v="4806.12"/>
    <s v=""/>
    <n v="0"/>
    <n v="0"/>
    <s v=""/>
    <s v=""/>
    <n v="4806.1200000000008"/>
    <s v=""/>
  </r>
  <r>
    <x v="12"/>
    <s v="Austin Peay State University "/>
    <n v="219602"/>
    <x v="2"/>
    <n v="1004"/>
    <m/>
    <n v="1004"/>
    <n v="1004"/>
    <n v="0"/>
    <m/>
    <n v="122"/>
    <n v="0"/>
    <n v="17"/>
    <n v="0"/>
    <m/>
    <n v="0"/>
    <n v="4.08"/>
    <n v="497.76"/>
    <n v="4.6100000000000003"/>
    <n v="78.37"/>
    <m/>
    <n v="0"/>
    <m/>
    <n v="0"/>
    <m/>
    <n v="0"/>
    <m/>
    <n v="0"/>
    <n v="139"/>
    <n v="0"/>
    <n v="4.1448201438848917"/>
    <n v="576.13"/>
    <n v="0"/>
    <n v="0"/>
    <n v="329"/>
    <n v="0"/>
    <n v="43"/>
    <n v="0"/>
    <m/>
    <n v="0"/>
    <n v="4.41"/>
    <n v="1450.89"/>
    <n v="5.34"/>
    <n v="229.62"/>
    <m/>
    <n v="0"/>
    <m/>
    <n v="0"/>
    <m/>
    <n v="0"/>
    <m/>
    <n v="0"/>
    <n v="372"/>
    <n v="0"/>
    <n v="4.517500000000001"/>
    <n v="1680.5100000000004"/>
    <n v="0"/>
    <n v="0"/>
    <n v="511"/>
    <n v="0"/>
    <n v="4.4161252446183958"/>
    <n v="2256.6400000000003"/>
    <n v="0"/>
    <n v="0"/>
    <n v="273"/>
    <n v="0"/>
    <n v="220"/>
    <n v="0"/>
    <m/>
    <n v="0"/>
    <n v="2.98"/>
    <n v="813.54"/>
    <n v="3.21"/>
    <n v="706.2"/>
    <m/>
    <n v="0"/>
    <m/>
    <n v="0"/>
    <m/>
    <n v="0"/>
    <m/>
    <n v="0"/>
    <n v="493"/>
    <n v="0"/>
    <n v="3.0826369168356997"/>
    <n v="1519.74"/>
    <n v="0"/>
    <n v="0"/>
    <m/>
    <n v="0"/>
    <m/>
    <n v="0"/>
    <m/>
    <n v="0"/>
    <n v="724"/>
    <n v="0"/>
    <n v="2762.19"/>
    <s v=""/>
    <n v="280"/>
    <n v="0"/>
    <n v="1014.19"/>
    <n v="0"/>
    <n v="1004"/>
    <n v="0"/>
    <n v="3776.38"/>
    <s v=""/>
    <n v="0"/>
    <n v="0"/>
    <s v=""/>
    <s v=""/>
    <n v="3776.38"/>
    <s v=""/>
  </r>
  <r>
    <x v="12"/>
    <s v="University of Tennessee at Martin"/>
    <n v="221768"/>
    <x v="3"/>
    <n v="890"/>
    <m/>
    <n v="890"/>
    <n v="890"/>
    <n v="0"/>
    <m/>
    <n v="132"/>
    <n v="0"/>
    <n v="24"/>
    <n v="0"/>
    <m/>
    <n v="0"/>
    <n v="4.49"/>
    <n v="592.68000000000006"/>
    <n v="4.95"/>
    <n v="118.80000000000001"/>
    <m/>
    <n v="0"/>
    <m/>
    <n v="0"/>
    <m/>
    <n v="0"/>
    <m/>
    <n v="0"/>
    <n v="156"/>
    <n v="0"/>
    <n v="4.5607692307692309"/>
    <n v="711.48"/>
    <n v="0"/>
    <n v="0"/>
    <n v="499"/>
    <n v="0"/>
    <n v="7"/>
    <n v="0"/>
    <m/>
    <n v="0"/>
    <n v="4.34"/>
    <n v="2165.66"/>
    <n v="4.74"/>
    <n v="33.18"/>
    <m/>
    <n v="0"/>
    <m/>
    <n v="0"/>
    <m/>
    <n v="0"/>
    <m/>
    <n v="0"/>
    <n v="506"/>
    <n v="0"/>
    <n v="4.345533596837944"/>
    <n v="2198.8399999999997"/>
    <n v="0"/>
    <n v="0"/>
    <n v="662"/>
    <n v="0"/>
    <n v="4.3962537764350449"/>
    <n v="2910.3199999999997"/>
    <n v="0"/>
    <n v="0"/>
    <n v="146"/>
    <n v="0"/>
    <n v="82"/>
    <n v="0"/>
    <m/>
    <n v="0"/>
    <n v="3.44"/>
    <n v="502.24"/>
    <n v="3.48"/>
    <n v="285.36"/>
    <m/>
    <n v="0"/>
    <m/>
    <n v="0"/>
    <m/>
    <n v="0"/>
    <m/>
    <n v="0"/>
    <n v="228"/>
    <n v="0"/>
    <n v="3.454385964912281"/>
    <n v="787.6"/>
    <n v="0"/>
    <n v="0"/>
    <m/>
    <n v="0"/>
    <m/>
    <n v="0"/>
    <m/>
    <n v="0"/>
    <n v="777"/>
    <n v="0"/>
    <n v="3260.58"/>
    <s v=""/>
    <n v="113"/>
    <n v="0"/>
    <n v="437.34000000000003"/>
    <n v="0"/>
    <n v="890"/>
    <n v="0"/>
    <n v="3697.92"/>
    <s v=""/>
    <n v="0"/>
    <n v="0"/>
    <s v=""/>
    <s v=""/>
    <n v="3697.9199999999996"/>
    <s v=""/>
  </r>
  <r>
    <x v="12"/>
    <s v="Chattanooga State Technical Community College "/>
    <n v="219824"/>
    <x v="5"/>
    <n v="652"/>
    <m/>
    <n v="652"/>
    <n v="652"/>
    <n v="0"/>
    <m/>
    <n v="36"/>
    <n v="0"/>
    <n v="15"/>
    <n v="0"/>
    <m/>
    <n v="0"/>
    <n v="3.4"/>
    <n v="122.39999999999999"/>
    <n v="4.03"/>
    <n v="60.45"/>
    <m/>
    <n v="0"/>
    <m/>
    <n v="0"/>
    <m/>
    <n v="0"/>
    <m/>
    <n v="0"/>
    <n v="51"/>
    <n v="0"/>
    <n v="3.5852941176470585"/>
    <n v="182.85"/>
    <n v="0"/>
    <n v="0"/>
    <n v="118"/>
    <n v="0"/>
    <n v="52"/>
    <n v="0"/>
    <m/>
    <n v="0"/>
    <n v="3.38"/>
    <n v="398.84"/>
    <n v="4.24"/>
    <n v="220.48000000000002"/>
    <m/>
    <n v="0"/>
    <m/>
    <n v="0"/>
    <m/>
    <n v="0"/>
    <m/>
    <n v="0"/>
    <n v="170"/>
    <n v="0"/>
    <n v="3.6430588235294112"/>
    <n v="619.31999999999994"/>
    <n v="0"/>
    <n v="0"/>
    <n v="221"/>
    <n v="0"/>
    <n v="3.6297285067873299"/>
    <n v="802.17"/>
    <n v="0"/>
    <n v="0"/>
    <n v="158"/>
    <n v="0"/>
    <n v="273"/>
    <n v="0"/>
    <m/>
    <n v="0"/>
    <n v="2.27"/>
    <n v="358.66"/>
    <n v="2.68"/>
    <n v="731.6400000000001"/>
    <m/>
    <n v="0"/>
    <m/>
    <n v="0"/>
    <m/>
    <n v="0"/>
    <m/>
    <n v="0"/>
    <n v="431"/>
    <n v="0"/>
    <n v="2.52969837587007"/>
    <n v="1090.3000000000002"/>
    <n v="0"/>
    <n v="0"/>
    <m/>
    <n v="0"/>
    <m/>
    <n v="0"/>
    <m/>
    <n v="0"/>
    <n v="312"/>
    <n v="0"/>
    <n v="879.90000000000009"/>
    <s v=""/>
    <n v="340"/>
    <n v="0"/>
    <n v="1012.5700000000002"/>
    <n v="0"/>
    <n v="652"/>
    <n v="0"/>
    <n v="1892.4700000000003"/>
    <s v=""/>
    <n v="0"/>
    <n v="0"/>
    <s v=""/>
    <s v=""/>
    <n v="1892.4700000000003"/>
    <s v=""/>
  </r>
  <r>
    <x v="12"/>
    <s v="Pellissippi State Technical Community College"/>
    <n v="221643"/>
    <x v="5"/>
    <n v="652"/>
    <m/>
    <n v="652"/>
    <n v="652"/>
    <n v="0"/>
    <m/>
    <n v="8"/>
    <n v="0"/>
    <n v="17"/>
    <n v="0"/>
    <m/>
    <n v="0"/>
    <n v="2.75"/>
    <n v="22"/>
    <n v="3.29"/>
    <n v="55.93"/>
    <m/>
    <n v="0"/>
    <m/>
    <n v="0"/>
    <m/>
    <n v="0"/>
    <m/>
    <n v="0"/>
    <n v="25"/>
    <n v="0"/>
    <n v="3.1172000000000004"/>
    <n v="77.930000000000007"/>
    <n v="0"/>
    <n v="0"/>
    <n v="255"/>
    <n v="0"/>
    <n v="85"/>
    <n v="0"/>
    <m/>
    <n v="0"/>
    <n v="3.04"/>
    <n v="775.2"/>
    <n v="3.81"/>
    <n v="323.85000000000002"/>
    <m/>
    <n v="0"/>
    <m/>
    <n v="0"/>
    <m/>
    <n v="0"/>
    <m/>
    <n v="0"/>
    <n v="340"/>
    <n v="0"/>
    <n v="3.2325000000000004"/>
    <n v="1099.0500000000002"/>
    <n v="0"/>
    <n v="0"/>
    <n v="365"/>
    <n v="0"/>
    <n v="3.224602739726028"/>
    <n v="1176.9800000000002"/>
    <n v="0"/>
    <n v="0"/>
    <n v="116"/>
    <n v="0"/>
    <n v="171"/>
    <n v="0"/>
    <m/>
    <n v="0"/>
    <n v="1.53"/>
    <n v="177.48"/>
    <n v="2.72"/>
    <n v="465.12000000000006"/>
    <m/>
    <n v="0"/>
    <m/>
    <n v="0"/>
    <m/>
    <n v="0"/>
    <m/>
    <n v="0"/>
    <n v="287"/>
    <n v="0"/>
    <n v="2.2390243902439027"/>
    <n v="642.6"/>
    <n v="0"/>
    <n v="0"/>
    <m/>
    <n v="0"/>
    <m/>
    <n v="0"/>
    <m/>
    <n v="0"/>
    <n v="379"/>
    <n v="0"/>
    <n v="974.68000000000006"/>
    <s v=""/>
    <n v="273"/>
    <n v="0"/>
    <n v="844.90000000000009"/>
    <n v="0"/>
    <n v="652"/>
    <n v="0"/>
    <n v="1819.5800000000002"/>
    <s v=""/>
    <n v="0"/>
    <n v="0"/>
    <s v=""/>
    <s v=""/>
    <n v="1819.5800000000004"/>
    <s v=""/>
  </r>
  <r>
    <x v="12"/>
    <s v="Southwest Tennessee Community College"/>
    <n v="221485"/>
    <x v="5"/>
    <n v="733"/>
    <m/>
    <n v="733"/>
    <n v="733"/>
    <n v="0"/>
    <m/>
    <n v="27"/>
    <n v="0"/>
    <n v="17"/>
    <n v="0"/>
    <m/>
    <n v="0"/>
    <n v="3.69"/>
    <n v="99.63"/>
    <n v="3.48"/>
    <n v="59.16"/>
    <m/>
    <n v="0"/>
    <m/>
    <n v="0"/>
    <m/>
    <n v="0"/>
    <m/>
    <n v="0"/>
    <n v="44"/>
    <n v="0"/>
    <n v="3.6088636363636364"/>
    <n v="158.79"/>
    <n v="0"/>
    <n v="0"/>
    <n v="155"/>
    <n v="0"/>
    <n v="59"/>
    <n v="0"/>
    <m/>
    <n v="0"/>
    <n v="3.32"/>
    <n v="514.6"/>
    <n v="3.81"/>
    <n v="224.79"/>
    <m/>
    <n v="0"/>
    <m/>
    <n v="0"/>
    <m/>
    <n v="0"/>
    <m/>
    <n v="0"/>
    <n v="214"/>
    <n v="0"/>
    <n v="3.4550934579439252"/>
    <n v="739.39"/>
    <n v="0"/>
    <n v="0"/>
    <n v="258"/>
    <n v="0"/>
    <n v="3.4813178294573643"/>
    <n v="898.18"/>
    <n v="0"/>
    <n v="0"/>
    <n v="189"/>
    <n v="0"/>
    <n v="286"/>
    <n v="0"/>
    <m/>
    <n v="0"/>
    <n v="2.13"/>
    <n v="402.57"/>
    <n v="3.32"/>
    <n v="949.52"/>
    <m/>
    <n v="0"/>
    <m/>
    <n v="0"/>
    <m/>
    <n v="0"/>
    <m/>
    <n v="0"/>
    <n v="475"/>
    <n v="0"/>
    <n v="2.8465052631578946"/>
    <n v="1352.09"/>
    <n v="0"/>
    <n v="0"/>
    <m/>
    <n v="0"/>
    <m/>
    <n v="0"/>
    <m/>
    <n v="0"/>
    <n v="371"/>
    <n v="0"/>
    <n v="1016.8"/>
    <s v=""/>
    <n v="362"/>
    <n v="0"/>
    <n v="1233.47"/>
    <n v="0"/>
    <n v="733"/>
    <n v="0"/>
    <n v="2250.27"/>
    <s v=""/>
    <n v="0"/>
    <n v="0"/>
    <s v=""/>
    <s v=""/>
    <n v="2250.27"/>
    <s v=""/>
  </r>
  <r>
    <x v="12"/>
    <s v="Cleveland State Community College "/>
    <n v="219879"/>
    <x v="6"/>
    <n v="277"/>
    <m/>
    <n v="277"/>
    <n v="277"/>
    <n v="0"/>
    <m/>
    <n v="40"/>
    <n v="0"/>
    <n v="10"/>
    <n v="0"/>
    <m/>
    <n v="0"/>
    <n v="2.77"/>
    <n v="110.8"/>
    <n v="3.72"/>
    <n v="37.200000000000003"/>
    <m/>
    <n v="0"/>
    <m/>
    <n v="0"/>
    <m/>
    <n v="0"/>
    <m/>
    <n v="0"/>
    <n v="50"/>
    <n v="0"/>
    <n v="2.96"/>
    <n v="148"/>
    <n v="0"/>
    <n v="0"/>
    <n v="98"/>
    <n v="0"/>
    <n v="11"/>
    <n v="0"/>
    <m/>
    <n v="0"/>
    <n v="2.88"/>
    <n v="282.24"/>
    <n v="3.24"/>
    <n v="35.64"/>
    <m/>
    <n v="0"/>
    <m/>
    <n v="0"/>
    <m/>
    <n v="0"/>
    <m/>
    <n v="0"/>
    <n v="109"/>
    <n v="0"/>
    <n v="2.9163302752293578"/>
    <n v="317.88"/>
    <n v="0"/>
    <n v="0"/>
    <n v="159"/>
    <n v="0"/>
    <n v="2.9300628930817609"/>
    <n v="465.88"/>
    <n v="0"/>
    <n v="0"/>
    <n v="34"/>
    <n v="0"/>
    <n v="84"/>
    <n v="0"/>
    <m/>
    <n v="0"/>
    <n v="1.53"/>
    <n v="52.02"/>
    <n v="2.69"/>
    <n v="225.96"/>
    <m/>
    <n v="0"/>
    <m/>
    <n v="0"/>
    <m/>
    <n v="0"/>
    <m/>
    <n v="0"/>
    <n v="118"/>
    <n v="0"/>
    <n v="2.3557627118644069"/>
    <n v="277.98"/>
    <n v="0"/>
    <n v="0"/>
    <m/>
    <n v="0"/>
    <m/>
    <n v="0"/>
    <m/>
    <n v="0"/>
    <n v="172"/>
    <n v="0"/>
    <n v="445.06"/>
    <s v=""/>
    <n v="105"/>
    <n v="0"/>
    <n v="298.8"/>
    <n v="0"/>
    <n v="277"/>
    <n v="0"/>
    <n v="743.86"/>
    <s v=""/>
    <n v="0"/>
    <n v="0"/>
    <s v=""/>
    <s v=""/>
    <n v="743.86"/>
    <s v=""/>
  </r>
  <r>
    <x v="12"/>
    <s v="Columbia State Community College "/>
    <n v="219888"/>
    <x v="6"/>
    <n v="472"/>
    <m/>
    <n v="472"/>
    <n v="472"/>
    <n v="0"/>
    <m/>
    <n v="26"/>
    <n v="0"/>
    <n v="14"/>
    <n v="0"/>
    <m/>
    <n v="0"/>
    <n v="2.98"/>
    <n v="77.48"/>
    <n v="3.17"/>
    <n v="44.379999999999995"/>
    <m/>
    <n v="0"/>
    <m/>
    <n v="0"/>
    <m/>
    <n v="0"/>
    <m/>
    <n v="0"/>
    <n v="40"/>
    <n v="0"/>
    <n v="3.0465"/>
    <n v="121.86"/>
    <n v="0"/>
    <n v="0"/>
    <n v="180"/>
    <n v="0"/>
    <n v="35"/>
    <n v="0"/>
    <m/>
    <n v="0"/>
    <n v="2.9"/>
    <n v="522"/>
    <n v="4.07"/>
    <n v="142.45000000000002"/>
    <m/>
    <n v="0"/>
    <m/>
    <n v="0"/>
    <m/>
    <n v="0"/>
    <m/>
    <n v="0"/>
    <n v="215"/>
    <n v="0"/>
    <n v="3.0904651162790699"/>
    <n v="664.45"/>
    <n v="0"/>
    <n v="0"/>
    <n v="255"/>
    <n v="0"/>
    <n v="3.0835686274509806"/>
    <n v="786.31000000000006"/>
    <n v="0"/>
    <n v="0"/>
    <n v="79"/>
    <n v="0"/>
    <n v="138"/>
    <n v="0"/>
    <m/>
    <n v="0"/>
    <n v="1.96"/>
    <n v="154.84"/>
    <n v="2.59"/>
    <n v="357.41999999999996"/>
    <m/>
    <n v="0"/>
    <m/>
    <n v="0"/>
    <m/>
    <n v="0"/>
    <m/>
    <n v="0"/>
    <n v="217"/>
    <n v="0"/>
    <n v="2.3606451612903228"/>
    <n v="512.26"/>
    <n v="0"/>
    <n v="0"/>
    <m/>
    <n v="0"/>
    <m/>
    <n v="0"/>
    <m/>
    <n v="0"/>
    <n v="285"/>
    <n v="0"/>
    <n v="754.32"/>
    <s v=""/>
    <n v="187"/>
    <n v="0"/>
    <n v="544.25"/>
    <n v="0"/>
    <n v="472"/>
    <n v="0"/>
    <n v="1298.5700000000002"/>
    <s v=""/>
    <n v="0"/>
    <n v="0"/>
    <s v=""/>
    <s v=""/>
    <n v="1298.5700000000002"/>
    <s v=""/>
  </r>
  <r>
    <x v="12"/>
    <s v="Jackson State Community College "/>
    <n v="220400"/>
    <x v="6"/>
    <n v="470"/>
    <m/>
    <n v="470"/>
    <n v="470"/>
    <n v="0"/>
    <m/>
    <n v="12"/>
    <n v="0"/>
    <n v="11"/>
    <n v="0"/>
    <m/>
    <n v="0"/>
    <n v="3.77"/>
    <n v="45.24"/>
    <n v="3.56"/>
    <n v="39.160000000000004"/>
    <m/>
    <n v="0"/>
    <m/>
    <n v="0"/>
    <m/>
    <n v="0"/>
    <m/>
    <n v="0"/>
    <n v="23"/>
    <n v="0"/>
    <n v="3.6695652173913045"/>
    <n v="84.4"/>
    <n v="0"/>
    <n v="0"/>
    <n v="161"/>
    <n v="0"/>
    <n v="28"/>
    <n v="0"/>
    <m/>
    <n v="0"/>
    <n v="3.05"/>
    <n v="491.04999999999995"/>
    <n v="3.86"/>
    <n v="108.08"/>
    <m/>
    <n v="0"/>
    <m/>
    <n v="0"/>
    <m/>
    <n v="0"/>
    <m/>
    <n v="0"/>
    <n v="189"/>
    <n v="0"/>
    <n v="3.17"/>
    <n v="599.13"/>
    <n v="0"/>
    <n v="0"/>
    <n v="212"/>
    <n v="0"/>
    <n v="3.2241981132075472"/>
    <n v="683.53"/>
    <n v="0"/>
    <n v="0"/>
    <n v="92"/>
    <n v="0"/>
    <n v="166"/>
    <n v="0"/>
    <m/>
    <n v="0"/>
    <n v="2.5099999999999998"/>
    <n v="230.92"/>
    <n v="3.07"/>
    <n v="509.61999999999995"/>
    <m/>
    <n v="0"/>
    <m/>
    <n v="0"/>
    <m/>
    <n v="0"/>
    <m/>
    <n v="0"/>
    <n v="258"/>
    <n v="0"/>
    <n v="2.8703100775193797"/>
    <n v="740.54"/>
    <n v="0"/>
    <n v="0"/>
    <m/>
    <n v="0"/>
    <m/>
    <n v="0"/>
    <m/>
    <n v="0"/>
    <n v="265"/>
    <n v="0"/>
    <n v="767.20999999999992"/>
    <s v=""/>
    <n v="205"/>
    <n v="0"/>
    <n v="656.8599999999999"/>
    <n v="0"/>
    <n v="470"/>
    <n v="0"/>
    <n v="1424.0699999999997"/>
    <s v=""/>
    <n v="0"/>
    <n v="0"/>
    <s v=""/>
    <s v=""/>
    <n v="1424.07"/>
    <s v=""/>
  </r>
  <r>
    <x v="12"/>
    <s v="Motlow State Community College "/>
    <n v="221096"/>
    <x v="6"/>
    <n v="404"/>
    <m/>
    <n v="404"/>
    <n v="404"/>
    <n v="0"/>
    <m/>
    <n v="14"/>
    <n v="0"/>
    <n v="11"/>
    <n v="0"/>
    <m/>
    <n v="0"/>
    <n v="2.46"/>
    <n v="34.44"/>
    <n v="3.12"/>
    <n v="34.32"/>
    <m/>
    <n v="0"/>
    <m/>
    <n v="0"/>
    <m/>
    <n v="0"/>
    <m/>
    <n v="0"/>
    <n v="25"/>
    <n v="0"/>
    <n v="2.7503999999999995"/>
    <n v="68.759999999999991"/>
    <n v="0"/>
    <n v="0"/>
    <n v="234"/>
    <n v="0"/>
    <n v="30"/>
    <n v="0"/>
    <m/>
    <n v="0"/>
    <n v="2.54"/>
    <n v="594.36"/>
    <n v="3.25"/>
    <n v="97.5"/>
    <m/>
    <n v="0"/>
    <m/>
    <n v="0"/>
    <m/>
    <n v="0"/>
    <m/>
    <n v="0"/>
    <n v="264"/>
    <n v="0"/>
    <n v="2.6206818181818181"/>
    <n v="691.86"/>
    <n v="0"/>
    <n v="0"/>
    <n v="289"/>
    <n v="0"/>
    <n v="2.6319031141868514"/>
    <n v="760.62"/>
    <n v="0"/>
    <n v="0"/>
    <n v="57"/>
    <n v="0"/>
    <n v="58"/>
    <n v="0"/>
    <m/>
    <n v="0"/>
    <n v="1.78"/>
    <n v="101.46000000000001"/>
    <n v="2.0299999999999998"/>
    <n v="117.74"/>
    <m/>
    <n v="0"/>
    <m/>
    <n v="0"/>
    <m/>
    <n v="0"/>
    <m/>
    <n v="0"/>
    <n v="115"/>
    <n v="0"/>
    <n v="1.9060869565217391"/>
    <n v="219.2"/>
    <n v="0"/>
    <n v="0"/>
    <m/>
    <n v="0"/>
    <m/>
    <n v="0"/>
    <m/>
    <n v="0"/>
    <n v="305"/>
    <n v="0"/>
    <n v="730.26"/>
    <s v=""/>
    <n v="99"/>
    <n v="0"/>
    <n v="249.56"/>
    <n v="0"/>
    <n v="404"/>
    <n v="0"/>
    <n v="979.81999999999994"/>
    <s v=""/>
    <n v="0"/>
    <n v="0"/>
    <s v=""/>
    <s v=""/>
    <n v="979.81999999999994"/>
    <s v=""/>
  </r>
  <r>
    <x v="12"/>
    <s v="Nashville State Technical Community College"/>
    <n v="221184"/>
    <x v="6"/>
    <n v="501"/>
    <m/>
    <n v="501"/>
    <n v="501"/>
    <n v="0"/>
    <m/>
    <n v="7"/>
    <n v="0"/>
    <n v="10"/>
    <n v="0"/>
    <m/>
    <n v="0"/>
    <n v="2.5099999999999998"/>
    <n v="17.57"/>
    <n v="3.4"/>
    <n v="34"/>
    <m/>
    <n v="0"/>
    <m/>
    <n v="0"/>
    <m/>
    <n v="0"/>
    <m/>
    <n v="0"/>
    <n v="17"/>
    <n v="0"/>
    <n v="3.033529411764706"/>
    <n v="51.57"/>
    <n v="0"/>
    <n v="0"/>
    <n v="118"/>
    <n v="0"/>
    <n v="75"/>
    <n v="0"/>
    <m/>
    <n v="0"/>
    <n v="3.15"/>
    <n v="371.7"/>
    <n v="3.85"/>
    <n v="288.75"/>
    <m/>
    <n v="0"/>
    <m/>
    <n v="0"/>
    <m/>
    <n v="0"/>
    <m/>
    <n v="0"/>
    <n v="193"/>
    <n v="0"/>
    <n v="3.4220207253886015"/>
    <n v="660.45"/>
    <n v="0"/>
    <n v="0"/>
    <n v="210"/>
    <n v="0"/>
    <n v="3.390571428571429"/>
    <n v="712.0200000000001"/>
    <n v="0"/>
    <n v="0"/>
    <n v="107"/>
    <n v="0"/>
    <n v="184"/>
    <n v="0"/>
    <m/>
    <n v="0"/>
    <n v="1.92"/>
    <n v="205.44"/>
    <n v="2.85"/>
    <n v="524.4"/>
    <m/>
    <n v="0"/>
    <m/>
    <n v="0"/>
    <m/>
    <n v="0"/>
    <m/>
    <n v="0"/>
    <n v="291"/>
    <n v="0"/>
    <n v="2.5080412371134018"/>
    <n v="729.83999999999992"/>
    <n v="0"/>
    <n v="0"/>
    <m/>
    <n v="0"/>
    <m/>
    <n v="0"/>
    <m/>
    <n v="0"/>
    <n v="232"/>
    <n v="0"/>
    <n v="594.71"/>
    <s v=""/>
    <n v="269"/>
    <n v="0"/>
    <n v="847.15"/>
    <n v="0"/>
    <n v="501"/>
    <n v="0"/>
    <n v="1441.8600000000001"/>
    <s v=""/>
    <n v="0"/>
    <n v="0"/>
    <s v=""/>
    <s v=""/>
    <n v="1441.8600000000001"/>
    <s v=""/>
  </r>
  <r>
    <x v="12"/>
    <s v="Northeast State Technical Community College"/>
    <n v="221908"/>
    <x v="6"/>
    <n v="536"/>
    <m/>
    <n v="536"/>
    <n v="536"/>
    <n v="0"/>
    <m/>
    <n v="34"/>
    <n v="0"/>
    <n v="17"/>
    <n v="0"/>
    <m/>
    <n v="0"/>
    <n v="2.91"/>
    <n v="98.94"/>
    <n v="3.55"/>
    <n v="60.349999999999994"/>
    <m/>
    <n v="0"/>
    <m/>
    <n v="0"/>
    <m/>
    <n v="0"/>
    <m/>
    <n v="0"/>
    <n v="51"/>
    <n v="0"/>
    <n v="3.1233333333333331"/>
    <n v="159.29"/>
    <n v="0"/>
    <n v="0"/>
    <n v="273"/>
    <n v="0"/>
    <n v="54"/>
    <n v="0"/>
    <m/>
    <n v="0"/>
    <n v="2.93"/>
    <n v="799.8900000000001"/>
    <n v="3.99"/>
    <n v="215.46"/>
    <m/>
    <n v="0"/>
    <m/>
    <n v="0"/>
    <m/>
    <n v="0"/>
    <m/>
    <n v="0"/>
    <n v="327"/>
    <n v="0"/>
    <n v="3.1050458715596334"/>
    <n v="1015.3500000000001"/>
    <n v="0"/>
    <n v="0"/>
    <n v="378"/>
    <n v="0"/>
    <n v="3.1075132275132278"/>
    <n v="1174.6400000000001"/>
    <n v="0"/>
    <n v="0"/>
    <n v="96"/>
    <n v="0"/>
    <n v="62"/>
    <n v="0"/>
    <m/>
    <n v="0"/>
    <n v="2.2799999999999998"/>
    <n v="218.88"/>
    <n v="2.5"/>
    <n v="155"/>
    <m/>
    <n v="0"/>
    <m/>
    <n v="0"/>
    <m/>
    <n v="0"/>
    <m/>
    <n v="0"/>
    <n v="158"/>
    <n v="0"/>
    <n v="2.3663291139240505"/>
    <n v="373.88"/>
    <n v="0"/>
    <n v="0"/>
    <m/>
    <n v="0"/>
    <m/>
    <n v="0"/>
    <m/>
    <n v="0"/>
    <n v="403"/>
    <n v="0"/>
    <n v="1117.71"/>
    <s v=""/>
    <n v="133"/>
    <n v="0"/>
    <n v="430.81"/>
    <n v="0"/>
    <n v="536"/>
    <n v="0"/>
    <n v="1548.52"/>
    <s v=""/>
    <n v="0"/>
    <n v="0"/>
    <s v=""/>
    <s v=""/>
    <n v="1548.52"/>
    <s v=""/>
  </r>
  <r>
    <x v="12"/>
    <s v="Roane State Community College "/>
    <n v="221397"/>
    <x v="6"/>
    <n v="620"/>
    <m/>
    <n v="620"/>
    <n v="620"/>
    <n v="0"/>
    <m/>
    <n v="29"/>
    <n v="0"/>
    <n v="7"/>
    <n v="0"/>
    <m/>
    <n v="0"/>
    <n v="2.95"/>
    <n v="85.550000000000011"/>
    <n v="3.66"/>
    <n v="25.62"/>
    <m/>
    <n v="0"/>
    <m/>
    <n v="0"/>
    <m/>
    <n v="0"/>
    <m/>
    <n v="0"/>
    <n v="36"/>
    <n v="0"/>
    <n v="3.088055555555556"/>
    <n v="111.17000000000002"/>
    <n v="0"/>
    <n v="0"/>
    <n v="243"/>
    <n v="0"/>
    <n v="56"/>
    <n v="0"/>
    <m/>
    <n v="0"/>
    <n v="2.89"/>
    <n v="702.27"/>
    <n v="3.46"/>
    <n v="193.76"/>
    <m/>
    <n v="0"/>
    <m/>
    <n v="0"/>
    <m/>
    <n v="0"/>
    <m/>
    <n v="0"/>
    <n v="299"/>
    <n v="0"/>
    <n v="2.9967558528428091"/>
    <n v="896.03"/>
    <n v="0"/>
    <n v="0"/>
    <n v="335"/>
    <n v="0"/>
    <n v="3.0065671641791045"/>
    <n v="1007.2"/>
    <n v="0"/>
    <n v="0"/>
    <n v="92"/>
    <n v="0"/>
    <n v="193"/>
    <n v="0"/>
    <m/>
    <n v="0"/>
    <n v="2.2200000000000002"/>
    <n v="204.24"/>
    <n v="2.41"/>
    <n v="465.13000000000005"/>
    <m/>
    <n v="0"/>
    <m/>
    <n v="0"/>
    <m/>
    <n v="0"/>
    <m/>
    <n v="0"/>
    <n v="285"/>
    <n v="0"/>
    <n v="2.3486666666666669"/>
    <n v="669.37000000000012"/>
    <n v="0"/>
    <n v="0"/>
    <m/>
    <n v="0"/>
    <m/>
    <n v="0"/>
    <m/>
    <n v="0"/>
    <n v="364"/>
    <n v="0"/>
    <n v="992.06"/>
    <s v=""/>
    <n v="256"/>
    <n v="0"/>
    <n v="684.51"/>
    <n v="0"/>
    <n v="620"/>
    <n v="0"/>
    <n v="1676.57"/>
    <s v=""/>
    <n v="0"/>
    <n v="0"/>
    <s v=""/>
    <s v=""/>
    <n v="1676.5700000000002"/>
    <s v=""/>
  </r>
  <r>
    <x v="12"/>
    <s v="Volunteer State Community College "/>
    <n v="222053"/>
    <x v="6"/>
    <n v="590"/>
    <m/>
    <n v="590"/>
    <n v="590"/>
    <n v="0"/>
    <m/>
    <n v="34"/>
    <n v="0"/>
    <n v="7"/>
    <n v="0"/>
    <m/>
    <n v="0"/>
    <n v="2.58"/>
    <n v="87.72"/>
    <n v="3.31"/>
    <n v="23.17"/>
    <m/>
    <n v="0"/>
    <m/>
    <n v="0"/>
    <m/>
    <n v="0"/>
    <m/>
    <n v="0"/>
    <n v="41"/>
    <n v="0"/>
    <n v="2.7046341463414634"/>
    <n v="110.89"/>
    <n v="0"/>
    <n v="0"/>
    <n v="215"/>
    <n v="0"/>
    <n v="47"/>
    <n v="0"/>
    <m/>
    <n v="0"/>
    <n v="3.11"/>
    <n v="668.65"/>
    <n v="4.13"/>
    <n v="194.10999999999999"/>
    <m/>
    <n v="0"/>
    <m/>
    <n v="0"/>
    <m/>
    <n v="0"/>
    <m/>
    <n v="0"/>
    <n v="262"/>
    <n v="0"/>
    <n v="3.2929770992366412"/>
    <n v="862.76"/>
    <n v="0"/>
    <n v="0"/>
    <n v="303"/>
    <n v="0"/>
    <n v="3.2133663366336633"/>
    <n v="973.65"/>
    <n v="0"/>
    <n v="0"/>
    <n v="112"/>
    <n v="0"/>
    <n v="175"/>
    <n v="0"/>
    <m/>
    <n v="0"/>
    <n v="2.16"/>
    <n v="241.92000000000002"/>
    <n v="2.7"/>
    <n v="472.50000000000006"/>
    <m/>
    <n v="0"/>
    <m/>
    <n v="0"/>
    <m/>
    <n v="0"/>
    <m/>
    <n v="0"/>
    <n v="287"/>
    <n v="0"/>
    <n v="2.4892682926829273"/>
    <n v="714.42000000000007"/>
    <n v="0"/>
    <n v="0"/>
    <m/>
    <n v="0"/>
    <m/>
    <n v="0"/>
    <m/>
    <n v="0"/>
    <n v="361"/>
    <n v="0"/>
    <n v="998.29"/>
    <s v=""/>
    <n v="229"/>
    <n v="0"/>
    <n v="689.78"/>
    <n v="0"/>
    <n v="590"/>
    <n v="0"/>
    <n v="1688.07"/>
    <s v=""/>
    <n v="0"/>
    <n v="0"/>
    <s v=""/>
    <s v=""/>
    <n v="1688.0700000000002"/>
    <s v=""/>
  </r>
  <r>
    <x v="12"/>
    <s v="Walters State Community College "/>
    <n v="222062"/>
    <x v="6"/>
    <n v="622"/>
    <m/>
    <n v="622"/>
    <n v="622"/>
    <n v="0"/>
    <m/>
    <n v="64"/>
    <n v="0"/>
    <n v="29"/>
    <n v="0"/>
    <m/>
    <n v="0"/>
    <n v="2.78"/>
    <n v="177.92"/>
    <n v="3.2"/>
    <n v="92.800000000000011"/>
    <m/>
    <n v="0"/>
    <m/>
    <n v="0"/>
    <m/>
    <n v="0"/>
    <m/>
    <n v="0"/>
    <n v="93"/>
    <n v="0"/>
    <n v="2.910967741935484"/>
    <n v="270.72000000000003"/>
    <n v="0"/>
    <n v="0"/>
    <n v="223"/>
    <n v="0"/>
    <n v="33"/>
    <n v="0"/>
    <m/>
    <n v="0"/>
    <n v="2.82"/>
    <n v="628.86"/>
    <n v="3.26"/>
    <n v="107.58"/>
    <m/>
    <n v="0"/>
    <m/>
    <n v="0"/>
    <m/>
    <n v="0"/>
    <m/>
    <n v="0"/>
    <n v="256"/>
    <n v="0"/>
    <n v="2.8767187500000002"/>
    <n v="736.44"/>
    <n v="0"/>
    <n v="0"/>
    <n v="349"/>
    <n v="0"/>
    <n v="2.8858452722063039"/>
    <n v="1007.1600000000001"/>
    <n v="0"/>
    <n v="0"/>
    <n v="127"/>
    <n v="0"/>
    <n v="146"/>
    <n v="0"/>
    <m/>
    <n v="0"/>
    <n v="1.83"/>
    <n v="232.41"/>
    <n v="2.5"/>
    <n v="365"/>
    <m/>
    <n v="0"/>
    <m/>
    <n v="0"/>
    <m/>
    <n v="0"/>
    <m/>
    <n v="0"/>
    <n v="273"/>
    <n v="0"/>
    <n v="2.1883150183150182"/>
    <n v="597.41"/>
    <n v="0"/>
    <n v="0"/>
    <m/>
    <n v="0"/>
    <m/>
    <n v="0"/>
    <m/>
    <n v="0"/>
    <n v="414"/>
    <n v="0"/>
    <n v="1039.19"/>
    <s v=""/>
    <n v="208"/>
    <n v="0"/>
    <n v="565.38"/>
    <n v="0"/>
    <n v="622"/>
    <n v="0"/>
    <n v="1604.5700000000002"/>
    <s v=""/>
    <n v="0"/>
    <n v="0"/>
    <s v=""/>
    <s v=""/>
    <n v="1604.5700000000002"/>
    <s v=""/>
  </r>
  <r>
    <x v="12"/>
    <s v="Dyersburg State Community College "/>
    <n v="220057"/>
    <x v="7"/>
    <n v="187"/>
    <m/>
    <n v="187"/>
    <n v="187"/>
    <n v="0"/>
    <m/>
    <n v="13"/>
    <n v="0"/>
    <n v="9"/>
    <n v="0"/>
    <m/>
    <n v="0"/>
    <n v="2.95"/>
    <n v="38.35"/>
    <n v="3.33"/>
    <n v="29.97"/>
    <m/>
    <n v="0"/>
    <m/>
    <n v="0"/>
    <m/>
    <n v="0"/>
    <m/>
    <n v="0"/>
    <n v="22"/>
    <n v="0"/>
    <n v="3.105454545454545"/>
    <n v="68.319999999999993"/>
    <n v="0"/>
    <n v="0"/>
    <n v="83"/>
    <n v="0"/>
    <n v="20"/>
    <n v="0"/>
    <m/>
    <n v="0"/>
    <n v="3.09"/>
    <n v="256.46999999999997"/>
    <n v="3.28"/>
    <n v="65.599999999999994"/>
    <m/>
    <n v="0"/>
    <m/>
    <n v="0"/>
    <m/>
    <n v="0"/>
    <m/>
    <n v="0"/>
    <n v="103"/>
    <n v="0"/>
    <n v="3.1268932038834945"/>
    <n v="322.06999999999994"/>
    <n v="0"/>
    <n v="0"/>
    <n v="125"/>
    <n v="0"/>
    <n v="3.1231199999999992"/>
    <n v="390.38999999999993"/>
    <n v="0"/>
    <n v="0"/>
    <n v="29"/>
    <n v="0"/>
    <n v="33"/>
    <n v="0"/>
    <m/>
    <n v="0"/>
    <n v="2.0299999999999998"/>
    <n v="58.87"/>
    <n v="2.57"/>
    <n v="84.809999999999988"/>
    <m/>
    <n v="0"/>
    <m/>
    <n v="0"/>
    <m/>
    <n v="0"/>
    <m/>
    <n v="0"/>
    <n v="62"/>
    <n v="0"/>
    <n v="2.3174193548387092"/>
    <n v="143.67999999999998"/>
    <n v="0"/>
    <n v="0"/>
    <m/>
    <n v="0"/>
    <m/>
    <n v="0"/>
    <m/>
    <n v="0"/>
    <n v="125"/>
    <n v="0"/>
    <n v="353.69"/>
    <s v=""/>
    <n v="62"/>
    <n v="0"/>
    <n v="180.38"/>
    <n v="0"/>
    <n v="187"/>
    <n v="0"/>
    <n v="534.06999999999994"/>
    <s v=""/>
    <n v="0"/>
    <n v="0"/>
    <s v=""/>
    <s v=""/>
    <n v="534.06999999999994"/>
    <s v=""/>
  </r>
  <r>
    <x v="13"/>
    <s v="Texas A&amp;M University "/>
    <n v="228723"/>
    <x v="0"/>
    <n v="8311"/>
    <n v="33"/>
    <n v="8278"/>
    <n v="8278"/>
    <n v="0"/>
    <m/>
    <n v="2032"/>
    <n v="0"/>
    <n v="92"/>
    <n v="0"/>
    <m/>
    <n v="0"/>
    <n v="4.3956692913385824"/>
    <n v="8932"/>
    <n v="4.3478260869565215"/>
    <n v="400"/>
    <m/>
    <n v="0"/>
    <m/>
    <n v="0"/>
    <m/>
    <n v="0"/>
    <m/>
    <n v="0"/>
    <n v="2124"/>
    <n v="0"/>
    <n v="4.3935969868173261"/>
    <n v="9332"/>
    <n v="0"/>
    <n v="0"/>
    <n v="2825"/>
    <n v="0"/>
    <n v="111"/>
    <n v="0"/>
    <m/>
    <n v="0"/>
    <n v="4.6060176991150446"/>
    <n v="13012"/>
    <n v="4.7297297297297298"/>
    <n v="525"/>
    <m/>
    <n v="0"/>
    <m/>
    <n v="0"/>
    <m/>
    <n v="0"/>
    <m/>
    <n v="0"/>
    <n v="2936"/>
    <n v="0"/>
    <n v="4.6106948228882834"/>
    <n v="13537"/>
    <n v="0"/>
    <n v="0"/>
    <n v="5060"/>
    <n v="0"/>
    <n v="4.5195652173913041"/>
    <n v="22869"/>
    <n v="0"/>
    <n v="0"/>
    <n v="2608"/>
    <n v="0"/>
    <n v="508"/>
    <n v="0"/>
    <m/>
    <n v="0"/>
    <n v="3.5878067484662575"/>
    <n v="9357"/>
    <n v="3.8287401574803148"/>
    <n v="1945"/>
    <m/>
    <n v="0"/>
    <m/>
    <n v="0"/>
    <m/>
    <n v="0"/>
    <m/>
    <n v="0"/>
    <n v="3116"/>
    <n v="0"/>
    <n v="3.6270860077021823"/>
    <n v="11302"/>
    <n v="0"/>
    <n v="0"/>
    <n v="102"/>
    <n v="0"/>
    <n v="4.8725490196078427"/>
    <n v="496.99999999999994"/>
    <m/>
    <n v="0"/>
    <n v="7465"/>
    <n v="0"/>
    <n v="31301"/>
    <s v=""/>
    <n v="711"/>
    <n v="0"/>
    <n v="2870"/>
    <n v="0"/>
    <n v="8176"/>
    <n v="0"/>
    <n v="34171"/>
    <s v=""/>
    <n v="0"/>
    <n v="0"/>
    <s v=""/>
    <s v=""/>
    <n v="34668"/>
    <s v=""/>
  </r>
  <r>
    <x v="13"/>
    <s v="Texas Tech University "/>
    <n v="229115"/>
    <x v="0"/>
    <n v="4460"/>
    <n v="87"/>
    <n v="4373"/>
    <n v="4373"/>
    <n v="0"/>
    <m/>
    <n v="653"/>
    <n v="0"/>
    <n v="20"/>
    <n v="0"/>
    <m/>
    <n v="0"/>
    <n v="4.418070444104135"/>
    <n v="2885"/>
    <n v="4.3499999999999996"/>
    <n v="87"/>
    <m/>
    <n v="0"/>
    <m/>
    <n v="0"/>
    <m/>
    <n v="0"/>
    <m/>
    <n v="0"/>
    <n v="673"/>
    <n v="0"/>
    <n v="4.4160475482912336"/>
    <n v="2972"/>
    <n v="0"/>
    <n v="0"/>
    <n v="1406"/>
    <n v="0"/>
    <n v="67"/>
    <n v="0"/>
    <m/>
    <n v="0"/>
    <n v="4.8549075391180656"/>
    <n v="6826"/>
    <n v="6.6268656716417906"/>
    <n v="444"/>
    <m/>
    <n v="0"/>
    <m/>
    <n v="0"/>
    <m/>
    <n v="0"/>
    <m/>
    <n v="0"/>
    <n v="1473"/>
    <n v="0"/>
    <n v="4.9355057705363201"/>
    <n v="7269.9999999999991"/>
    <n v="0"/>
    <n v="0"/>
    <n v="2146"/>
    <n v="0"/>
    <n v="4.7726001863932899"/>
    <n v="10242"/>
    <n v="0"/>
    <n v="0"/>
    <n v="1901"/>
    <n v="0"/>
    <n v="237"/>
    <n v="0"/>
    <m/>
    <n v="0"/>
    <n v="3.8448185165702262"/>
    <n v="7309"/>
    <n v="3.928270042194093"/>
    <n v="931"/>
    <m/>
    <n v="0"/>
    <m/>
    <n v="0"/>
    <m/>
    <n v="0"/>
    <m/>
    <n v="0"/>
    <n v="2138"/>
    <n v="0"/>
    <n v="3.8540692235734331"/>
    <n v="8240"/>
    <n v="0"/>
    <n v="0"/>
    <n v="89"/>
    <n v="0"/>
    <n v="6.0449438202247192"/>
    <n v="538"/>
    <m/>
    <n v="0"/>
    <n v="3960"/>
    <n v="0"/>
    <n v="17020"/>
    <s v=""/>
    <n v="324"/>
    <n v="0"/>
    <n v="1462"/>
    <n v="0"/>
    <n v="4284"/>
    <n v="0"/>
    <n v="18482"/>
    <s v=""/>
    <n v="0"/>
    <n v="0"/>
    <s v=""/>
    <s v=""/>
    <n v="19020"/>
    <s v=""/>
  </r>
  <r>
    <x v="13"/>
    <s v="University of Houston"/>
    <n v="225511"/>
    <x v="0"/>
    <n v="4874"/>
    <n v="80"/>
    <n v="4794"/>
    <n v="4794"/>
    <n v="0"/>
    <m/>
    <n v="310"/>
    <n v="0"/>
    <n v="11"/>
    <n v="0"/>
    <m/>
    <n v="0"/>
    <n v="4.9548387096774196"/>
    <n v="1536"/>
    <n v="5.5454545454545459"/>
    <n v="61.000000000000007"/>
    <m/>
    <n v="0"/>
    <m/>
    <n v="0"/>
    <m/>
    <n v="0"/>
    <m/>
    <n v="0"/>
    <n v="321"/>
    <n v="0"/>
    <n v="4.9750778816199377"/>
    <n v="1597"/>
    <n v="0"/>
    <n v="0"/>
    <n v="1216"/>
    <n v="0"/>
    <n v="94"/>
    <n v="0"/>
    <m/>
    <n v="0"/>
    <n v="5.4514802631578947"/>
    <n v="6629"/>
    <n v="6.4680851063829783"/>
    <n v="608"/>
    <m/>
    <n v="0"/>
    <m/>
    <n v="0"/>
    <m/>
    <n v="0"/>
    <m/>
    <n v="0"/>
    <n v="1310"/>
    <n v="0"/>
    <n v="5.5244274809160308"/>
    <n v="7237"/>
    <n v="0"/>
    <n v="0"/>
    <n v="1631"/>
    <n v="0"/>
    <n v="5.4163090128755362"/>
    <n v="8834"/>
    <n v="0"/>
    <n v="0"/>
    <n v="1925"/>
    <n v="0"/>
    <n v="996"/>
    <n v="0"/>
    <m/>
    <n v="0"/>
    <n v="3.8223376623376621"/>
    <n v="7358"/>
    <n v="4.1104417670682727"/>
    <n v="4093.9999999999995"/>
    <m/>
    <n v="0"/>
    <m/>
    <n v="0"/>
    <m/>
    <n v="0"/>
    <m/>
    <n v="0"/>
    <n v="2921"/>
    <n v="0"/>
    <n v="3.920575145498117"/>
    <n v="11452"/>
    <n v="0"/>
    <n v="0"/>
    <n v="242"/>
    <n v="0"/>
    <n v="5.8760330578512399"/>
    <n v="1422"/>
    <m/>
    <n v="0"/>
    <n v="3451"/>
    <n v="0"/>
    <n v="15523"/>
    <s v=""/>
    <n v="1101"/>
    <n v="0"/>
    <n v="4763"/>
    <n v="0"/>
    <n v="4552"/>
    <n v="0"/>
    <n v="20286"/>
    <s v=""/>
    <n v="0"/>
    <n v="0"/>
    <s v=""/>
    <s v=""/>
    <n v="21708"/>
    <s v=""/>
  </r>
  <r>
    <x v="13"/>
    <s v="University of North Texas"/>
    <n v="227216"/>
    <x v="0"/>
    <n v="5876"/>
    <n v="151"/>
    <n v="5725"/>
    <n v="5725"/>
    <n v="0"/>
    <m/>
    <n v="344"/>
    <n v="0"/>
    <n v="13"/>
    <n v="0"/>
    <m/>
    <n v="0"/>
    <n v="4.6220930232558137"/>
    <n v="1590"/>
    <n v="4.9230769230769234"/>
    <n v="64"/>
    <m/>
    <n v="0"/>
    <m/>
    <n v="0"/>
    <m/>
    <n v="0"/>
    <m/>
    <n v="0"/>
    <n v="357"/>
    <n v="0"/>
    <n v="4.6330532212885158"/>
    <n v="1654.0000000000002"/>
    <n v="0"/>
    <n v="0"/>
    <n v="1350"/>
    <n v="0"/>
    <n v="68"/>
    <n v="0"/>
    <m/>
    <n v="0"/>
    <n v="5.1785185185185183"/>
    <n v="6991"/>
    <n v="6.1029411764705879"/>
    <n v="415"/>
    <m/>
    <n v="0"/>
    <m/>
    <n v="0"/>
    <m/>
    <n v="0"/>
    <m/>
    <n v="0"/>
    <n v="1418"/>
    <n v="0"/>
    <n v="5.222849083215797"/>
    <n v="7406"/>
    <n v="0"/>
    <n v="0"/>
    <n v="1775"/>
    <n v="0"/>
    <n v="5.1042253521126764"/>
    <n v="9060"/>
    <n v="0"/>
    <n v="0"/>
    <n v="2549"/>
    <n v="0"/>
    <n v="1064"/>
    <n v="0"/>
    <m/>
    <n v="0"/>
    <n v="3.5676735974892115"/>
    <n v="9094"/>
    <n v="3.5977443609022557"/>
    <n v="3828"/>
    <m/>
    <n v="0"/>
    <m/>
    <n v="0"/>
    <m/>
    <n v="0"/>
    <m/>
    <n v="0"/>
    <n v="3613"/>
    <n v="0"/>
    <n v="3.5765292001107114"/>
    <n v="12922"/>
    <n v="0"/>
    <n v="0"/>
    <n v="337"/>
    <n v="0"/>
    <n v="4.6201780415430269"/>
    <n v="1557"/>
    <m/>
    <n v="0"/>
    <n v="2617"/>
    <n v="0"/>
    <n v="9509"/>
    <s v=""/>
    <n v="1064"/>
    <n v="0"/>
    <n v="3828"/>
    <n v="0"/>
    <n v="3681"/>
    <n v="0"/>
    <n v="13337"/>
    <s v=""/>
    <n v="1418"/>
    <n v="0"/>
    <n v="7406"/>
    <s v=""/>
    <n v="23539"/>
    <s v=""/>
  </r>
  <r>
    <x v="13"/>
    <s v="University of Texas at Arlington"/>
    <n v="228769"/>
    <x v="0"/>
    <n v="3999"/>
    <n v="61"/>
    <n v="3938"/>
    <n v="3938"/>
    <n v="0"/>
    <m/>
    <n v="136"/>
    <n v="0"/>
    <n v="9"/>
    <n v="0"/>
    <m/>
    <n v="0"/>
    <n v="4.7352941176470589"/>
    <n v="644"/>
    <n v="4.666666666666667"/>
    <n v="42"/>
    <m/>
    <n v="0"/>
    <m/>
    <n v="0"/>
    <m/>
    <n v="0"/>
    <m/>
    <n v="0"/>
    <n v="145"/>
    <n v="0"/>
    <n v="4.7310344827586208"/>
    <n v="686"/>
    <n v="0"/>
    <n v="0"/>
    <n v="668"/>
    <n v="0"/>
    <n v="58"/>
    <n v="0"/>
    <m/>
    <n v="0"/>
    <n v="5.3562874251497004"/>
    <n v="3578"/>
    <n v="5.4137931034482758"/>
    <n v="314"/>
    <m/>
    <n v="0"/>
    <m/>
    <n v="0"/>
    <m/>
    <n v="0"/>
    <m/>
    <n v="0"/>
    <n v="726"/>
    <n v="0"/>
    <n v="5.3608815426997243"/>
    <n v="3892"/>
    <n v="0"/>
    <n v="0"/>
    <n v="871"/>
    <n v="0"/>
    <n v="5.2560275545350175"/>
    <n v="4578"/>
    <n v="0"/>
    <n v="0"/>
    <n v="1873"/>
    <n v="0"/>
    <n v="933"/>
    <n v="0"/>
    <m/>
    <n v="0"/>
    <n v="3.412706887346503"/>
    <n v="6392"/>
    <n v="3.7491961414790995"/>
    <n v="3498"/>
    <m/>
    <n v="0"/>
    <m/>
    <n v="0"/>
    <m/>
    <n v="0"/>
    <m/>
    <n v="0"/>
    <n v="2806"/>
    <n v="0"/>
    <n v="3.5245901639344264"/>
    <n v="9890"/>
    <n v="0"/>
    <n v="0"/>
    <n v="261"/>
    <n v="0"/>
    <n v="4.6973180076628349"/>
    <n v="1226"/>
    <m/>
    <n v="0"/>
    <n v="1931"/>
    <n v="0"/>
    <n v="6706"/>
    <s v=""/>
    <n v="933"/>
    <n v="0"/>
    <n v="3498"/>
    <n v="0"/>
    <n v="2864"/>
    <n v="0"/>
    <n v="10204"/>
    <s v=""/>
    <n v="726"/>
    <n v="0"/>
    <n v="3892"/>
    <s v=""/>
    <n v="15694"/>
    <s v=""/>
  </r>
  <r>
    <x v="13"/>
    <s v="University of Texas at Austin"/>
    <n v="228778"/>
    <x v="0"/>
    <n v="8609"/>
    <n v="405"/>
    <n v="8204"/>
    <n v="8204"/>
    <n v="0"/>
    <m/>
    <n v="1505"/>
    <n v="0"/>
    <n v="206"/>
    <n v="0"/>
    <m/>
    <n v="0"/>
    <n v="4.371428571428571"/>
    <n v="6578.9999999999991"/>
    <n v="4.3446601941747574"/>
    <n v="895"/>
    <m/>
    <n v="0"/>
    <m/>
    <n v="0"/>
    <m/>
    <n v="0"/>
    <m/>
    <n v="0"/>
    <n v="1711"/>
    <n v="0"/>
    <n v="4.3682057276446518"/>
    <n v="7473.9999999999991"/>
    <n v="0"/>
    <n v="0"/>
    <n v="2974"/>
    <n v="0"/>
    <n v="483"/>
    <n v="0"/>
    <m/>
    <n v="0"/>
    <n v="4.6099529253530598"/>
    <n v="13710"/>
    <n v="4.5465838509316772"/>
    <n v="2196"/>
    <m/>
    <n v="0"/>
    <m/>
    <n v="0"/>
    <m/>
    <n v="0"/>
    <m/>
    <n v="0"/>
    <n v="3457"/>
    <n v="0"/>
    <n v="4.6010992189759907"/>
    <n v="15906"/>
    <n v="0"/>
    <n v="0"/>
    <n v="5168"/>
    <n v="0"/>
    <n v="4.5239938080495357"/>
    <n v="23380"/>
    <n v="0"/>
    <n v="0"/>
    <n v="2523"/>
    <n v="0"/>
    <n v="281"/>
    <n v="0"/>
    <m/>
    <n v="0"/>
    <n v="3.7110582639714624"/>
    <n v="9363"/>
    <n v="3.7758007117437722"/>
    <n v="1061"/>
    <m/>
    <n v="0"/>
    <m/>
    <n v="0"/>
    <m/>
    <n v="0"/>
    <m/>
    <n v="0"/>
    <n v="2804"/>
    <n v="0"/>
    <n v="3.7175463623395149"/>
    <n v="10424"/>
    <n v="0"/>
    <n v="0"/>
    <n v="232"/>
    <n v="0"/>
    <n v="5.0086206896551726"/>
    <n v="1162"/>
    <m/>
    <n v="0"/>
    <n v="3006"/>
    <n v="0"/>
    <n v="11559"/>
    <s v=""/>
    <n v="281"/>
    <n v="0"/>
    <n v="1061"/>
    <n v="0"/>
    <n v="3287"/>
    <n v="0"/>
    <n v="12620"/>
    <s v=""/>
    <n v="3457"/>
    <n v="0"/>
    <n v="15906"/>
    <s v=""/>
    <n v="34966"/>
    <s v=""/>
  </r>
  <r>
    <x v="13"/>
    <s v="University of Texas at Dallas"/>
    <n v="228787"/>
    <x v="0"/>
    <n v="2313"/>
    <n v="10"/>
    <n v="2303"/>
    <n v="2303"/>
    <n v="0"/>
    <m/>
    <n v="128"/>
    <n v="0"/>
    <n v="3"/>
    <n v="0"/>
    <m/>
    <n v="0"/>
    <n v="4.34375"/>
    <n v="556"/>
    <n v="5.333333333333333"/>
    <n v="16"/>
    <m/>
    <n v="0"/>
    <m/>
    <n v="0"/>
    <m/>
    <n v="0"/>
    <m/>
    <n v="0"/>
    <n v="131"/>
    <n v="0"/>
    <n v="4.3664122137404577"/>
    <n v="572"/>
    <n v="0"/>
    <n v="0"/>
    <n v="468"/>
    <n v="0"/>
    <n v="17"/>
    <n v="0"/>
    <m/>
    <n v="0"/>
    <n v="4.666666666666667"/>
    <n v="2184"/>
    <n v="4.6470588235294121"/>
    <n v="79"/>
    <m/>
    <n v="0"/>
    <m/>
    <n v="0"/>
    <m/>
    <n v="0"/>
    <m/>
    <n v="0"/>
    <n v="485"/>
    <n v="0"/>
    <n v="4.6659793814432993"/>
    <n v="2263"/>
    <n v="0"/>
    <n v="0"/>
    <n v="616"/>
    <n v="0"/>
    <n v="4.6022727272727275"/>
    <n v="2835"/>
    <n v="0"/>
    <n v="0"/>
    <n v="965"/>
    <n v="0"/>
    <n v="629"/>
    <n v="0"/>
    <m/>
    <n v="0"/>
    <n v="3.0321243523316062"/>
    <n v="2926"/>
    <n v="3.4960254372019079"/>
    <n v="2199"/>
    <m/>
    <n v="0"/>
    <m/>
    <n v="0"/>
    <m/>
    <n v="0"/>
    <m/>
    <n v="0"/>
    <n v="1594"/>
    <n v="0"/>
    <n v="3.2151819322459221"/>
    <n v="5125"/>
    <n v="0"/>
    <n v="0"/>
    <n v="93"/>
    <n v="0"/>
    <n v="4.010752688172043"/>
    <n v="373"/>
    <m/>
    <n v="0"/>
    <n v="982"/>
    <n v="0"/>
    <n v="3005"/>
    <s v=""/>
    <n v="629"/>
    <n v="0"/>
    <n v="2199"/>
    <n v="0"/>
    <n v="1611"/>
    <n v="0"/>
    <n v="5204"/>
    <s v=""/>
    <n v="485"/>
    <n v="0"/>
    <n v="2263"/>
    <s v=""/>
    <n v="8333"/>
    <s v=""/>
  </r>
  <r>
    <x v="13"/>
    <s v="Texas Woman's University"/>
    <n v="229179"/>
    <x v="8"/>
    <n v="1602"/>
    <n v="4"/>
    <n v="1598"/>
    <n v="1598"/>
    <n v="0"/>
    <m/>
    <n v="51"/>
    <n v="0"/>
    <n v="0"/>
    <n v="0"/>
    <m/>
    <n v="0"/>
    <n v="4.4509803921568629"/>
    <n v="227"/>
    <s v=" "/>
    <n v="0"/>
    <m/>
    <n v="0"/>
    <m/>
    <n v="0"/>
    <m/>
    <n v="0"/>
    <m/>
    <n v="0"/>
    <n v="51"/>
    <n v="0"/>
    <n v="4.4509803921568629"/>
    <n v="227"/>
    <n v="0"/>
    <n v="0"/>
    <n v="210"/>
    <n v="0"/>
    <n v="6"/>
    <n v="0"/>
    <m/>
    <n v="0"/>
    <n v="5.1047619047619044"/>
    <n v="1072"/>
    <n v="6.5"/>
    <n v="39"/>
    <m/>
    <n v="0"/>
    <m/>
    <n v="0"/>
    <m/>
    <n v="0"/>
    <m/>
    <n v="0"/>
    <n v="216"/>
    <n v="0"/>
    <n v="5.1435185185185182"/>
    <n v="1111"/>
    <n v="0"/>
    <n v="0"/>
    <n v="267"/>
    <n v="0"/>
    <n v="5.01123595505618"/>
    <n v="1338"/>
    <n v="0"/>
    <n v="0"/>
    <n v="699"/>
    <n v="0"/>
    <n v="375"/>
    <n v="0"/>
    <m/>
    <n v="0"/>
    <n v="3.2660944206008584"/>
    <n v="2283"/>
    <n v="3.0960000000000001"/>
    <n v="1161"/>
    <m/>
    <n v="0"/>
    <m/>
    <n v="0"/>
    <m/>
    <n v="0"/>
    <m/>
    <n v="0"/>
    <n v="1074"/>
    <n v="0"/>
    <n v="3.2067039106145252"/>
    <n v="3444"/>
    <n v="0"/>
    <n v="0"/>
    <n v="257"/>
    <n v="0"/>
    <n v="3.4202334630350193"/>
    <n v="879"/>
    <m/>
    <n v="0"/>
    <n v="705"/>
    <n v="0"/>
    <n v="2322"/>
    <s v=""/>
    <n v="375"/>
    <n v="0"/>
    <n v="1161"/>
    <n v="0"/>
    <n v="1080"/>
    <n v="0"/>
    <n v="3483"/>
    <s v=""/>
    <n v="216"/>
    <n v="0"/>
    <n v="1111"/>
    <s v=""/>
    <n v="5661"/>
    <s v=""/>
  </r>
  <r>
    <x v="13"/>
    <s v="University of Texas at El Paso"/>
    <n v="228796"/>
    <x v="8"/>
    <n v="2999"/>
    <n v="6"/>
    <n v="2993"/>
    <n v="2993"/>
    <n v="0"/>
    <m/>
    <n v="127"/>
    <n v="0"/>
    <n v="13"/>
    <n v="0"/>
    <m/>
    <n v="0"/>
    <n v="4.5826771653543306"/>
    <n v="582"/>
    <n v="4.615384615384615"/>
    <n v="59.999999999999993"/>
    <m/>
    <n v="0"/>
    <m/>
    <n v="0"/>
    <m/>
    <n v="0"/>
    <m/>
    <n v="0"/>
    <n v="140"/>
    <n v="0"/>
    <n v="4.5857142857142854"/>
    <n v="642"/>
    <n v="0"/>
    <n v="0"/>
    <n v="1042"/>
    <n v="0"/>
    <n v="110"/>
    <n v="0"/>
    <m/>
    <n v="0"/>
    <n v="6.0403071017274472"/>
    <n v="6294"/>
    <n v="6.2"/>
    <n v="682"/>
    <m/>
    <n v="0"/>
    <m/>
    <n v="0"/>
    <m/>
    <n v="0"/>
    <m/>
    <n v="0"/>
    <n v="1152"/>
    <n v="0"/>
    <n v="6.0555555555555554"/>
    <n v="6976"/>
    <n v="0"/>
    <n v="0"/>
    <n v="1292"/>
    <n v="0"/>
    <n v="5.8962848297213624"/>
    <n v="7618"/>
    <n v="0"/>
    <n v="0"/>
    <n v="631"/>
    <n v="0"/>
    <n v="688"/>
    <n v="0"/>
    <m/>
    <n v="0"/>
    <n v="3.89540412044374"/>
    <n v="2458"/>
    <n v="3.5944767441860463"/>
    <n v="2473"/>
    <m/>
    <n v="0"/>
    <m/>
    <n v="0"/>
    <m/>
    <n v="0"/>
    <m/>
    <n v="0"/>
    <n v="1319"/>
    <n v="0"/>
    <n v="3.7384382107657315"/>
    <n v="4931"/>
    <n v="0"/>
    <n v="0"/>
    <n v="382"/>
    <n v="0"/>
    <n v="5.7382198952879584"/>
    <n v="2192"/>
    <m/>
    <n v="0"/>
    <n v="741"/>
    <n v="0"/>
    <n v="3140"/>
    <s v=""/>
    <n v="688"/>
    <n v="0"/>
    <n v="2473"/>
    <n v="0"/>
    <n v="1429"/>
    <n v="0"/>
    <n v="5613"/>
    <s v=""/>
    <n v="1152"/>
    <n v="0"/>
    <n v="6976"/>
    <s v=""/>
    <n v="14741"/>
    <s v=""/>
  </r>
  <r>
    <x v="13"/>
    <s v="University of Texas at San Antonio"/>
    <n v="229027"/>
    <x v="8"/>
    <n v="3841"/>
    <n v="17"/>
    <n v="3824"/>
    <n v="3824"/>
    <n v="0"/>
    <m/>
    <n v="325"/>
    <n v="0"/>
    <n v="12"/>
    <n v="0"/>
    <m/>
    <n v="0"/>
    <n v="4.9323076923076927"/>
    <n v="1603.0000000000002"/>
    <n v="5"/>
    <n v="60"/>
    <m/>
    <n v="0"/>
    <m/>
    <n v="0"/>
    <m/>
    <n v="0"/>
    <m/>
    <n v="0"/>
    <n v="337"/>
    <n v="0"/>
    <n v="4.9347181008902083"/>
    <n v="1663.0000000000002"/>
    <n v="0"/>
    <n v="0"/>
    <n v="887"/>
    <n v="0"/>
    <n v="68"/>
    <n v="0"/>
    <m/>
    <n v="0"/>
    <n v="5.430665163472379"/>
    <n v="4817"/>
    <n v="6.4411764705882355"/>
    <n v="438"/>
    <m/>
    <n v="0"/>
    <m/>
    <n v="0"/>
    <m/>
    <n v="0"/>
    <m/>
    <n v="0"/>
    <n v="955"/>
    <n v="0"/>
    <n v="5.5026178010471201"/>
    <n v="5255"/>
    <n v="0"/>
    <n v="0"/>
    <n v="1292"/>
    <n v="0"/>
    <n v="5.3544891640866874"/>
    <n v="6918"/>
    <n v="0"/>
    <n v="0"/>
    <n v="1610"/>
    <n v="0"/>
    <n v="713"/>
    <n v="0"/>
    <m/>
    <n v="0"/>
    <n v="3.6608695652173915"/>
    <n v="5894"/>
    <n v="3.8793828892005608"/>
    <n v="2766"/>
    <m/>
    <n v="0"/>
    <m/>
    <n v="0"/>
    <m/>
    <n v="0"/>
    <m/>
    <n v="0"/>
    <n v="2323"/>
    <n v="0"/>
    <n v="3.7279380111924234"/>
    <n v="8660"/>
    <n v="0"/>
    <n v="0"/>
    <n v="209"/>
    <n v="0"/>
    <n v="6.1531100478468899"/>
    <n v="1286"/>
    <m/>
    <n v="0"/>
    <n v="1678"/>
    <n v="0"/>
    <n v="6332"/>
    <s v=""/>
    <n v="713"/>
    <n v="0"/>
    <n v="2766"/>
    <n v="0"/>
    <n v="2391"/>
    <n v="0"/>
    <n v="9098"/>
    <s v=""/>
    <n v="955"/>
    <n v="0"/>
    <n v="5255"/>
    <s v=""/>
    <n v="16864"/>
    <s v=""/>
  </r>
  <r>
    <x v="13"/>
    <s v="Angelo State University"/>
    <n v="222831"/>
    <x v="1"/>
    <n v="782"/>
    <n v="3"/>
    <n v="779"/>
    <n v="779"/>
    <n v="0"/>
    <m/>
    <n v="116"/>
    <n v="0"/>
    <n v="3"/>
    <n v="0"/>
    <m/>
    <n v="0"/>
    <n v="4.4655172413793105"/>
    <n v="518"/>
    <n v="4.333333333333333"/>
    <n v="13"/>
    <m/>
    <n v="0"/>
    <m/>
    <n v="0"/>
    <m/>
    <n v="0"/>
    <m/>
    <n v="0"/>
    <n v="119"/>
    <n v="0"/>
    <n v="4.46218487394958"/>
    <n v="531"/>
    <n v="0"/>
    <n v="0"/>
    <n v="254"/>
    <n v="0"/>
    <n v="22"/>
    <n v="0"/>
    <m/>
    <n v="0"/>
    <n v="5.2992125984251972"/>
    <n v="1346"/>
    <n v="6.4090909090909092"/>
    <n v="141"/>
    <m/>
    <n v="0"/>
    <m/>
    <n v="0"/>
    <m/>
    <n v="0"/>
    <m/>
    <n v="0"/>
    <n v="276"/>
    <n v="0"/>
    <n v="5.38768115942029"/>
    <n v="1487"/>
    <n v="0"/>
    <n v="0"/>
    <n v="395"/>
    <n v="0"/>
    <n v="5.1088607594936706"/>
    <n v="2017.9999999999998"/>
    <n v="0"/>
    <n v="0"/>
    <n v="253"/>
    <n v="0"/>
    <n v="62"/>
    <n v="0"/>
    <m/>
    <n v="0"/>
    <n v="3.6600790513833994"/>
    <n v="926"/>
    <n v="3.838709677419355"/>
    <n v="238"/>
    <m/>
    <n v="0"/>
    <m/>
    <n v="0"/>
    <m/>
    <n v="0"/>
    <m/>
    <n v="0"/>
    <n v="315"/>
    <n v="0"/>
    <n v="3.6952380952380954"/>
    <n v="1164"/>
    <n v="0"/>
    <n v="0"/>
    <n v="69"/>
    <n v="0"/>
    <n v="4.7536231884057969"/>
    <n v="328"/>
    <m/>
    <n v="0"/>
    <n v="275"/>
    <n v="0"/>
    <n v="1067"/>
    <s v=""/>
    <n v="62"/>
    <n v="0"/>
    <n v="238"/>
    <n v="0"/>
    <n v="337"/>
    <n v="0"/>
    <n v="1305"/>
    <s v=""/>
    <n v="276"/>
    <n v="0"/>
    <n v="1487"/>
    <s v=""/>
    <n v="3510"/>
    <s v=""/>
  </r>
  <r>
    <x v="13"/>
    <s v="Lamar University"/>
    <n v="226091"/>
    <x v="1"/>
    <n v="1213"/>
    <n v="16"/>
    <n v="1197"/>
    <n v="1197"/>
    <n v="0"/>
    <m/>
    <n v="96"/>
    <n v="0"/>
    <n v="12"/>
    <n v="0"/>
    <m/>
    <n v="0"/>
    <n v="4.739583333333333"/>
    <n v="455"/>
    <n v="4.833333333333333"/>
    <n v="58"/>
    <m/>
    <n v="0"/>
    <m/>
    <n v="0"/>
    <m/>
    <n v="0"/>
    <m/>
    <n v="0"/>
    <n v="108"/>
    <n v="0"/>
    <n v="4.75"/>
    <n v="513"/>
    <n v="0"/>
    <n v="0"/>
    <n v="418"/>
    <n v="0"/>
    <n v="41"/>
    <n v="0"/>
    <m/>
    <n v="0"/>
    <n v="5.5047846889952154"/>
    <n v="2301"/>
    <n v="6.2682926829268295"/>
    <n v="257"/>
    <m/>
    <n v="0"/>
    <m/>
    <n v="0"/>
    <m/>
    <n v="0"/>
    <m/>
    <n v="0"/>
    <n v="459"/>
    <n v="0"/>
    <n v="5.5729847494553377"/>
    <n v="2558"/>
    <n v="0"/>
    <n v="0"/>
    <n v="567"/>
    <n v="0"/>
    <n v="5.4162257495590831"/>
    <n v="3071"/>
    <n v="0"/>
    <n v="0"/>
    <n v="297"/>
    <n v="0"/>
    <n v="163"/>
    <n v="0"/>
    <m/>
    <n v="0"/>
    <n v="3.7777777777777777"/>
    <n v="1122"/>
    <n v="4.1840490797546011"/>
    <n v="682"/>
    <m/>
    <n v="0"/>
    <m/>
    <n v="0"/>
    <m/>
    <n v="0"/>
    <m/>
    <n v="0"/>
    <n v="460"/>
    <n v="0"/>
    <n v="3.9217391304347826"/>
    <n v="1804"/>
    <n v="0"/>
    <n v="0"/>
    <n v="170"/>
    <n v="0"/>
    <n v="5.6235294117647054"/>
    <n v="955.99999999999989"/>
    <m/>
    <n v="0"/>
    <n v="338"/>
    <n v="0"/>
    <n v="1379"/>
    <s v=""/>
    <n v="163"/>
    <n v="0"/>
    <n v="682"/>
    <n v="0"/>
    <n v="501"/>
    <n v="0"/>
    <n v="2061"/>
    <s v=""/>
    <n v="459"/>
    <n v="0"/>
    <n v="2558"/>
    <s v=""/>
    <n v="5831"/>
    <s v=""/>
  </r>
  <r>
    <x v="13"/>
    <s v="Midwestern State University"/>
    <n v="226833"/>
    <x v="1"/>
    <n v="1006"/>
    <n v="0"/>
    <n v="1006"/>
    <n v="1006"/>
    <n v="0"/>
    <m/>
    <n v="34"/>
    <n v="0"/>
    <n v="4"/>
    <n v="0"/>
    <m/>
    <n v="0"/>
    <n v="5.117647058823529"/>
    <n v="174"/>
    <n v="5.75"/>
    <n v="23"/>
    <m/>
    <n v="0"/>
    <m/>
    <n v="0"/>
    <m/>
    <n v="0"/>
    <m/>
    <n v="0"/>
    <n v="38"/>
    <n v="0"/>
    <n v="5.1842105263157894"/>
    <n v="197"/>
    <n v="0"/>
    <n v="0"/>
    <n v="249"/>
    <n v="0"/>
    <n v="18"/>
    <n v="0"/>
    <m/>
    <n v="0"/>
    <n v="5.4618473895582333"/>
    <n v="1360"/>
    <n v="5.6111111111111107"/>
    <n v="101"/>
    <m/>
    <n v="0"/>
    <m/>
    <n v="0"/>
    <m/>
    <n v="0"/>
    <m/>
    <n v="0"/>
    <n v="267"/>
    <n v="0"/>
    <n v="5.4719101123595504"/>
    <n v="1461"/>
    <n v="0"/>
    <n v="0"/>
    <n v="305"/>
    <n v="0"/>
    <n v="5.4360655737704917"/>
    <n v="1658"/>
    <n v="0"/>
    <n v="0"/>
    <n v="316"/>
    <n v="0"/>
    <n v="231"/>
    <n v="0"/>
    <m/>
    <n v="0"/>
    <n v="3.8322784810126582"/>
    <n v="1211"/>
    <n v="3.6796536796536796"/>
    <n v="850"/>
    <m/>
    <n v="0"/>
    <m/>
    <n v="0"/>
    <m/>
    <n v="0"/>
    <m/>
    <n v="0"/>
    <n v="547"/>
    <n v="0"/>
    <n v="3.7678244972577697"/>
    <n v="2061"/>
    <n v="0"/>
    <n v="0"/>
    <n v="154"/>
    <n v="0"/>
    <n v="3.7142857142857144"/>
    <n v="572"/>
    <m/>
    <n v="0"/>
    <n v="334"/>
    <n v="0"/>
    <n v="1312"/>
    <s v=""/>
    <n v="231"/>
    <n v="0"/>
    <n v="850"/>
    <n v="0"/>
    <n v="565"/>
    <n v="0"/>
    <n v="2162"/>
    <s v=""/>
    <n v="267"/>
    <n v="0"/>
    <n v="1461"/>
    <s v=""/>
    <n v="4291"/>
    <s v=""/>
  </r>
  <r>
    <x v="13"/>
    <s v="Prairie View A&amp;M University"/>
    <n v="227526"/>
    <x v="1"/>
    <n v="866"/>
    <n v="5"/>
    <n v="861"/>
    <n v="861"/>
    <n v="0"/>
    <m/>
    <n v="44"/>
    <n v="0"/>
    <n v="16"/>
    <n v="0"/>
    <m/>
    <n v="0"/>
    <n v="5.0227272727272725"/>
    <n v="221"/>
    <n v="4.5"/>
    <n v="72"/>
    <m/>
    <n v="0"/>
    <m/>
    <n v="0"/>
    <m/>
    <n v="0"/>
    <m/>
    <n v="0"/>
    <n v="60"/>
    <n v="0"/>
    <n v="4.8833333333333337"/>
    <n v="293"/>
    <n v="0"/>
    <n v="0"/>
    <n v="418"/>
    <n v="0"/>
    <n v="29"/>
    <n v="0"/>
    <m/>
    <n v="0"/>
    <n v="5.2511961722488039"/>
    <n v="2195"/>
    <n v="4.931034482758621"/>
    <n v="143"/>
    <m/>
    <n v="0"/>
    <m/>
    <n v="0"/>
    <m/>
    <n v="0"/>
    <m/>
    <n v="0"/>
    <n v="447"/>
    <n v="0"/>
    <n v="5.2304250559284116"/>
    <n v="2338"/>
    <n v="0"/>
    <n v="0"/>
    <n v="507"/>
    <n v="0"/>
    <n v="5.1893491124260356"/>
    <n v="2631"/>
    <n v="0"/>
    <n v="0"/>
    <n v="247"/>
    <n v="0"/>
    <n v="65"/>
    <n v="0"/>
    <m/>
    <n v="0"/>
    <n v="3.6720647773279351"/>
    <n v="907"/>
    <n v="3.0307692307692307"/>
    <n v="197"/>
    <m/>
    <n v="0"/>
    <m/>
    <n v="0"/>
    <m/>
    <n v="0"/>
    <m/>
    <n v="0"/>
    <n v="312"/>
    <n v="0"/>
    <n v="3.5384615384615383"/>
    <n v="1104"/>
    <n v="0"/>
    <n v="0"/>
    <n v="42"/>
    <n v="0"/>
    <n v="4.9523809523809526"/>
    <n v="208"/>
    <m/>
    <n v="0"/>
    <n v="276"/>
    <n v="0"/>
    <n v="1050"/>
    <s v=""/>
    <n v="65"/>
    <n v="0"/>
    <n v="197"/>
    <n v="0"/>
    <n v="341"/>
    <n v="0"/>
    <n v="1247"/>
    <s v=""/>
    <n v="447"/>
    <n v="0"/>
    <n v="2338"/>
    <s v=""/>
    <n v="3943"/>
    <s v=""/>
  </r>
  <r>
    <x v="13"/>
    <s v="Sam Houston State University "/>
    <n v="227881"/>
    <x v="1"/>
    <n v="3101"/>
    <n v="0"/>
    <n v="3101"/>
    <n v="3101"/>
    <n v="0"/>
    <m/>
    <n v="279"/>
    <n v="0"/>
    <n v="4"/>
    <n v="0"/>
    <m/>
    <n v="0"/>
    <n v="4.3297491039426523"/>
    <n v="1208"/>
    <n v="4"/>
    <n v="16"/>
    <m/>
    <n v="0"/>
    <m/>
    <n v="0"/>
    <m/>
    <n v="0"/>
    <m/>
    <n v="0"/>
    <n v="283"/>
    <n v="0"/>
    <n v="4.3250883392226145"/>
    <n v="1224"/>
    <n v="0"/>
    <n v="0"/>
    <n v="811"/>
    <n v="0"/>
    <n v="37"/>
    <n v="0"/>
    <m/>
    <n v="0"/>
    <n v="4.8976572133168927"/>
    <n v="3972"/>
    <n v="5.5405405405405403"/>
    <n v="205"/>
    <m/>
    <n v="0"/>
    <m/>
    <n v="0"/>
    <m/>
    <n v="0"/>
    <m/>
    <n v="0"/>
    <n v="848"/>
    <n v="0"/>
    <n v="4.9257075471698117"/>
    <n v="4177"/>
    <n v="0"/>
    <n v="0"/>
    <n v="1131"/>
    <n v="0"/>
    <n v="4.7754199823165342"/>
    <n v="5401"/>
    <n v="0"/>
    <n v="0"/>
    <n v="1499"/>
    <n v="0"/>
    <n v="377"/>
    <n v="0"/>
    <m/>
    <n v="0"/>
    <n v="3.3849232821881254"/>
    <n v="5074"/>
    <n v="3.4641909814323606"/>
    <n v="1306"/>
    <m/>
    <n v="0"/>
    <m/>
    <n v="0"/>
    <m/>
    <n v="0"/>
    <m/>
    <n v="0"/>
    <n v="1876"/>
    <n v="0"/>
    <n v="3.4008528784648187"/>
    <n v="6380"/>
    <n v="0"/>
    <n v="0"/>
    <n v="94"/>
    <n v="0"/>
    <n v="4.8191489361702127"/>
    <n v="453"/>
    <m/>
    <n v="0"/>
    <n v="1536"/>
    <n v="0"/>
    <n v="5279"/>
    <s v=""/>
    <n v="377"/>
    <n v="0"/>
    <n v="1306"/>
    <n v="0"/>
    <n v="1913"/>
    <n v="0"/>
    <n v="6585"/>
    <s v=""/>
    <n v="848"/>
    <n v="0"/>
    <n v="4177"/>
    <s v=""/>
    <n v="12234"/>
    <s v=""/>
  </r>
  <r>
    <x v="13"/>
    <s v="Stephen F. Austin State University"/>
    <n v="228431"/>
    <x v="1"/>
    <n v="1745"/>
    <n v="0"/>
    <n v="1745"/>
    <n v="1745"/>
    <n v="0"/>
    <m/>
    <n v="203"/>
    <n v="0"/>
    <n v="8"/>
    <n v="0"/>
    <m/>
    <n v="0"/>
    <n v="4.3940886699507393"/>
    <n v="892.00000000000011"/>
    <n v="4.875"/>
    <n v="39"/>
    <m/>
    <n v="0"/>
    <m/>
    <n v="0"/>
    <m/>
    <n v="0"/>
    <m/>
    <n v="0"/>
    <n v="211"/>
    <n v="0"/>
    <n v="4.4123222748815172"/>
    <n v="931.00000000000011"/>
    <n v="0"/>
    <n v="0"/>
    <n v="630"/>
    <n v="0"/>
    <n v="17"/>
    <n v="0"/>
    <m/>
    <n v="0"/>
    <n v="4.9968253968253968"/>
    <n v="3148"/>
    <n v="5.3529411764705879"/>
    <n v="91"/>
    <m/>
    <n v="0"/>
    <m/>
    <n v="0"/>
    <m/>
    <n v="0"/>
    <m/>
    <n v="0"/>
    <n v="647"/>
    <n v="0"/>
    <n v="5.0061823802163836"/>
    <n v="3239"/>
    <n v="0"/>
    <n v="0"/>
    <n v="858"/>
    <n v="0"/>
    <n v="4.86013986013986"/>
    <n v="4170"/>
    <n v="0"/>
    <n v="0"/>
    <n v="671"/>
    <n v="0"/>
    <n v="119"/>
    <n v="0"/>
    <m/>
    <n v="0"/>
    <n v="3.5633383010432191"/>
    <n v="2391"/>
    <n v="3.7478991596638656"/>
    <n v="446"/>
    <m/>
    <n v="0"/>
    <m/>
    <n v="0"/>
    <m/>
    <n v="0"/>
    <m/>
    <n v="0"/>
    <n v="790"/>
    <n v="0"/>
    <n v="3.5911392405063292"/>
    <n v="2837"/>
    <n v="0"/>
    <n v="0"/>
    <n v="97"/>
    <n v="0"/>
    <n v="5.1546391752577323"/>
    <n v="500.00000000000006"/>
    <m/>
    <n v="0"/>
    <n v="688"/>
    <n v="0"/>
    <n v="2482"/>
    <s v=""/>
    <n v="119"/>
    <n v="0"/>
    <n v="446"/>
    <n v="0"/>
    <n v="807"/>
    <n v="0"/>
    <n v="2928"/>
    <s v=""/>
    <n v="647"/>
    <n v="0"/>
    <n v="3239"/>
    <s v=""/>
    <n v="7507"/>
    <s v=""/>
  </r>
  <r>
    <x v="13"/>
    <s v="Sul Ross State University "/>
    <n v="228501"/>
    <x v="1"/>
    <n v="191"/>
    <n v="0"/>
    <n v="191"/>
    <n v="191"/>
    <n v="0"/>
    <m/>
    <n v="14"/>
    <n v="0"/>
    <n v="1"/>
    <n v="0"/>
    <m/>
    <n v="0"/>
    <n v="4.2857142857142856"/>
    <n v="60"/>
    <n v="7"/>
    <n v="7"/>
    <m/>
    <n v="0"/>
    <m/>
    <n v="0"/>
    <m/>
    <n v="0"/>
    <m/>
    <n v="0"/>
    <n v="15"/>
    <n v="0"/>
    <n v="4.4666666666666668"/>
    <n v="67"/>
    <n v="0"/>
    <n v="0"/>
    <n v="65"/>
    <n v="0"/>
    <n v="4"/>
    <n v="0"/>
    <m/>
    <n v="0"/>
    <n v="5.476923076923077"/>
    <n v="356"/>
    <n v="7"/>
    <n v="28"/>
    <m/>
    <n v="0"/>
    <m/>
    <n v="0"/>
    <m/>
    <n v="0"/>
    <m/>
    <n v="0"/>
    <n v="69"/>
    <n v="0"/>
    <n v="5.5652173913043477"/>
    <n v="384"/>
    <n v="0"/>
    <n v="0"/>
    <n v="84"/>
    <n v="0"/>
    <n v="5.3690476190476186"/>
    <n v="450.99999999999994"/>
    <n v="0"/>
    <n v="0"/>
    <n v="64"/>
    <n v="0"/>
    <n v="24"/>
    <n v="0"/>
    <m/>
    <n v="0"/>
    <n v="3.984375"/>
    <n v="255"/>
    <n v="3.5"/>
    <n v="84"/>
    <m/>
    <n v="0"/>
    <m/>
    <n v="0"/>
    <m/>
    <n v="0"/>
    <m/>
    <n v="0"/>
    <n v="88"/>
    <n v="0"/>
    <n v="3.8522727272727271"/>
    <n v="339"/>
    <n v="0"/>
    <n v="0"/>
    <n v="19"/>
    <n v="0"/>
    <n v="6.2631578947368425"/>
    <n v="119"/>
    <m/>
    <n v="0"/>
    <n v="68"/>
    <n v="0"/>
    <n v="283"/>
    <s v=""/>
    <n v="24"/>
    <n v="0"/>
    <n v="84"/>
    <n v="0"/>
    <n v="92"/>
    <n v="0"/>
    <n v="367"/>
    <s v=""/>
    <n v="69"/>
    <n v="0"/>
    <n v="384"/>
    <s v=""/>
    <n v="909"/>
    <s v=""/>
  </r>
  <r>
    <x v="13"/>
    <s v="Tarleton State University"/>
    <n v="228529"/>
    <x v="1"/>
    <n v="1685"/>
    <n v="18"/>
    <n v="1667"/>
    <n v="1667"/>
    <n v="0"/>
    <m/>
    <n v="129"/>
    <n v="0"/>
    <n v="15"/>
    <n v="0"/>
    <m/>
    <n v="0"/>
    <n v="4.5813953488372094"/>
    <n v="591"/>
    <n v="4.8666666666666663"/>
    <n v="73"/>
    <m/>
    <n v="0"/>
    <m/>
    <n v="0"/>
    <m/>
    <n v="0"/>
    <m/>
    <n v="0"/>
    <n v="144"/>
    <n v="0"/>
    <n v="4.6111111111111107"/>
    <n v="664"/>
    <n v="0"/>
    <n v="0"/>
    <n v="288"/>
    <n v="0"/>
    <n v="20"/>
    <n v="0"/>
    <m/>
    <n v="0"/>
    <n v="5.1111111111111107"/>
    <n v="1472"/>
    <n v="5.2"/>
    <n v="104"/>
    <m/>
    <n v="0"/>
    <m/>
    <n v="0"/>
    <m/>
    <n v="0"/>
    <m/>
    <n v="0"/>
    <n v="308"/>
    <n v="0"/>
    <n v="5.116883116883117"/>
    <n v="1576"/>
    <n v="0"/>
    <n v="0"/>
    <n v="452"/>
    <n v="0"/>
    <n v="4.9557522123893802"/>
    <n v="2240"/>
    <n v="0"/>
    <n v="0"/>
    <n v="647"/>
    <n v="0"/>
    <n v="490"/>
    <n v="0"/>
    <m/>
    <n v="0"/>
    <n v="3.2364760432766615"/>
    <n v="2094"/>
    <n v="3.1102040816326531"/>
    <n v="1524"/>
    <m/>
    <n v="0"/>
    <m/>
    <n v="0"/>
    <m/>
    <n v="0"/>
    <m/>
    <n v="0"/>
    <n v="1137"/>
    <n v="0"/>
    <n v="3.1820580474934035"/>
    <n v="3617.9999999999995"/>
    <n v="0"/>
    <n v="0"/>
    <n v="78"/>
    <n v="0"/>
    <n v="3.9871794871794872"/>
    <n v="311"/>
    <m/>
    <n v="0"/>
    <n v="667"/>
    <n v="0"/>
    <n v="2198"/>
    <s v=""/>
    <n v="490"/>
    <n v="0"/>
    <n v="1524"/>
    <n v="0"/>
    <n v="1157"/>
    <n v="0"/>
    <n v="3722"/>
    <s v=""/>
    <n v="308"/>
    <n v="0"/>
    <n v="1576"/>
    <s v=""/>
    <n v="6169"/>
    <s v=""/>
  </r>
  <r>
    <x v="13"/>
    <s v="Texas A&amp;M International University"/>
    <n v="226152"/>
    <x v="1"/>
    <n v="722"/>
    <n v="1"/>
    <n v="721"/>
    <n v="721"/>
    <n v="0"/>
    <m/>
    <n v="12"/>
    <n v="0"/>
    <n v="1"/>
    <n v="0"/>
    <m/>
    <n v="0"/>
    <n v="4.583333333333333"/>
    <n v="55"/>
    <n v="9"/>
    <n v="9"/>
    <m/>
    <n v="0"/>
    <m/>
    <n v="0"/>
    <m/>
    <n v="0"/>
    <m/>
    <n v="0"/>
    <n v="13"/>
    <n v="0"/>
    <n v="4.9230769230769234"/>
    <n v="64"/>
    <n v="0"/>
    <n v="0"/>
    <n v="151"/>
    <n v="0"/>
    <n v="22"/>
    <n v="0"/>
    <m/>
    <n v="0"/>
    <n v="5"/>
    <n v="755"/>
    <n v="5.5"/>
    <n v="121"/>
    <m/>
    <n v="0"/>
    <m/>
    <n v="0"/>
    <m/>
    <n v="0"/>
    <m/>
    <n v="0"/>
    <n v="173"/>
    <n v="0"/>
    <n v="5.0635838150289016"/>
    <n v="876"/>
    <n v="0"/>
    <n v="0"/>
    <n v="186"/>
    <n v="0"/>
    <n v="5.053763440860215"/>
    <n v="940"/>
    <n v="0"/>
    <n v="0"/>
    <n v="224"/>
    <n v="0"/>
    <n v="243"/>
    <n v="0"/>
    <m/>
    <n v="0"/>
    <n v="3.5"/>
    <n v="784"/>
    <n v="3.7695473251028808"/>
    <n v="916"/>
    <m/>
    <n v="0"/>
    <m/>
    <n v="0"/>
    <m/>
    <n v="0"/>
    <m/>
    <n v="0"/>
    <n v="467"/>
    <n v="0"/>
    <n v="3.6402569593147751"/>
    <n v="1700"/>
    <n v="0"/>
    <n v="0"/>
    <n v="68"/>
    <n v="0"/>
    <n v="4.3529411764705879"/>
    <n v="296"/>
    <m/>
    <n v="0"/>
    <n v="246"/>
    <n v="0"/>
    <n v="905"/>
    <s v=""/>
    <n v="243"/>
    <n v="0"/>
    <n v="916"/>
    <n v="0"/>
    <n v="489"/>
    <n v="0"/>
    <n v="1821"/>
    <s v=""/>
    <n v="173"/>
    <n v="0"/>
    <n v="876"/>
    <s v=""/>
    <n v="2936"/>
    <s v=""/>
  </r>
  <r>
    <x v="13"/>
    <s v="Texas A&amp;M University-Commerce"/>
    <n v="224554"/>
    <x v="1"/>
    <n v="1201"/>
    <n v="0"/>
    <n v="1201"/>
    <n v="1201"/>
    <n v="0"/>
    <m/>
    <n v="46"/>
    <n v="0"/>
    <n v="4"/>
    <n v="0"/>
    <m/>
    <n v="0"/>
    <n v="4.3260869565217392"/>
    <n v="199"/>
    <n v="4"/>
    <n v="16"/>
    <m/>
    <n v="0"/>
    <m/>
    <n v="0"/>
    <m/>
    <n v="0"/>
    <m/>
    <n v="0"/>
    <n v="50"/>
    <n v="0"/>
    <n v="4.3"/>
    <n v="215"/>
    <n v="0"/>
    <n v="0"/>
    <n v="123"/>
    <n v="0"/>
    <n v="18"/>
    <n v="0"/>
    <m/>
    <n v="0"/>
    <n v="5.5121951219512191"/>
    <n v="678"/>
    <n v="5"/>
    <n v="90"/>
    <m/>
    <n v="0"/>
    <m/>
    <n v="0"/>
    <m/>
    <n v="0"/>
    <m/>
    <n v="0"/>
    <n v="141"/>
    <n v="0"/>
    <n v="5.4468085106382977"/>
    <n v="768"/>
    <n v="0"/>
    <n v="0"/>
    <n v="191"/>
    <n v="0"/>
    <n v="5.1465968586387438"/>
    <n v="983.00000000000011"/>
    <n v="0"/>
    <n v="0"/>
    <n v="639"/>
    <n v="0"/>
    <n v="316"/>
    <n v="0"/>
    <m/>
    <n v="0"/>
    <n v="3.0688575899843507"/>
    <n v="1961"/>
    <n v="2.787974683544304"/>
    <n v="881.00000000000011"/>
    <m/>
    <n v="0"/>
    <m/>
    <n v="0"/>
    <m/>
    <n v="0"/>
    <m/>
    <n v="0"/>
    <n v="955"/>
    <n v="0"/>
    <n v="2.9759162303664923"/>
    <n v="2842"/>
    <n v="0"/>
    <n v="0"/>
    <n v="55"/>
    <n v="0"/>
    <n v="4.0363636363636362"/>
    <n v="222"/>
    <m/>
    <n v="0"/>
    <n v="657"/>
    <n v="0"/>
    <n v="2051"/>
    <s v=""/>
    <n v="316"/>
    <n v="0"/>
    <n v="881.00000000000011"/>
    <n v="0"/>
    <n v="973"/>
    <n v="0"/>
    <n v="2932"/>
    <s v=""/>
    <n v="141"/>
    <n v="0"/>
    <n v="768"/>
    <s v=""/>
    <n v="4047"/>
    <s v=""/>
  </r>
  <r>
    <x v="13"/>
    <s v="Texas A&amp;M University-Corpus Christi "/>
    <n v="224147"/>
    <x v="1"/>
    <n v="1424"/>
    <n v="8"/>
    <n v="1416"/>
    <n v="1416"/>
    <n v="0"/>
    <m/>
    <n v="155"/>
    <n v="0"/>
    <n v="2"/>
    <n v="0"/>
    <m/>
    <n v="0"/>
    <n v="4.3677419354838714"/>
    <n v="677.00000000000011"/>
    <n v="4.5"/>
    <n v="9"/>
    <m/>
    <n v="0"/>
    <m/>
    <n v="0"/>
    <m/>
    <n v="0"/>
    <m/>
    <n v="0"/>
    <n v="157"/>
    <n v="0"/>
    <n v="4.369426751592357"/>
    <n v="686"/>
    <n v="0"/>
    <n v="0"/>
    <n v="392"/>
    <n v="0"/>
    <n v="29"/>
    <n v="0"/>
    <m/>
    <n v="0"/>
    <n v="4.8494897959183669"/>
    <n v="1900.9999999999998"/>
    <n v="4.5517241379310347"/>
    <n v="132"/>
    <m/>
    <n v="0"/>
    <m/>
    <n v="0"/>
    <m/>
    <n v="0"/>
    <m/>
    <n v="0"/>
    <n v="421"/>
    <n v="0"/>
    <n v="4.8289786223277904"/>
    <n v="2032.9999999999998"/>
    <n v="0"/>
    <n v="0"/>
    <n v="578"/>
    <n v="0"/>
    <n v="4.7041522491349479"/>
    <n v="2719"/>
    <n v="0"/>
    <n v="0"/>
    <n v="491"/>
    <n v="0"/>
    <n v="284"/>
    <n v="0"/>
    <m/>
    <n v="0"/>
    <n v="3.4276985743380854"/>
    <n v="1683"/>
    <n v="3.5422535211267605"/>
    <n v="1006"/>
    <m/>
    <n v="0"/>
    <m/>
    <n v="0"/>
    <m/>
    <n v="0"/>
    <m/>
    <n v="0"/>
    <n v="775"/>
    <n v="0"/>
    <n v="3.4696774193548388"/>
    <n v="2689"/>
    <n v="0"/>
    <n v="0"/>
    <n v="63"/>
    <n v="0"/>
    <n v="3.9841269841269842"/>
    <n v="251"/>
    <m/>
    <n v="0"/>
    <n v="520"/>
    <n v="0"/>
    <n v="1815"/>
    <s v=""/>
    <n v="284"/>
    <n v="0"/>
    <n v="1006"/>
    <n v="0"/>
    <n v="804"/>
    <n v="0"/>
    <n v="2821"/>
    <s v=""/>
    <n v="421"/>
    <n v="0"/>
    <n v="2032.9999999999998"/>
    <s v=""/>
    <n v="5659"/>
    <s v=""/>
  </r>
  <r>
    <x v="13"/>
    <s v="Texas A&amp;M University-Kingsville"/>
    <n v="228705"/>
    <x v="1"/>
    <n v="1120"/>
    <n v="4"/>
    <n v="1116"/>
    <n v="1116"/>
    <n v="0"/>
    <m/>
    <n v="73"/>
    <n v="0"/>
    <n v="9"/>
    <n v="0"/>
    <m/>
    <n v="0"/>
    <n v="4.7397260273972606"/>
    <n v="346"/>
    <n v="4.8888888888888893"/>
    <n v="44"/>
    <m/>
    <n v="0"/>
    <m/>
    <n v="0"/>
    <m/>
    <n v="0"/>
    <m/>
    <n v="0"/>
    <n v="82"/>
    <n v="0"/>
    <n v="4.7560975609756095"/>
    <n v="390"/>
    <n v="0"/>
    <n v="0"/>
    <n v="198"/>
    <n v="0"/>
    <n v="34"/>
    <n v="0"/>
    <m/>
    <n v="0"/>
    <n v="5.8434343434343434"/>
    <n v="1157"/>
    <n v="6.2647058823529411"/>
    <n v="213"/>
    <m/>
    <n v="0"/>
    <m/>
    <n v="0"/>
    <m/>
    <n v="0"/>
    <m/>
    <n v="0"/>
    <n v="232"/>
    <n v="0"/>
    <n v="5.9051724137931032"/>
    <n v="1370"/>
    <n v="0"/>
    <n v="0"/>
    <n v="314"/>
    <n v="0"/>
    <n v="5.6050955414012735"/>
    <n v="1760"/>
    <n v="0"/>
    <n v="0"/>
    <n v="419"/>
    <n v="0"/>
    <n v="319"/>
    <n v="0"/>
    <m/>
    <n v="0"/>
    <n v="3.0954653937947496"/>
    <n v="1297"/>
    <n v="3.1473354231974922"/>
    <n v="1004"/>
    <m/>
    <n v="0"/>
    <m/>
    <n v="0"/>
    <m/>
    <n v="0"/>
    <m/>
    <n v="0"/>
    <n v="738"/>
    <n v="0"/>
    <n v="3.1178861788617884"/>
    <n v="2301"/>
    <n v="0"/>
    <n v="0"/>
    <n v="64"/>
    <n v="0"/>
    <n v="5.625"/>
    <n v="360"/>
    <m/>
    <n v="0"/>
    <n v="453"/>
    <n v="0"/>
    <n v="1510"/>
    <s v=""/>
    <n v="319"/>
    <n v="0"/>
    <n v="1004"/>
    <n v="0"/>
    <n v="772"/>
    <n v="0"/>
    <n v="2514"/>
    <s v=""/>
    <n v="232"/>
    <n v="0"/>
    <n v="1370"/>
    <s v=""/>
    <n v="4421"/>
    <s v=""/>
  </r>
  <r>
    <x v="13"/>
    <s v="Texas Southern University "/>
    <n v="229063"/>
    <x v="1"/>
    <n v="889"/>
    <n v="1"/>
    <n v="888"/>
    <n v="888"/>
    <n v="0"/>
    <m/>
    <n v="24"/>
    <n v="0"/>
    <n v="0"/>
    <n v="0"/>
    <m/>
    <n v="0"/>
    <n v="5.125"/>
    <n v="123"/>
    <s v=" "/>
    <n v="0"/>
    <m/>
    <n v="0"/>
    <m/>
    <n v="0"/>
    <m/>
    <n v="0"/>
    <m/>
    <n v="0"/>
    <n v="24"/>
    <n v="0"/>
    <n v="5.125"/>
    <n v="123"/>
    <n v="0"/>
    <n v="0"/>
    <n v="320"/>
    <n v="0"/>
    <n v="14"/>
    <n v="0"/>
    <m/>
    <n v="0"/>
    <n v="5.9937500000000004"/>
    <n v="1918"/>
    <n v="6.4285714285714288"/>
    <n v="90"/>
    <m/>
    <n v="0"/>
    <m/>
    <n v="0"/>
    <m/>
    <n v="0"/>
    <m/>
    <n v="0"/>
    <n v="334"/>
    <n v="0"/>
    <n v="6.0119760479041915"/>
    <n v="2008"/>
    <n v="0"/>
    <n v="0"/>
    <n v="358"/>
    <n v="0"/>
    <n v="5.9525139664804465"/>
    <n v="2131"/>
    <n v="0"/>
    <n v="0"/>
    <n v="304"/>
    <n v="0"/>
    <n v="78"/>
    <n v="0"/>
    <m/>
    <n v="0"/>
    <n v="4.7335526315789478"/>
    <n v="1439.0000000000002"/>
    <n v="4.5"/>
    <n v="351"/>
    <m/>
    <n v="0"/>
    <m/>
    <n v="0"/>
    <m/>
    <n v="0"/>
    <m/>
    <n v="0"/>
    <n v="382"/>
    <n v="0"/>
    <n v="4.6858638743455501"/>
    <n v="1790.0000000000002"/>
    <n v="0"/>
    <n v="0"/>
    <n v="148"/>
    <n v="0"/>
    <n v="5.75"/>
    <n v="851"/>
    <m/>
    <n v="0"/>
    <n v="318"/>
    <n v="0"/>
    <n v="1529.0000000000002"/>
    <s v=""/>
    <n v="78"/>
    <n v="0"/>
    <n v="351"/>
    <n v="0"/>
    <n v="396"/>
    <n v="0"/>
    <n v="1880.0000000000002"/>
    <s v=""/>
    <n v="334"/>
    <n v="0"/>
    <n v="2008"/>
    <s v=""/>
    <n v="4772"/>
    <s v=""/>
  </r>
  <r>
    <x v="13"/>
    <s v="Texas State University-San Marcos"/>
    <n v="228459"/>
    <x v="1"/>
    <n v="5256"/>
    <n v="29"/>
    <n v="5227"/>
    <n v="5227"/>
    <n v="0"/>
    <m/>
    <n v="516"/>
    <n v="0"/>
    <n v="6"/>
    <n v="0"/>
    <m/>
    <n v="0"/>
    <n v="4.4903100775193803"/>
    <n v="2317"/>
    <n v="4.666666666666667"/>
    <n v="28"/>
    <m/>
    <n v="0"/>
    <m/>
    <n v="0"/>
    <m/>
    <n v="0"/>
    <m/>
    <n v="0"/>
    <n v="522"/>
    <n v="0"/>
    <n v="4.4923371647509578"/>
    <n v="2345"/>
    <n v="0"/>
    <n v="0"/>
    <n v="1174"/>
    <n v="0"/>
    <n v="33"/>
    <n v="0"/>
    <m/>
    <n v="0"/>
    <n v="5.1081771720613292"/>
    <n v="5997"/>
    <n v="5.4545454545454541"/>
    <n v="180"/>
    <m/>
    <n v="0"/>
    <m/>
    <n v="0"/>
    <m/>
    <n v="0"/>
    <m/>
    <n v="0"/>
    <n v="1207"/>
    <n v="0"/>
    <n v="5.117647058823529"/>
    <n v="6176.9999999999991"/>
    <n v="0"/>
    <n v="0"/>
    <n v="1729"/>
    <n v="0"/>
    <n v="4.928860613071139"/>
    <n v="8522"/>
    <n v="0"/>
    <n v="0"/>
    <n v="2500"/>
    <n v="0"/>
    <n v="823"/>
    <n v="0"/>
    <m/>
    <n v="0"/>
    <n v="3.5752000000000002"/>
    <n v="8938"/>
    <n v="3.5917375455650062"/>
    <n v="2956"/>
    <m/>
    <n v="0"/>
    <m/>
    <n v="0"/>
    <m/>
    <n v="0"/>
    <m/>
    <n v="0"/>
    <n v="3323"/>
    <n v="0"/>
    <n v="3.5792958170328015"/>
    <n v="11894"/>
    <n v="0"/>
    <n v="0"/>
    <n v="175"/>
    <n v="0"/>
    <n v="5.52"/>
    <n v="965.99999999999989"/>
    <m/>
    <n v="0"/>
    <n v="2533"/>
    <n v="0"/>
    <n v="9118"/>
    <s v=""/>
    <n v="823"/>
    <n v="0"/>
    <n v="2956"/>
    <n v="0"/>
    <n v="3356"/>
    <n v="0"/>
    <n v="12074"/>
    <s v=""/>
    <n v="1207"/>
    <n v="0"/>
    <n v="6176.9999999999991"/>
    <s v=""/>
    <n v="21382"/>
    <s v=""/>
  </r>
  <r>
    <x v="13"/>
    <s v="University of Houston-Clear Lake "/>
    <n v="225414"/>
    <x v="1"/>
    <n v="1204"/>
    <n v="0"/>
    <n v="1204"/>
    <n v="1204"/>
    <n v="0"/>
    <m/>
    <n v="0"/>
    <n v="0"/>
    <n v="1"/>
    <n v="0"/>
    <m/>
    <n v="0"/>
    <s v=" "/>
    <n v="0"/>
    <n v="1"/>
    <n v="1"/>
    <m/>
    <n v="0"/>
    <m/>
    <n v="0"/>
    <m/>
    <n v="0"/>
    <m/>
    <n v="0"/>
    <n v="1"/>
    <n v="0"/>
    <n v="1"/>
    <n v="1"/>
    <n v="0"/>
    <n v="0"/>
    <n v="0"/>
    <n v="0"/>
    <n v="0"/>
    <n v="0"/>
    <m/>
    <n v="0"/>
    <s v=" "/>
    <n v="0"/>
    <s v=" "/>
    <n v="0"/>
    <m/>
    <n v="0"/>
    <m/>
    <n v="0"/>
    <m/>
    <n v="0"/>
    <m/>
    <n v="0"/>
    <n v="0"/>
    <n v="0"/>
    <n v="0"/>
    <n v="0"/>
    <n v="0"/>
    <n v="0"/>
    <n v="1"/>
    <n v="0"/>
    <n v="1"/>
    <n v="1"/>
    <n v="0"/>
    <n v="0"/>
    <n v="593"/>
    <n v="0"/>
    <n v="545"/>
    <n v="0"/>
    <m/>
    <n v="0"/>
    <n v="3.1011804384485666"/>
    <n v="1839"/>
    <n v="3.6348623853211008"/>
    <n v="1981"/>
    <m/>
    <n v="0"/>
    <m/>
    <n v="0"/>
    <m/>
    <n v="0"/>
    <m/>
    <n v="0"/>
    <n v="1138"/>
    <n v="0"/>
    <n v="3.3567662565905096"/>
    <n v="3820"/>
    <n v="0"/>
    <n v="0"/>
    <n v="65"/>
    <n v="0"/>
    <n v="3.8461538461538463"/>
    <n v="250"/>
    <m/>
    <n v="0"/>
    <n v="593"/>
    <n v="0"/>
    <n v="1839"/>
    <s v=""/>
    <n v="545"/>
    <n v="0"/>
    <n v="1981"/>
    <n v="0"/>
    <n v="1138"/>
    <n v="0"/>
    <n v="3820"/>
    <s v=""/>
    <n v="0"/>
    <n v="0"/>
    <s v=""/>
    <s v=""/>
    <n v="4071"/>
    <s v=""/>
  </r>
  <r>
    <x v="13"/>
    <s v="University of Texas at Tyler"/>
    <n v="228802"/>
    <x v="1"/>
    <n v="1229"/>
    <n v="1"/>
    <n v="1228"/>
    <n v="1228"/>
    <n v="0"/>
    <m/>
    <n v="54"/>
    <n v="0"/>
    <n v="1"/>
    <n v="0"/>
    <m/>
    <n v="0"/>
    <n v="4.3148148148148149"/>
    <n v="233"/>
    <n v="5"/>
    <n v="5"/>
    <m/>
    <n v="0"/>
    <m/>
    <n v="0"/>
    <m/>
    <n v="0"/>
    <m/>
    <n v="0"/>
    <n v="55"/>
    <n v="0"/>
    <n v="4.3272727272727272"/>
    <n v="238"/>
    <n v="0"/>
    <n v="0"/>
    <n v="115"/>
    <n v="0"/>
    <n v="7"/>
    <n v="0"/>
    <m/>
    <n v="0"/>
    <n v="4.8086956521739133"/>
    <n v="553"/>
    <n v="5.5714285714285712"/>
    <n v="39"/>
    <m/>
    <n v="0"/>
    <m/>
    <n v="0"/>
    <m/>
    <n v="0"/>
    <m/>
    <n v="0"/>
    <n v="122"/>
    <n v="0"/>
    <n v="4.8524590163934427"/>
    <n v="592"/>
    <n v="0"/>
    <n v="0"/>
    <n v="177"/>
    <n v="0"/>
    <n v="4.6892655367231635"/>
    <n v="829.99999999999989"/>
    <n v="0"/>
    <n v="0"/>
    <n v="690"/>
    <n v="0"/>
    <n v="307"/>
    <n v="0"/>
    <m/>
    <n v="0"/>
    <n v="3.336231884057971"/>
    <n v="2302"/>
    <n v="3.4234527687296419"/>
    <n v="1051"/>
    <m/>
    <n v="0"/>
    <m/>
    <n v="0"/>
    <m/>
    <n v="0"/>
    <m/>
    <n v="0"/>
    <n v="997"/>
    <n v="0"/>
    <n v="3.3630892678034101"/>
    <n v="3353"/>
    <n v="0"/>
    <n v="0"/>
    <n v="54"/>
    <n v="0"/>
    <n v="3.4814814814814814"/>
    <n v="188"/>
    <m/>
    <n v="0"/>
    <n v="697"/>
    <n v="0"/>
    <n v="2341"/>
    <s v=""/>
    <n v="307"/>
    <n v="0"/>
    <n v="1051"/>
    <n v="0"/>
    <n v="1004"/>
    <n v="0"/>
    <n v="3392"/>
    <s v=""/>
    <n v="122"/>
    <n v="0"/>
    <n v="592"/>
    <s v=""/>
    <n v="4371"/>
    <s v=""/>
  </r>
  <r>
    <x v="13"/>
    <s v="University of Texas-Pan American"/>
    <n v="227368"/>
    <x v="1"/>
    <n v="2705"/>
    <n v="0"/>
    <n v="2705"/>
    <n v="2705"/>
    <n v="0"/>
    <m/>
    <n v="468"/>
    <n v="0"/>
    <n v="81"/>
    <n v="0"/>
    <m/>
    <n v="0"/>
    <n v="4.6987179487179489"/>
    <n v="2199"/>
    <n v="4.4691358024691361"/>
    <n v="362"/>
    <m/>
    <n v="0"/>
    <m/>
    <n v="0"/>
    <m/>
    <n v="0"/>
    <m/>
    <n v="0"/>
    <n v="549"/>
    <n v="0"/>
    <n v="4.6648451730418943"/>
    <n v="2561"/>
    <n v="0"/>
    <n v="0"/>
    <n v="612"/>
    <n v="0"/>
    <n v="124"/>
    <n v="0"/>
    <m/>
    <n v="0"/>
    <n v="5.8398692810457513"/>
    <n v="3574"/>
    <n v="6.588709677419355"/>
    <n v="817"/>
    <m/>
    <n v="0"/>
    <m/>
    <n v="0"/>
    <m/>
    <n v="0"/>
    <m/>
    <n v="0"/>
    <n v="736"/>
    <n v="0"/>
    <n v="5.9660326086956523"/>
    <n v="4391"/>
    <n v="0"/>
    <n v="0"/>
    <n v="1285"/>
    <n v="0"/>
    <n v="5.41011673151751"/>
    <n v="6952"/>
    <n v="0"/>
    <n v="0"/>
    <n v="671"/>
    <n v="0"/>
    <n v="459"/>
    <n v="0"/>
    <m/>
    <n v="0"/>
    <n v="3.6140089418777945"/>
    <n v="2425"/>
    <n v="3.8278867102396514"/>
    <n v="1757"/>
    <m/>
    <n v="0"/>
    <m/>
    <n v="0"/>
    <m/>
    <n v="0"/>
    <m/>
    <n v="0"/>
    <n v="1130"/>
    <n v="0"/>
    <n v="3.7008849557522123"/>
    <n v="4182"/>
    <n v="0"/>
    <n v="0"/>
    <n v="290"/>
    <n v="0"/>
    <n v="5.431034482758621"/>
    <n v="1575"/>
    <m/>
    <n v="0"/>
    <n v="795"/>
    <n v="0"/>
    <n v="3242"/>
    <s v=""/>
    <n v="459"/>
    <n v="0"/>
    <n v="1757"/>
    <n v="0"/>
    <n v="1254"/>
    <n v="0"/>
    <n v="4999"/>
    <s v=""/>
    <n v="736"/>
    <n v="0"/>
    <n v="4391"/>
    <s v=""/>
    <n v="12709"/>
    <s v=""/>
  </r>
  <r>
    <x v="13"/>
    <s v="West Texas A&amp;M University"/>
    <n v="229814"/>
    <x v="1"/>
    <n v="1214"/>
    <n v="0"/>
    <n v="1214"/>
    <n v="1214"/>
    <n v="0"/>
    <m/>
    <n v="141"/>
    <n v="0"/>
    <n v="4"/>
    <n v="0"/>
    <m/>
    <n v="0"/>
    <n v="4.6524822695035457"/>
    <n v="656"/>
    <n v="5"/>
    <n v="20"/>
    <m/>
    <n v="0"/>
    <m/>
    <n v="0"/>
    <m/>
    <n v="0"/>
    <m/>
    <n v="0"/>
    <n v="145"/>
    <n v="0"/>
    <n v="4.6620689655172418"/>
    <n v="676.00000000000011"/>
    <n v="0"/>
    <n v="0"/>
    <n v="193"/>
    <n v="0"/>
    <n v="26"/>
    <n v="0"/>
    <m/>
    <n v="0"/>
    <n v="5.4196891191709842"/>
    <n v="1046"/>
    <n v="5.2307692307692308"/>
    <n v="136"/>
    <m/>
    <n v="0"/>
    <m/>
    <n v="0"/>
    <m/>
    <n v="0"/>
    <m/>
    <n v="0"/>
    <n v="219"/>
    <n v="0"/>
    <n v="5.397260273972603"/>
    <n v="1182"/>
    <n v="0"/>
    <n v="0"/>
    <n v="364"/>
    <n v="0"/>
    <n v="5.104395604395604"/>
    <n v="1857.9999999999998"/>
    <n v="0"/>
    <n v="0"/>
    <n v="559"/>
    <n v="0"/>
    <n v="239"/>
    <n v="0"/>
    <m/>
    <n v="0"/>
    <n v="3.5277280858676208"/>
    <n v="1972"/>
    <n v="3.5732217573221758"/>
    <n v="854"/>
    <m/>
    <n v="0"/>
    <m/>
    <n v="0"/>
    <m/>
    <n v="0"/>
    <m/>
    <n v="0"/>
    <n v="798"/>
    <n v="0"/>
    <n v="3.5413533834586466"/>
    <n v="2826"/>
    <n v="0"/>
    <n v="0"/>
    <n v="52"/>
    <n v="0"/>
    <n v="6.4230769230769234"/>
    <n v="334"/>
    <m/>
    <n v="0"/>
    <n v="585"/>
    <n v="0"/>
    <n v="2108"/>
    <s v=""/>
    <n v="239"/>
    <n v="0"/>
    <n v="854"/>
    <n v="0"/>
    <n v="824"/>
    <n v="0"/>
    <n v="2962"/>
    <s v=""/>
    <n v="219"/>
    <n v="0"/>
    <n v="1182"/>
    <s v=""/>
    <n v="5018"/>
    <s v=""/>
  </r>
  <r>
    <x v="13"/>
    <s v="Texas A&amp;M -Texarkana"/>
    <n v="224545"/>
    <x v="2"/>
    <n v="346"/>
    <n v="0"/>
    <n v="346"/>
    <n v="346"/>
    <n v="0"/>
    <m/>
    <n v="0"/>
    <n v="0"/>
    <n v="0"/>
    <n v="0"/>
    <m/>
    <n v="0"/>
    <s v=" "/>
    <n v="0"/>
    <s v=" "/>
    <n v="0"/>
    <m/>
    <n v="0"/>
    <m/>
    <n v="0"/>
    <m/>
    <n v="0"/>
    <m/>
    <n v="0"/>
    <n v="0"/>
    <n v="0"/>
    <n v="0"/>
    <n v="0"/>
    <n v="0"/>
    <n v="0"/>
    <n v="0"/>
    <n v="0"/>
    <n v="0"/>
    <n v="0"/>
    <m/>
    <n v="0"/>
    <s v=" "/>
    <n v="0"/>
    <s v=" "/>
    <n v="0"/>
    <m/>
    <n v="0"/>
    <m/>
    <n v="0"/>
    <m/>
    <n v="0"/>
    <m/>
    <n v="0"/>
    <n v="0"/>
    <n v="0"/>
    <n v="0"/>
    <n v="0"/>
    <n v="0"/>
    <n v="0"/>
    <n v="0"/>
    <n v="0"/>
    <n v="0"/>
    <n v="0"/>
    <n v="0"/>
    <n v="0"/>
    <n v="124"/>
    <n v="0"/>
    <n v="205"/>
    <n v="0"/>
    <m/>
    <n v="0"/>
    <n v="2.7903225806451615"/>
    <n v="346"/>
    <n v="3.1804878048780489"/>
    <n v="652"/>
    <m/>
    <n v="0"/>
    <m/>
    <n v="0"/>
    <m/>
    <n v="0"/>
    <m/>
    <n v="0"/>
    <n v="329"/>
    <n v="0"/>
    <n v="3.0334346504559271"/>
    <n v="998"/>
    <n v="0"/>
    <n v="0"/>
    <n v="17"/>
    <n v="0"/>
    <n v="4.882352941176471"/>
    <n v="83"/>
    <m/>
    <n v="0"/>
    <n v="124"/>
    <n v="0"/>
    <n v="346"/>
    <s v=""/>
    <n v="205"/>
    <n v="0"/>
    <n v="652"/>
    <n v="0"/>
    <n v="329"/>
    <n v="0"/>
    <n v="998"/>
    <s v=""/>
    <n v="0"/>
    <n v="0"/>
    <s v=""/>
    <s v=""/>
    <n v="1081"/>
    <s v=""/>
  </r>
  <r>
    <x v="13"/>
    <s v="University of Houston-Victoria"/>
    <n v="225502"/>
    <x v="2"/>
    <n v="490"/>
    <n v="2"/>
    <n v="488"/>
    <n v="488"/>
    <n v="0"/>
    <m/>
    <n v="0"/>
    <n v="0"/>
    <n v="0"/>
    <n v="0"/>
    <m/>
    <n v="0"/>
    <s v=" "/>
    <n v="0"/>
    <s v=" "/>
    <n v="0"/>
    <m/>
    <n v="0"/>
    <m/>
    <n v="0"/>
    <m/>
    <n v="0"/>
    <m/>
    <n v="0"/>
    <n v="0"/>
    <n v="0"/>
    <n v="0"/>
    <n v="0"/>
    <n v="0"/>
    <n v="0"/>
    <n v="0"/>
    <n v="0"/>
    <n v="0"/>
    <n v="0"/>
    <m/>
    <n v="0"/>
    <s v=" "/>
    <n v="0"/>
    <s v=" "/>
    <n v="0"/>
    <m/>
    <n v="0"/>
    <m/>
    <n v="0"/>
    <m/>
    <n v="0"/>
    <m/>
    <n v="0"/>
    <n v="0"/>
    <n v="0"/>
    <n v="0"/>
    <n v="0"/>
    <n v="0"/>
    <n v="0"/>
    <n v="0"/>
    <n v="0"/>
    <n v="0"/>
    <n v="0"/>
    <n v="0"/>
    <n v="0"/>
    <n v="168"/>
    <n v="0"/>
    <n v="297"/>
    <n v="0"/>
    <m/>
    <n v="0"/>
    <n v="2.3273809523809526"/>
    <n v="391"/>
    <n v="3.0336700336700337"/>
    <n v="901"/>
    <m/>
    <n v="0"/>
    <m/>
    <n v="0"/>
    <m/>
    <n v="0"/>
    <m/>
    <n v="0"/>
    <n v="465"/>
    <n v="0"/>
    <n v="2.7784946236559138"/>
    <n v="1292"/>
    <n v="0"/>
    <n v="0"/>
    <n v="23"/>
    <n v="0"/>
    <n v="2.652173913043478"/>
    <n v="60.999999999999993"/>
    <m/>
    <n v="0"/>
    <n v="168"/>
    <n v="0"/>
    <n v="391"/>
    <s v=""/>
    <n v="297"/>
    <n v="0"/>
    <n v="901"/>
    <n v="0"/>
    <n v="465"/>
    <n v="0"/>
    <n v="1292"/>
    <s v=""/>
    <n v="0"/>
    <n v="0"/>
    <s v=""/>
    <s v=""/>
    <n v="1353"/>
    <s v=""/>
  </r>
  <r>
    <x v="13"/>
    <s v="University of Texas at Brownsville"/>
    <n v="227377"/>
    <x v="2"/>
    <n v="987"/>
    <n v="0"/>
    <n v="987"/>
    <n v="987"/>
    <n v="0"/>
    <m/>
    <n v="3"/>
    <n v="0"/>
    <n v="0"/>
    <n v="0"/>
    <m/>
    <n v="0"/>
    <n v="5"/>
    <n v="15"/>
    <s v=" "/>
    <n v="0"/>
    <m/>
    <n v="0"/>
    <m/>
    <n v="0"/>
    <m/>
    <n v="0"/>
    <m/>
    <n v="0"/>
    <n v="3"/>
    <n v="0"/>
    <n v="5"/>
    <n v="15"/>
    <n v="0"/>
    <n v="0"/>
    <n v="10"/>
    <n v="0"/>
    <n v="0"/>
    <n v="0"/>
    <m/>
    <n v="0"/>
    <n v="7.3"/>
    <n v="73"/>
    <s v=" "/>
    <n v="0"/>
    <m/>
    <n v="0"/>
    <m/>
    <n v="0"/>
    <m/>
    <n v="0"/>
    <m/>
    <n v="0"/>
    <n v="10"/>
    <n v="0"/>
    <n v="7.3"/>
    <n v="73"/>
    <n v="0"/>
    <n v="0"/>
    <n v="13"/>
    <n v="0"/>
    <n v="6.7692307692307692"/>
    <n v="88"/>
    <n v="0"/>
    <n v="0"/>
    <n v="88"/>
    <n v="0"/>
    <n v="774"/>
    <n v="0"/>
    <m/>
    <n v="0"/>
    <n v="3.0909090909090908"/>
    <n v="272"/>
    <n v="3.4354005167958657"/>
    <n v="2659"/>
    <m/>
    <n v="0"/>
    <m/>
    <n v="0"/>
    <m/>
    <n v="0"/>
    <m/>
    <n v="0"/>
    <n v="862"/>
    <n v="0"/>
    <n v="3.4002320185614847"/>
    <n v="2931"/>
    <n v="0"/>
    <n v="0"/>
    <n v="112"/>
    <n v="0"/>
    <n v="6.0267857142857144"/>
    <n v="675"/>
    <m/>
    <n v="0"/>
    <n v="88"/>
    <n v="0"/>
    <n v="272"/>
    <s v=""/>
    <n v="774"/>
    <n v="0"/>
    <n v="2659"/>
    <n v="0"/>
    <n v="862"/>
    <n v="0"/>
    <n v="2931"/>
    <s v=""/>
    <n v="10"/>
    <n v="0"/>
    <n v="73"/>
    <s v=""/>
    <n v="3694"/>
    <s v=""/>
  </r>
  <r>
    <x v="13"/>
    <s v="University of Texas of the Permian Basin"/>
    <n v="229018"/>
    <x v="2"/>
    <n v="573"/>
    <n v="8"/>
    <n v="565"/>
    <n v="565"/>
    <n v="0"/>
    <m/>
    <n v="47"/>
    <n v="0"/>
    <n v="0"/>
    <n v="0"/>
    <m/>
    <n v="0"/>
    <n v="4.4893617021276597"/>
    <n v="211"/>
    <s v=" "/>
    <n v="0"/>
    <m/>
    <n v="0"/>
    <m/>
    <n v="0"/>
    <m/>
    <n v="0"/>
    <m/>
    <n v="0"/>
    <n v="47"/>
    <n v="0"/>
    <n v="4.4893617021276597"/>
    <n v="211"/>
    <n v="0"/>
    <n v="0"/>
    <n v="60"/>
    <n v="0"/>
    <n v="1"/>
    <n v="0"/>
    <m/>
    <n v="0"/>
    <n v="5.0166666666666666"/>
    <n v="301"/>
    <n v="6"/>
    <n v="6"/>
    <m/>
    <n v="0"/>
    <m/>
    <n v="0"/>
    <m/>
    <n v="0"/>
    <m/>
    <n v="0"/>
    <n v="61"/>
    <n v="0"/>
    <n v="5.0327868852459012"/>
    <n v="307"/>
    <n v="0"/>
    <n v="0"/>
    <n v="108"/>
    <n v="0"/>
    <n v="4.7962962962962967"/>
    <n v="518"/>
    <n v="0"/>
    <n v="0"/>
    <n v="281"/>
    <n v="0"/>
    <n v="128"/>
    <n v="0"/>
    <m/>
    <n v="0"/>
    <n v="3.3096085409252667"/>
    <n v="929.99999999999989"/>
    <n v="3.890625"/>
    <n v="498"/>
    <m/>
    <n v="0"/>
    <m/>
    <n v="0"/>
    <m/>
    <n v="0"/>
    <m/>
    <n v="0"/>
    <n v="409"/>
    <n v="0"/>
    <n v="3.4914425427872859"/>
    <n v="1428"/>
    <n v="0"/>
    <n v="0"/>
    <n v="48"/>
    <n v="0"/>
    <n v="4.291666666666667"/>
    <n v="206"/>
    <m/>
    <n v="0"/>
    <n v="282"/>
    <n v="0"/>
    <n v="935.99999999999989"/>
    <s v=""/>
    <n v="128"/>
    <n v="0"/>
    <n v="498"/>
    <n v="0"/>
    <n v="410"/>
    <n v="0"/>
    <n v="1434"/>
    <s v=""/>
    <n v="61"/>
    <n v="0"/>
    <n v="307"/>
    <s v=""/>
    <n v="2152"/>
    <s v=""/>
  </r>
  <r>
    <x v="13"/>
    <s v="Sul Ross State University-Rio Grande College"/>
    <s v="228501B"/>
    <x v="3"/>
    <n v="173"/>
    <n v="0"/>
    <n v="173"/>
    <n v="173"/>
    <n v="0"/>
    <m/>
    <n v="0"/>
    <n v="0"/>
    <n v="0"/>
    <n v="0"/>
    <m/>
    <n v="0"/>
    <s v=" "/>
    <n v="0"/>
    <s v=" "/>
    <n v="0"/>
    <m/>
    <n v="0"/>
    <m/>
    <n v="0"/>
    <m/>
    <n v="0"/>
    <m/>
    <n v="0"/>
    <n v="0"/>
    <n v="0"/>
    <n v="0"/>
    <n v="0"/>
    <n v="0"/>
    <n v="0"/>
    <n v="1"/>
    <n v="0"/>
    <n v="0"/>
    <n v="0"/>
    <m/>
    <n v="0"/>
    <n v="3"/>
    <n v="3"/>
    <s v=" "/>
    <n v="0"/>
    <m/>
    <n v="0"/>
    <m/>
    <n v="0"/>
    <m/>
    <n v="0"/>
    <m/>
    <n v="0"/>
    <n v="1"/>
    <n v="0"/>
    <n v="3"/>
    <n v="3"/>
    <n v="0"/>
    <n v="0"/>
    <n v="1"/>
    <n v="0"/>
    <n v="3"/>
    <n v="3"/>
    <n v="0"/>
    <n v="0"/>
    <n v="70"/>
    <n v="0"/>
    <n v="86"/>
    <n v="0"/>
    <m/>
    <n v="0"/>
    <n v="3.3"/>
    <n v="231"/>
    <n v="3.6162790697674421"/>
    <n v="311"/>
    <m/>
    <n v="0"/>
    <m/>
    <n v="0"/>
    <m/>
    <n v="0"/>
    <m/>
    <n v="0"/>
    <n v="156"/>
    <n v="0"/>
    <n v="3.4743589743589745"/>
    <n v="542"/>
    <n v="0"/>
    <n v="0"/>
    <n v="16"/>
    <n v="0"/>
    <n v="4.6875"/>
    <n v="75"/>
    <m/>
    <n v="0"/>
    <n v="70"/>
    <n v="0"/>
    <n v="231"/>
    <s v=""/>
    <n v="86"/>
    <n v="0"/>
    <n v="311"/>
    <n v="0"/>
    <n v="156"/>
    <n v="0"/>
    <n v="542"/>
    <s v=""/>
    <n v="1"/>
    <n v="0"/>
    <n v="3"/>
    <s v=""/>
    <n v="620"/>
    <s v=""/>
  </r>
  <r>
    <x v="13"/>
    <s v="University of Houston-Downtown"/>
    <n v="225432"/>
    <x v="3"/>
    <n v="2175"/>
    <n v="3"/>
    <n v="2172"/>
    <n v="2172"/>
    <n v="0"/>
    <m/>
    <n v="6"/>
    <n v="0"/>
    <n v="0"/>
    <n v="0"/>
    <m/>
    <n v="0"/>
    <n v="5.166666666666667"/>
    <n v="31"/>
    <s v=" "/>
    <n v="0"/>
    <m/>
    <n v="0"/>
    <m/>
    <n v="0"/>
    <m/>
    <n v="0"/>
    <m/>
    <n v="0"/>
    <n v="6"/>
    <n v="0"/>
    <n v="5.166666666666667"/>
    <n v="31"/>
    <n v="0"/>
    <n v="0"/>
    <n v="221"/>
    <n v="0"/>
    <n v="45"/>
    <n v="0"/>
    <m/>
    <n v="0"/>
    <n v="6.4253393665158374"/>
    <n v="1420"/>
    <n v="6.5111111111111111"/>
    <n v="293"/>
    <m/>
    <n v="0"/>
    <m/>
    <n v="0"/>
    <m/>
    <n v="0"/>
    <m/>
    <n v="0"/>
    <n v="266"/>
    <n v="0"/>
    <n v="6.4398496240601499"/>
    <n v="1712.9999999999998"/>
    <n v="0"/>
    <n v="0"/>
    <n v="272"/>
    <n v="0"/>
    <n v="6.4117647058823524"/>
    <n v="1743.9999999999998"/>
    <n v="0"/>
    <n v="0"/>
    <n v="841"/>
    <n v="0"/>
    <n v="915"/>
    <n v="0"/>
    <m/>
    <n v="0"/>
    <n v="3.3709869203329368"/>
    <n v="2835"/>
    <n v="3.5333333333333332"/>
    <n v="3233"/>
    <m/>
    <n v="0"/>
    <m/>
    <n v="0"/>
    <m/>
    <n v="0"/>
    <m/>
    <n v="0"/>
    <n v="1756"/>
    <n v="0"/>
    <n v="3.4555808656036446"/>
    <n v="6068"/>
    <n v="0"/>
    <n v="0"/>
    <n v="144"/>
    <n v="0"/>
    <n v="6.166666666666667"/>
    <n v="888"/>
    <m/>
    <n v="0"/>
    <n v="886"/>
    <n v="0"/>
    <n v="3128"/>
    <s v=""/>
    <n v="915"/>
    <n v="0"/>
    <n v="3233"/>
    <n v="0"/>
    <n v="1801"/>
    <n v="0"/>
    <n v="6361"/>
    <s v=""/>
    <n v="266"/>
    <n v="0"/>
    <n v="1712.9999999999998"/>
    <s v=""/>
    <n v="8700"/>
    <s v=""/>
  </r>
  <r>
    <x v="13"/>
    <s v="Texas A&amp;M University at Galveston"/>
    <n v="228714"/>
    <x v="4"/>
    <n v="239"/>
    <n v="2"/>
    <n v="237"/>
    <n v="237"/>
    <n v="0"/>
    <m/>
    <n v="28"/>
    <n v="0"/>
    <n v="1"/>
    <n v="0"/>
    <m/>
    <n v="0"/>
    <n v="4.4285714285714288"/>
    <n v="124"/>
    <n v="4"/>
    <n v="4"/>
    <m/>
    <n v="0"/>
    <m/>
    <n v="0"/>
    <m/>
    <n v="0"/>
    <m/>
    <n v="0"/>
    <n v="29"/>
    <n v="0"/>
    <n v="4.4137931034482758"/>
    <n v="128"/>
    <n v="0"/>
    <n v="0"/>
    <n v="87"/>
    <n v="0"/>
    <n v="15"/>
    <n v="0"/>
    <m/>
    <n v="0"/>
    <n v="4.7816091954022992"/>
    <n v="416.00000000000006"/>
    <n v="5.4666666666666668"/>
    <n v="82"/>
    <m/>
    <n v="0"/>
    <m/>
    <n v="0"/>
    <m/>
    <n v="0"/>
    <m/>
    <n v="0"/>
    <n v="102"/>
    <n v="0"/>
    <n v="4.882352941176471"/>
    <n v="498.00000000000006"/>
    <n v="0"/>
    <n v="0"/>
    <n v="131"/>
    <n v="0"/>
    <n v="4.778625954198473"/>
    <n v="626"/>
    <n v="0"/>
    <n v="0"/>
    <n v="88"/>
    <n v="0"/>
    <n v="9"/>
    <n v="0"/>
    <m/>
    <n v="0"/>
    <n v="4.0113636363636367"/>
    <n v="353"/>
    <n v="3.1111111111111112"/>
    <n v="28"/>
    <m/>
    <n v="0"/>
    <m/>
    <n v="0"/>
    <m/>
    <n v="0"/>
    <m/>
    <n v="0"/>
    <n v="97"/>
    <n v="0"/>
    <n v="3.9278350515463916"/>
    <n v="381"/>
    <n v="0"/>
    <n v="0"/>
    <n v="9"/>
    <n v="0"/>
    <n v="4"/>
    <n v="36"/>
    <m/>
    <n v="0"/>
    <n v="103"/>
    <n v="0"/>
    <n v="435"/>
    <s v=""/>
    <n v="9"/>
    <n v="0"/>
    <n v="28"/>
    <n v="0"/>
    <n v="112"/>
    <n v="0"/>
    <n v="463"/>
    <s v=""/>
    <n v="102"/>
    <n v="0"/>
    <n v="498.00000000000006"/>
    <s v=""/>
    <n v="1043"/>
    <s v=""/>
  </r>
  <r>
    <x v="13"/>
    <s v="Brazosport College "/>
    <n v="223506"/>
    <x v="9"/>
    <n v="202"/>
    <n v="1"/>
    <n v="201"/>
    <n v="201"/>
    <n v="0"/>
    <m/>
    <n v="15"/>
    <n v="0"/>
    <n v="29"/>
    <n v="0"/>
    <m/>
    <n v="0"/>
    <n v="4.0666666666666664"/>
    <n v="61"/>
    <n v="3.8620689655172415"/>
    <n v="112"/>
    <m/>
    <n v="0"/>
    <m/>
    <n v="0"/>
    <m/>
    <n v="0"/>
    <m/>
    <n v="0"/>
    <n v="44"/>
    <n v="0"/>
    <n v="3.9318181818181817"/>
    <n v="173"/>
    <n v="0"/>
    <n v="0"/>
    <n v="31"/>
    <n v="0"/>
    <n v="29"/>
    <n v="0"/>
    <m/>
    <n v="0"/>
    <n v="4.580645161290323"/>
    <n v="142"/>
    <n v="5"/>
    <n v="145"/>
    <m/>
    <n v="0"/>
    <m/>
    <n v="0"/>
    <m/>
    <n v="0"/>
    <m/>
    <n v="0"/>
    <n v="60"/>
    <n v="0"/>
    <n v="4.7833333333333332"/>
    <n v="287"/>
    <n v="0"/>
    <n v="0"/>
    <n v="104"/>
    <n v="0"/>
    <n v="4.4230769230769234"/>
    <n v="460"/>
    <n v="0"/>
    <n v="0"/>
    <n v="16"/>
    <n v="0"/>
    <n v="26"/>
    <n v="0"/>
    <m/>
    <n v="0"/>
    <n v="3.875"/>
    <n v="62"/>
    <n v="4.615384615384615"/>
    <n v="119.99999999999999"/>
    <m/>
    <n v="0"/>
    <m/>
    <n v="0"/>
    <m/>
    <n v="0"/>
    <m/>
    <n v="0"/>
    <n v="42"/>
    <n v="0"/>
    <n v="4.333333333333333"/>
    <n v="182"/>
    <n v="0"/>
    <n v="0"/>
    <n v="55"/>
    <n v="0"/>
    <n v="5.7636363636363637"/>
    <n v="317"/>
    <m/>
    <n v="0"/>
    <n v="45"/>
    <n v="0"/>
    <n v="207"/>
    <s v=""/>
    <n v="26"/>
    <n v="0"/>
    <n v="119.99999999999999"/>
    <n v="0"/>
    <n v="71"/>
    <n v="0"/>
    <n v="327"/>
    <s v=""/>
    <n v="60"/>
    <n v="0"/>
    <n v="287"/>
    <s v=""/>
    <n v="959"/>
    <s v=""/>
  </r>
  <r>
    <x v="13"/>
    <s v="Midland College "/>
    <n v="226806"/>
    <x v="9"/>
    <n v="405"/>
    <n v="12"/>
    <n v="393"/>
    <n v="393"/>
    <n v="0"/>
    <m/>
    <n v="44"/>
    <n v="0"/>
    <n v="16"/>
    <n v="0"/>
    <m/>
    <n v="0"/>
    <n v="3.0681818181818183"/>
    <n v="135"/>
    <n v="3.5"/>
    <n v="56"/>
    <m/>
    <n v="0"/>
    <m/>
    <n v="0"/>
    <m/>
    <n v="0"/>
    <m/>
    <n v="0"/>
    <n v="60"/>
    <n v="0"/>
    <n v="3.1833333333333331"/>
    <n v="191"/>
    <n v="0"/>
    <n v="0"/>
    <n v="85"/>
    <n v="0"/>
    <n v="48"/>
    <n v="0"/>
    <m/>
    <n v="0"/>
    <n v="4.4000000000000004"/>
    <n v="374.00000000000006"/>
    <n v="5.8125"/>
    <n v="279"/>
    <m/>
    <n v="0"/>
    <m/>
    <n v="0"/>
    <m/>
    <n v="0"/>
    <m/>
    <n v="0"/>
    <n v="133"/>
    <n v="0"/>
    <n v="4.9097744360902258"/>
    <n v="653"/>
    <n v="0"/>
    <n v="0"/>
    <n v="193"/>
    <n v="0"/>
    <n v="4.3730569948186533"/>
    <n v="844.00000000000011"/>
    <n v="0"/>
    <n v="0"/>
    <n v="50"/>
    <n v="0"/>
    <n v="66"/>
    <n v="0"/>
    <m/>
    <n v="0"/>
    <n v="2.72"/>
    <n v="136"/>
    <n v="3.0757575757575757"/>
    <n v="203"/>
    <m/>
    <n v="0"/>
    <m/>
    <n v="0"/>
    <m/>
    <n v="0"/>
    <m/>
    <n v="0"/>
    <n v="116"/>
    <n v="0"/>
    <n v="2.9224137931034484"/>
    <n v="339"/>
    <n v="0"/>
    <n v="0"/>
    <n v="84"/>
    <n v="0"/>
    <n v="5.2380952380952381"/>
    <n v="440"/>
    <m/>
    <n v="0"/>
    <n v="98"/>
    <n v="0"/>
    <n v="415"/>
    <s v=""/>
    <n v="66"/>
    <n v="0"/>
    <n v="203"/>
    <n v="0"/>
    <n v="164"/>
    <n v="0"/>
    <n v="618"/>
    <s v=""/>
    <n v="133"/>
    <n v="0"/>
    <n v="653"/>
    <s v=""/>
    <n v="1623"/>
    <s v=""/>
  </r>
  <r>
    <x v="13"/>
    <s v="South Texas College"/>
    <n v="409315"/>
    <x v="9"/>
    <n v="1596"/>
    <n v="61"/>
    <n v="1535"/>
    <n v="1535"/>
    <n v="0"/>
    <m/>
    <n v="127"/>
    <n v="0"/>
    <n v="63"/>
    <n v="0"/>
    <m/>
    <n v="0"/>
    <n v="3.188976377952756"/>
    <n v="405"/>
    <n v="3.3650793650793651"/>
    <n v="212"/>
    <m/>
    <n v="0"/>
    <m/>
    <n v="0"/>
    <m/>
    <n v="0"/>
    <m/>
    <n v="0"/>
    <n v="190"/>
    <n v="0"/>
    <n v="3.2473684210526317"/>
    <n v="617"/>
    <n v="0"/>
    <n v="0"/>
    <n v="378"/>
    <n v="0"/>
    <n v="199"/>
    <n v="0"/>
    <m/>
    <n v="0"/>
    <n v="5.0026455026455023"/>
    <n v="1890.9999999999998"/>
    <n v="5.1206030150753765"/>
    <n v="1018.9999999999999"/>
    <m/>
    <n v="0"/>
    <m/>
    <n v="0"/>
    <m/>
    <n v="0"/>
    <m/>
    <n v="0"/>
    <n v="577"/>
    <n v="0"/>
    <n v="5.0433275563258224"/>
    <n v="2909.9999999999995"/>
    <n v="0"/>
    <n v="0"/>
    <n v="767"/>
    <n v="0"/>
    <n v="4.5984354628422421"/>
    <n v="3526.9999999999995"/>
    <n v="0"/>
    <n v="0"/>
    <n v="178"/>
    <n v="0"/>
    <n v="285"/>
    <n v="0"/>
    <m/>
    <n v="0"/>
    <n v="4.5898876404494384"/>
    <n v="817"/>
    <n v="4.3228070175438598"/>
    <n v="1232"/>
    <m/>
    <n v="0"/>
    <m/>
    <n v="0"/>
    <m/>
    <n v="0"/>
    <m/>
    <n v="0"/>
    <n v="463"/>
    <n v="0"/>
    <n v="4.4254859611231101"/>
    <n v="2049"/>
    <n v="0"/>
    <n v="0"/>
    <n v="305"/>
    <n v="0"/>
    <n v="5.334426229508197"/>
    <n v="1627"/>
    <m/>
    <n v="0"/>
    <n v="377"/>
    <n v="0"/>
    <n v="1836"/>
    <s v=""/>
    <n v="285"/>
    <n v="0"/>
    <n v="1232"/>
    <n v="0"/>
    <n v="662"/>
    <n v="0"/>
    <n v="3068"/>
    <s v=""/>
    <n v="577"/>
    <n v="0"/>
    <n v="2909.9999999999995"/>
    <s v=""/>
    <n v="7203"/>
    <s v=""/>
  </r>
  <r>
    <x v="13"/>
    <s v="Amarillo College "/>
    <n v="222576"/>
    <x v="5"/>
    <n v="729"/>
    <n v="5"/>
    <n v="724"/>
    <n v="724"/>
    <n v="0"/>
    <m/>
    <n v="58"/>
    <n v="0"/>
    <n v="21"/>
    <n v="0"/>
    <m/>
    <n v="0"/>
    <n v="3.3103448275862069"/>
    <n v="192"/>
    <n v="3.7619047619047619"/>
    <n v="79"/>
    <m/>
    <n v="0"/>
    <m/>
    <n v="0"/>
    <m/>
    <n v="0"/>
    <m/>
    <n v="0"/>
    <n v="79"/>
    <n v="0"/>
    <n v="3.4303797468354431"/>
    <n v="271"/>
    <n v="0"/>
    <n v="0"/>
    <n v="161"/>
    <n v="0"/>
    <n v="154"/>
    <n v="0"/>
    <m/>
    <n v="0"/>
    <n v="5.0621118012422359"/>
    <n v="815"/>
    <n v="5.5909090909090908"/>
    <n v="861"/>
    <m/>
    <n v="0"/>
    <m/>
    <n v="0"/>
    <m/>
    <n v="0"/>
    <m/>
    <n v="0"/>
    <n v="315"/>
    <n v="0"/>
    <n v="5.3206349206349204"/>
    <n v="1676"/>
    <n v="0"/>
    <n v="0"/>
    <n v="394"/>
    <n v="0"/>
    <n v="4.9416243654822338"/>
    <n v="1947.0000000000002"/>
    <n v="0"/>
    <n v="0"/>
    <n v="85"/>
    <n v="0"/>
    <n v="108"/>
    <n v="0"/>
    <m/>
    <n v="0"/>
    <n v="3.776470588235294"/>
    <n v="321"/>
    <n v="3.7685185185185186"/>
    <n v="407"/>
    <m/>
    <n v="0"/>
    <m/>
    <n v="0"/>
    <m/>
    <n v="0"/>
    <m/>
    <n v="0"/>
    <n v="193"/>
    <n v="0"/>
    <n v="3.7720207253886011"/>
    <n v="728"/>
    <n v="0"/>
    <n v="0"/>
    <n v="137"/>
    <n v="0"/>
    <n v="6.5109489051094886"/>
    <n v="892"/>
    <m/>
    <n v="0"/>
    <n v="239"/>
    <n v="0"/>
    <n v="1182"/>
    <s v=""/>
    <n v="108"/>
    <n v="0"/>
    <n v="407"/>
    <n v="0"/>
    <n v="347"/>
    <n v="0"/>
    <n v="1589"/>
    <s v=""/>
    <n v="315"/>
    <n v="0"/>
    <n v="1676"/>
    <s v=""/>
    <n v="3567"/>
    <s v=""/>
  </r>
  <r>
    <x v="13"/>
    <s v="Austin Community College "/>
    <n v="222992"/>
    <x v="5"/>
    <n v="1259"/>
    <n v="12"/>
    <n v="1247"/>
    <n v="1247"/>
    <n v="0"/>
    <m/>
    <n v="12"/>
    <n v="0"/>
    <n v="24"/>
    <n v="0"/>
    <m/>
    <n v="0"/>
    <n v="3.1666666666666665"/>
    <n v="38"/>
    <n v="3.3333333333333335"/>
    <n v="80"/>
    <m/>
    <n v="0"/>
    <m/>
    <n v="0"/>
    <m/>
    <n v="0"/>
    <m/>
    <n v="0"/>
    <n v="36"/>
    <n v="0"/>
    <n v="3.2777777777777777"/>
    <n v="118"/>
    <n v="0"/>
    <n v="0"/>
    <n v="195"/>
    <n v="0"/>
    <n v="450"/>
    <n v="0"/>
    <m/>
    <n v="0"/>
    <n v="4.7435897435897436"/>
    <n v="925"/>
    <n v="5.3644444444444446"/>
    <n v="2414"/>
    <m/>
    <n v="0"/>
    <m/>
    <n v="0"/>
    <m/>
    <n v="0"/>
    <m/>
    <n v="0"/>
    <n v="645"/>
    <n v="0"/>
    <n v="5.1767441860465118"/>
    <n v="3339"/>
    <n v="0"/>
    <n v="0"/>
    <n v="681"/>
    <n v="0"/>
    <n v="5.0763582966226135"/>
    <n v="3457"/>
    <n v="0"/>
    <n v="0"/>
    <n v="71"/>
    <n v="0"/>
    <n v="226"/>
    <n v="0"/>
    <m/>
    <n v="0"/>
    <n v="3.8450704225352115"/>
    <n v="273"/>
    <n v="4.8053097345132745"/>
    <n v="1086"/>
    <m/>
    <n v="0"/>
    <m/>
    <n v="0"/>
    <m/>
    <n v="0"/>
    <m/>
    <n v="0"/>
    <n v="297"/>
    <n v="0"/>
    <n v="4.5757575757575761"/>
    <n v="1359"/>
    <n v="0"/>
    <n v="0"/>
    <n v="269"/>
    <n v="0"/>
    <n v="6.4163568773234196"/>
    <n v="1725.9999999999998"/>
    <m/>
    <n v="0"/>
    <n v="521"/>
    <n v="0"/>
    <n v="2687"/>
    <s v=""/>
    <n v="226"/>
    <n v="0"/>
    <n v="1086"/>
    <n v="0"/>
    <n v="747"/>
    <n v="0"/>
    <n v="3773"/>
    <s v=""/>
    <n v="645"/>
    <n v="0"/>
    <n v="3339"/>
    <s v=""/>
    <n v="6542"/>
    <s v=""/>
  </r>
  <r>
    <x v="13"/>
    <s v="Blinn College "/>
    <n v="223427"/>
    <x v="5"/>
    <n v="864"/>
    <n v="111"/>
    <n v="753"/>
    <n v="753"/>
    <n v="0"/>
    <m/>
    <n v="57"/>
    <n v="0"/>
    <n v="17"/>
    <n v="0"/>
    <m/>
    <n v="0"/>
    <n v="2.9649122807017543"/>
    <n v="169"/>
    <n v="3.2352941176470589"/>
    <n v="55"/>
    <m/>
    <n v="0"/>
    <m/>
    <n v="0"/>
    <m/>
    <n v="0"/>
    <m/>
    <n v="0"/>
    <n v="74"/>
    <n v="0"/>
    <n v="3.0270270270270272"/>
    <n v="224"/>
    <n v="0"/>
    <n v="0"/>
    <n v="234"/>
    <n v="0"/>
    <n v="93"/>
    <n v="0"/>
    <m/>
    <n v="0"/>
    <n v="4.2222222222222223"/>
    <n v="988"/>
    <n v="5.311827956989247"/>
    <n v="494"/>
    <m/>
    <n v="0"/>
    <m/>
    <n v="0"/>
    <m/>
    <n v="0"/>
    <m/>
    <n v="0"/>
    <n v="327"/>
    <n v="0"/>
    <n v="4.5321100917431192"/>
    <n v="1482"/>
    <n v="0"/>
    <n v="0"/>
    <n v="401"/>
    <n v="0"/>
    <n v="4.254364089775561"/>
    <n v="1706"/>
    <n v="0"/>
    <n v="0"/>
    <n v="172"/>
    <n v="0"/>
    <n v="128"/>
    <n v="0"/>
    <m/>
    <n v="0"/>
    <n v="3.2267441860465116"/>
    <n v="555"/>
    <n v="3.734375"/>
    <n v="478"/>
    <m/>
    <n v="0"/>
    <m/>
    <n v="0"/>
    <m/>
    <n v="0"/>
    <m/>
    <n v="0"/>
    <n v="300"/>
    <n v="0"/>
    <n v="3.4433333333333334"/>
    <n v="1033"/>
    <n v="0"/>
    <n v="0"/>
    <n v="52"/>
    <n v="0"/>
    <n v="4.4807692307692308"/>
    <n v="233"/>
    <m/>
    <n v="0"/>
    <n v="265"/>
    <n v="0"/>
    <n v="1049"/>
    <s v=""/>
    <n v="128"/>
    <n v="0"/>
    <n v="478"/>
    <n v="0"/>
    <n v="393"/>
    <n v="0"/>
    <n v="1527"/>
    <s v=""/>
    <n v="327"/>
    <n v="0"/>
    <n v="1482"/>
    <s v=""/>
    <n v="2972"/>
    <s v=""/>
  </r>
  <r>
    <x v="13"/>
    <s v="Brookhaven College (DCCCD)"/>
    <n v="223524"/>
    <x v="5"/>
    <n v="521"/>
    <n v="5"/>
    <n v="516"/>
    <n v="516"/>
    <n v="0"/>
    <m/>
    <n v="9"/>
    <n v="0"/>
    <n v="1"/>
    <n v="0"/>
    <m/>
    <n v="0"/>
    <n v="3.2222222222222223"/>
    <n v="29"/>
    <n v="4"/>
    <n v="4"/>
    <m/>
    <n v="0"/>
    <m/>
    <n v="0"/>
    <m/>
    <n v="0"/>
    <m/>
    <n v="0"/>
    <n v="10"/>
    <n v="0"/>
    <n v="3.3"/>
    <n v="33"/>
    <n v="0"/>
    <n v="0"/>
    <n v="108"/>
    <n v="0"/>
    <n v="141"/>
    <n v="0"/>
    <m/>
    <n v="0"/>
    <n v="4.1111111111111107"/>
    <n v="443.99999999999994"/>
    <n v="4.6028368794326244"/>
    <n v="649"/>
    <m/>
    <n v="0"/>
    <m/>
    <n v="0"/>
    <m/>
    <n v="0"/>
    <m/>
    <n v="0"/>
    <n v="249"/>
    <n v="0"/>
    <n v="4.3895582329317273"/>
    <n v="1093"/>
    <n v="0"/>
    <n v="0"/>
    <n v="259"/>
    <n v="0"/>
    <n v="4.3474903474903472"/>
    <n v="1126"/>
    <n v="0"/>
    <n v="0"/>
    <n v="36"/>
    <n v="0"/>
    <n v="108"/>
    <n v="0"/>
    <m/>
    <n v="0"/>
    <n v="3.5833333333333335"/>
    <n v="129"/>
    <n v="3.0925925925925926"/>
    <n v="334"/>
    <m/>
    <n v="0"/>
    <m/>
    <n v="0"/>
    <m/>
    <n v="0"/>
    <m/>
    <n v="0"/>
    <n v="144"/>
    <n v="0"/>
    <n v="3.2152777777777777"/>
    <n v="463"/>
    <n v="0"/>
    <n v="0"/>
    <n v="113"/>
    <n v="0"/>
    <n v="4.0176991150442474"/>
    <n v="453.99999999999994"/>
    <m/>
    <n v="0"/>
    <n v="177"/>
    <n v="0"/>
    <n v="778"/>
    <s v=""/>
    <n v="108"/>
    <n v="0"/>
    <n v="334"/>
    <n v="0"/>
    <n v="285"/>
    <n v="0"/>
    <n v="1112"/>
    <s v=""/>
    <n v="249"/>
    <n v="0"/>
    <n v="1093"/>
    <s v=""/>
    <n v="2043"/>
    <s v=""/>
  </r>
  <r>
    <x v="13"/>
    <s v="Central Texas College "/>
    <n v="223816"/>
    <x v="5"/>
    <n v="1098"/>
    <n v="6"/>
    <n v="1092"/>
    <n v="1092"/>
    <n v="0"/>
    <m/>
    <n v="5"/>
    <n v="0"/>
    <n v="6"/>
    <n v="0"/>
    <m/>
    <n v="0"/>
    <n v="4.8"/>
    <n v="24"/>
    <n v="3.5"/>
    <n v="21"/>
    <m/>
    <n v="0"/>
    <m/>
    <n v="0"/>
    <m/>
    <n v="0"/>
    <m/>
    <n v="0"/>
    <n v="11"/>
    <n v="0"/>
    <n v="4.0909090909090908"/>
    <n v="45"/>
    <n v="0"/>
    <n v="0"/>
    <n v="86"/>
    <n v="0"/>
    <n v="207"/>
    <n v="0"/>
    <m/>
    <n v="0"/>
    <n v="4.5813953488372094"/>
    <n v="394"/>
    <n v="5.3091787439613523"/>
    <n v="1099"/>
    <m/>
    <n v="0"/>
    <m/>
    <n v="0"/>
    <m/>
    <n v="0"/>
    <m/>
    <n v="0"/>
    <n v="293"/>
    <n v="0"/>
    <n v="5.0955631399317403"/>
    <n v="1493"/>
    <n v="0"/>
    <n v="0"/>
    <n v="304"/>
    <n v="0"/>
    <n v="5.0592105263157894"/>
    <n v="1538"/>
    <n v="0"/>
    <n v="0"/>
    <n v="54"/>
    <n v="0"/>
    <n v="249"/>
    <n v="0"/>
    <m/>
    <n v="0"/>
    <n v="3.425925925925926"/>
    <n v="185"/>
    <n v="4.0281124497991971"/>
    <n v="1003.0000000000001"/>
    <m/>
    <n v="0"/>
    <m/>
    <n v="0"/>
    <m/>
    <n v="0"/>
    <m/>
    <n v="0"/>
    <n v="303"/>
    <n v="0"/>
    <n v="3.9207920792079207"/>
    <n v="1188"/>
    <n v="0"/>
    <n v="0"/>
    <n v="485"/>
    <n v="0"/>
    <n v="3.9773195876288661"/>
    <n v="1929"/>
    <m/>
    <n v="0"/>
    <n v="261"/>
    <n v="0"/>
    <n v="1284"/>
    <s v=""/>
    <n v="249"/>
    <n v="0"/>
    <n v="1003.0000000000001"/>
    <n v="0"/>
    <n v="510"/>
    <n v="0"/>
    <n v="2287"/>
    <s v=""/>
    <n v="293"/>
    <n v="0"/>
    <n v="1493"/>
    <s v=""/>
    <n v="4655"/>
    <s v=""/>
  </r>
  <r>
    <x v="13"/>
    <s v="Collin County Community College District"/>
    <n v="247834"/>
    <x v="5"/>
    <n v="1224"/>
    <n v="15"/>
    <n v="1209"/>
    <n v="1209"/>
    <n v="0"/>
    <m/>
    <n v="54"/>
    <n v="0"/>
    <n v="28"/>
    <n v="0"/>
    <m/>
    <n v="0"/>
    <n v="3.1111111111111112"/>
    <n v="168"/>
    <n v="2.8928571428571428"/>
    <n v="81"/>
    <m/>
    <n v="0"/>
    <m/>
    <n v="0"/>
    <m/>
    <n v="0"/>
    <m/>
    <n v="0"/>
    <n v="82"/>
    <n v="0"/>
    <n v="3.0365853658536586"/>
    <n v="249"/>
    <n v="0"/>
    <n v="0"/>
    <n v="345"/>
    <n v="0"/>
    <n v="212"/>
    <n v="0"/>
    <m/>
    <n v="0"/>
    <n v="4.0608695652173914"/>
    <n v="1401"/>
    <n v="4.5896226415094343"/>
    <n v="973.00000000000011"/>
    <m/>
    <n v="0"/>
    <m/>
    <n v="0"/>
    <m/>
    <n v="0"/>
    <m/>
    <n v="0"/>
    <n v="557"/>
    <n v="0"/>
    <n v="4.2621184919210053"/>
    <n v="2374"/>
    <n v="0"/>
    <n v="0"/>
    <n v="639"/>
    <n v="0"/>
    <n v="4.1048513302034433"/>
    <n v="2623.0000000000005"/>
    <n v="0"/>
    <n v="0"/>
    <n v="139"/>
    <n v="0"/>
    <n v="318"/>
    <n v="0"/>
    <m/>
    <n v="0"/>
    <n v="3.0863309352517985"/>
    <n v="429"/>
    <n v="4.0125786163522017"/>
    <n v="1276.0000000000002"/>
    <m/>
    <n v="0"/>
    <m/>
    <n v="0"/>
    <m/>
    <n v="0"/>
    <m/>
    <n v="0"/>
    <n v="457"/>
    <n v="0"/>
    <n v="3.730853391684902"/>
    <n v="1705.0000000000002"/>
    <n v="0"/>
    <n v="0"/>
    <n v="113"/>
    <n v="0"/>
    <n v="5.6902654867256635"/>
    <n v="643"/>
    <m/>
    <n v="0"/>
    <n v="351"/>
    <n v="0"/>
    <n v="1402"/>
    <s v=""/>
    <n v="318"/>
    <n v="0"/>
    <n v="1276.0000000000002"/>
    <n v="0"/>
    <n v="669"/>
    <n v="0"/>
    <n v="2678"/>
    <s v=""/>
    <n v="557"/>
    <n v="0"/>
    <n v="2374"/>
    <s v=""/>
    <n v="4971.0000000000009"/>
    <s v=""/>
  </r>
  <r>
    <x v="13"/>
    <s v="Del Mar College "/>
    <n v="224350"/>
    <x v="5"/>
    <n v="1109"/>
    <n v="87"/>
    <n v="1022"/>
    <n v="1022"/>
    <n v="0"/>
    <m/>
    <n v="23"/>
    <n v="0"/>
    <n v="14"/>
    <n v="0"/>
    <m/>
    <n v="0"/>
    <n v="3.1304347826086958"/>
    <n v="72"/>
    <n v="3.2857142857142856"/>
    <n v="46"/>
    <m/>
    <n v="0"/>
    <m/>
    <n v="0"/>
    <m/>
    <n v="0"/>
    <m/>
    <n v="0"/>
    <n v="37"/>
    <n v="0"/>
    <n v="3.189189189189189"/>
    <n v="118"/>
    <n v="0"/>
    <n v="0"/>
    <n v="197"/>
    <n v="0"/>
    <n v="199"/>
    <n v="0"/>
    <m/>
    <n v="0"/>
    <n v="5.7309644670050766"/>
    <n v="1129"/>
    <n v="5.9346733668341711"/>
    <n v="1181"/>
    <m/>
    <n v="0"/>
    <m/>
    <n v="0"/>
    <m/>
    <n v="0"/>
    <m/>
    <n v="0"/>
    <n v="396"/>
    <n v="0"/>
    <n v="5.833333333333333"/>
    <n v="2310"/>
    <n v="0"/>
    <n v="0"/>
    <n v="433"/>
    <n v="0"/>
    <n v="5.6073903002309473"/>
    <n v="2428"/>
    <n v="0"/>
    <n v="0"/>
    <n v="75"/>
    <n v="0"/>
    <n v="198"/>
    <n v="0"/>
    <m/>
    <n v="0"/>
    <n v="4.0133333333333336"/>
    <n v="301"/>
    <n v="4.1313131313131315"/>
    <n v="818"/>
    <m/>
    <n v="0"/>
    <m/>
    <n v="0"/>
    <m/>
    <n v="0"/>
    <m/>
    <n v="0"/>
    <n v="273"/>
    <n v="0"/>
    <n v="4.0989010989010985"/>
    <n v="1119"/>
    <n v="0"/>
    <n v="0"/>
    <n v="316"/>
    <n v="0"/>
    <n v="5.5791139240506329"/>
    <n v="1763"/>
    <m/>
    <n v="0"/>
    <n v="274"/>
    <n v="0"/>
    <n v="1482"/>
    <s v=""/>
    <n v="198"/>
    <n v="0"/>
    <n v="818"/>
    <n v="0"/>
    <n v="472"/>
    <n v="0"/>
    <n v="2300"/>
    <s v=""/>
    <n v="396"/>
    <n v="0"/>
    <n v="2310"/>
    <s v=""/>
    <n v="5310"/>
    <s v=""/>
  </r>
  <r>
    <x v="13"/>
    <s v="Eastfield College (DCCCD)"/>
    <n v="224572"/>
    <x v="5"/>
    <n v="399"/>
    <n v="11"/>
    <n v="388"/>
    <n v="388"/>
    <n v="0"/>
    <m/>
    <n v="5"/>
    <n v="0"/>
    <n v="1"/>
    <n v="0"/>
    <m/>
    <n v="0"/>
    <n v="4"/>
    <n v="20"/>
    <n v="7"/>
    <n v="7"/>
    <m/>
    <n v="0"/>
    <m/>
    <n v="0"/>
    <m/>
    <n v="0"/>
    <m/>
    <n v="0"/>
    <n v="6"/>
    <n v="0"/>
    <n v="4.5"/>
    <n v="27"/>
    <n v="0"/>
    <n v="0"/>
    <n v="81"/>
    <n v="0"/>
    <n v="101"/>
    <n v="0"/>
    <m/>
    <n v="0"/>
    <n v="4.2469135802469138"/>
    <n v="344"/>
    <n v="4.8316831683168315"/>
    <n v="488"/>
    <m/>
    <n v="0"/>
    <m/>
    <n v="0"/>
    <m/>
    <n v="0"/>
    <m/>
    <n v="0"/>
    <n v="182"/>
    <n v="0"/>
    <n v="4.5714285714285712"/>
    <n v="832"/>
    <n v="0"/>
    <n v="0"/>
    <n v="188"/>
    <n v="0"/>
    <n v="4.5691489361702127"/>
    <n v="859"/>
    <n v="0"/>
    <n v="0"/>
    <n v="30"/>
    <n v="0"/>
    <n v="70"/>
    <n v="0"/>
    <m/>
    <n v="0"/>
    <n v="3.3"/>
    <n v="99"/>
    <n v="2.8714285714285714"/>
    <n v="201"/>
    <m/>
    <n v="0"/>
    <m/>
    <n v="0"/>
    <m/>
    <n v="0"/>
    <m/>
    <n v="0"/>
    <n v="100"/>
    <n v="0"/>
    <n v="3"/>
    <n v="300"/>
    <n v="0"/>
    <n v="0"/>
    <n v="100"/>
    <n v="0"/>
    <n v="4.6500000000000004"/>
    <n v="465.00000000000006"/>
    <m/>
    <n v="0"/>
    <n v="131"/>
    <n v="0"/>
    <n v="587"/>
    <s v=""/>
    <n v="70"/>
    <n v="0"/>
    <n v="201"/>
    <n v="0"/>
    <n v="201"/>
    <n v="0"/>
    <n v="788"/>
    <s v=""/>
    <n v="182"/>
    <n v="0"/>
    <n v="832"/>
    <s v=""/>
    <n v="1624"/>
    <s v=""/>
  </r>
  <r>
    <x v="13"/>
    <s v="El Paso County Community College District"/>
    <n v="224642"/>
    <x v="5"/>
    <n v="2089"/>
    <n v="73"/>
    <n v="2016"/>
    <n v="2016"/>
    <n v="0"/>
    <m/>
    <n v="38"/>
    <n v="0"/>
    <n v="27"/>
    <n v="0"/>
    <m/>
    <n v="0"/>
    <n v="3.2105263157894739"/>
    <n v="122.00000000000001"/>
    <n v="2.9629629629629628"/>
    <n v="80"/>
    <m/>
    <n v="0"/>
    <m/>
    <n v="0"/>
    <m/>
    <n v="0"/>
    <m/>
    <n v="0"/>
    <n v="65"/>
    <n v="0"/>
    <n v="3.1076923076923078"/>
    <n v="202"/>
    <n v="0"/>
    <n v="0"/>
    <n v="652"/>
    <n v="0"/>
    <n v="430"/>
    <n v="0"/>
    <m/>
    <n v="0"/>
    <n v="4.8573619631901837"/>
    <n v="3166.9999999999995"/>
    <n v="5.1046511627906979"/>
    <n v="2195"/>
    <m/>
    <n v="0"/>
    <m/>
    <n v="0"/>
    <m/>
    <n v="0"/>
    <m/>
    <n v="0"/>
    <n v="1082"/>
    <n v="0"/>
    <n v="4.9556377079482443"/>
    <n v="5362"/>
    <n v="0"/>
    <n v="0"/>
    <n v="1147"/>
    <n v="0"/>
    <n v="4.8509154315605931"/>
    <n v="5564"/>
    <n v="0"/>
    <n v="0"/>
    <n v="157"/>
    <n v="0"/>
    <n v="243"/>
    <n v="0"/>
    <m/>
    <n v="0"/>
    <n v="4.2165605095541405"/>
    <n v="662.00000000000011"/>
    <n v="4.2016460905349797"/>
    <n v="1021.0000000000001"/>
    <m/>
    <n v="0"/>
    <m/>
    <n v="0"/>
    <m/>
    <n v="0"/>
    <m/>
    <n v="0"/>
    <n v="400"/>
    <n v="0"/>
    <n v="4.2075000000000005"/>
    <n v="1683.0000000000002"/>
    <n v="0"/>
    <n v="0"/>
    <n v="469"/>
    <n v="0"/>
    <n v="6.2345415778251603"/>
    <n v="2924"/>
    <m/>
    <n v="0"/>
    <n v="587"/>
    <n v="0"/>
    <n v="2857"/>
    <s v=""/>
    <n v="243"/>
    <n v="0"/>
    <n v="1021.0000000000001"/>
    <n v="0"/>
    <n v="830"/>
    <n v="0"/>
    <n v="3878"/>
    <s v=""/>
    <n v="1082"/>
    <n v="0"/>
    <n v="5362"/>
    <s v=""/>
    <n v="10171"/>
    <s v=""/>
  </r>
  <r>
    <x v="13"/>
    <s v="Houston Community College"/>
    <n v="225423"/>
    <x v="5"/>
    <n v="2722"/>
    <n v="24"/>
    <n v="2698"/>
    <n v="2698"/>
    <n v="0"/>
    <m/>
    <n v="30"/>
    <n v="0"/>
    <n v="51"/>
    <n v="0"/>
    <m/>
    <n v="0"/>
    <n v="3.4666666666666668"/>
    <n v="104"/>
    <n v="2.7058823529411766"/>
    <n v="138"/>
    <m/>
    <n v="0"/>
    <m/>
    <n v="0"/>
    <m/>
    <n v="0"/>
    <m/>
    <n v="0"/>
    <n v="81"/>
    <n v="0"/>
    <n v="2.9876543209876543"/>
    <n v="242"/>
    <n v="0"/>
    <n v="0"/>
    <n v="299"/>
    <n v="0"/>
    <n v="434"/>
    <n v="0"/>
    <m/>
    <n v="0"/>
    <n v="4.5652173913043477"/>
    <n v="1365"/>
    <n v="4.9423963133640552"/>
    <n v="2145"/>
    <m/>
    <n v="0"/>
    <m/>
    <n v="0"/>
    <m/>
    <n v="0"/>
    <m/>
    <n v="0"/>
    <n v="733"/>
    <n v="0"/>
    <n v="4.7885402455661668"/>
    <n v="3510.0000000000005"/>
    <n v="0"/>
    <n v="0"/>
    <n v="814"/>
    <n v="0"/>
    <n v="4.6093366093366095"/>
    <n v="3752"/>
    <n v="0"/>
    <n v="0"/>
    <n v="235"/>
    <n v="0"/>
    <n v="443"/>
    <n v="0"/>
    <m/>
    <n v="0"/>
    <n v="3.4042553191489362"/>
    <n v="800"/>
    <n v="3.5372460496613995"/>
    <n v="1567"/>
    <m/>
    <n v="0"/>
    <m/>
    <n v="0"/>
    <m/>
    <n v="0"/>
    <m/>
    <n v="0"/>
    <n v="678"/>
    <n v="0"/>
    <n v="3.4911504424778763"/>
    <n v="2367"/>
    <n v="0"/>
    <n v="0"/>
    <n v="1206"/>
    <n v="0"/>
    <n v="4.7553897180762856"/>
    <n v="5735.0000000000009"/>
    <m/>
    <n v="0"/>
    <n v="669"/>
    <n v="0"/>
    <n v="2945"/>
    <s v=""/>
    <n v="443"/>
    <n v="0"/>
    <n v="1567"/>
    <n v="0"/>
    <n v="1112"/>
    <n v="0"/>
    <n v="4512"/>
    <s v=""/>
    <n v="733"/>
    <n v="0"/>
    <n v="3510.0000000000005"/>
    <s v=""/>
    <n v="11854"/>
    <s v=""/>
  </r>
  <r>
    <x v="13"/>
    <s v="Laredo Community College "/>
    <n v="226134"/>
    <x v="5"/>
    <n v="624"/>
    <n v="7"/>
    <n v="617"/>
    <n v="617"/>
    <n v="0"/>
    <m/>
    <n v="2"/>
    <n v="0"/>
    <n v="5"/>
    <n v="0"/>
    <m/>
    <n v="0"/>
    <n v="3.5"/>
    <n v="7"/>
    <n v="5.2"/>
    <n v="26"/>
    <m/>
    <n v="0"/>
    <m/>
    <n v="0"/>
    <m/>
    <n v="0"/>
    <m/>
    <n v="0"/>
    <n v="7"/>
    <n v="0"/>
    <n v="4.7142857142857144"/>
    <n v="33"/>
    <n v="0"/>
    <n v="0"/>
    <n v="175"/>
    <n v="0"/>
    <n v="129"/>
    <n v="0"/>
    <m/>
    <n v="0"/>
    <n v="4.72"/>
    <n v="826"/>
    <n v="4.9147286821705425"/>
    <n v="634"/>
    <m/>
    <n v="0"/>
    <m/>
    <n v="0"/>
    <m/>
    <n v="0"/>
    <m/>
    <n v="0"/>
    <n v="304"/>
    <n v="0"/>
    <n v="4.8026315789473681"/>
    <n v="1460"/>
    <n v="0"/>
    <n v="0"/>
    <n v="311"/>
    <n v="0"/>
    <n v="4.80064308681672"/>
    <n v="1493"/>
    <n v="0"/>
    <n v="0"/>
    <n v="30"/>
    <n v="0"/>
    <n v="38"/>
    <n v="0"/>
    <m/>
    <n v="0"/>
    <n v="3.8333333333333335"/>
    <n v="115"/>
    <n v="4.1052631578947372"/>
    <n v="156"/>
    <m/>
    <n v="0"/>
    <m/>
    <n v="0"/>
    <m/>
    <n v="0"/>
    <m/>
    <n v="0"/>
    <n v="68"/>
    <n v="0"/>
    <n v="3.9852941176470589"/>
    <n v="271"/>
    <n v="0"/>
    <n v="0"/>
    <n v="238"/>
    <n v="0"/>
    <n v="6.1260504201680677"/>
    <n v="1458"/>
    <m/>
    <n v="0"/>
    <n v="159"/>
    <n v="0"/>
    <n v="749"/>
    <s v=""/>
    <n v="38"/>
    <n v="0"/>
    <n v="156"/>
    <n v="0"/>
    <n v="197"/>
    <n v="0"/>
    <n v="905"/>
    <s v=""/>
    <n v="304"/>
    <n v="0"/>
    <n v="1460"/>
    <s v=""/>
    <n v="3222"/>
    <s v=""/>
  </r>
  <r>
    <x v="13"/>
    <s v="Lone Star College System District"/>
    <n v="227182"/>
    <x v="5"/>
    <n v="2438"/>
    <n v="25"/>
    <n v="2413"/>
    <n v="2413"/>
    <n v="0"/>
    <m/>
    <n v="61"/>
    <n v="0"/>
    <n v="97"/>
    <n v="0"/>
    <m/>
    <n v="0"/>
    <n v="3.081967213114754"/>
    <n v="188"/>
    <n v="2.7938144329896906"/>
    <n v="271"/>
    <m/>
    <n v="0"/>
    <m/>
    <n v="0"/>
    <m/>
    <n v="0"/>
    <m/>
    <n v="0"/>
    <n v="158"/>
    <n v="0"/>
    <n v="2.9050632911392404"/>
    <n v="459"/>
    <n v="0"/>
    <n v="0"/>
    <n v="446"/>
    <n v="0"/>
    <n v="672"/>
    <n v="0"/>
    <m/>
    <n v="0"/>
    <n v="4.7488789237668163"/>
    <n v="2118"/>
    <n v="4.90625"/>
    <n v="3297"/>
    <m/>
    <n v="0"/>
    <m/>
    <n v="0"/>
    <m/>
    <n v="0"/>
    <m/>
    <n v="0"/>
    <n v="1118"/>
    <n v="0"/>
    <n v="4.8434704830053663"/>
    <n v="5414.9999999999991"/>
    <n v="0"/>
    <n v="0"/>
    <n v="1276"/>
    <n v="0"/>
    <n v="4.6034482758620685"/>
    <n v="5873.9999999999991"/>
    <n v="0"/>
    <n v="0"/>
    <n v="208"/>
    <n v="0"/>
    <n v="629"/>
    <n v="0"/>
    <m/>
    <n v="0"/>
    <n v="3.5576923076923075"/>
    <n v="740"/>
    <n v="4.0063593004769471"/>
    <n v="2519.9999999999995"/>
    <m/>
    <n v="0"/>
    <m/>
    <n v="0"/>
    <m/>
    <n v="0"/>
    <m/>
    <n v="0"/>
    <n v="837"/>
    <n v="0"/>
    <n v="3.8948626045400232"/>
    <n v="3259.9999999999995"/>
    <n v="0"/>
    <n v="0"/>
    <n v="300"/>
    <n v="0"/>
    <n v="5.7766666666666664"/>
    <n v="1733"/>
    <m/>
    <n v="0"/>
    <n v="880"/>
    <n v="0"/>
    <n v="4037"/>
    <s v=""/>
    <n v="629"/>
    <n v="0"/>
    <n v="2519.9999999999995"/>
    <n v="0"/>
    <n v="1509"/>
    <n v="0"/>
    <n v="6557"/>
    <s v=""/>
    <n v="1118"/>
    <n v="0"/>
    <n v="5414.9999999999991"/>
    <s v=""/>
    <n v="10866.999999999998"/>
    <s v=""/>
  </r>
  <r>
    <x v="13"/>
    <s v="McLennan Community College "/>
    <n v="226578"/>
    <x v="5"/>
    <n v="575"/>
    <n v="17"/>
    <n v="558"/>
    <n v="558"/>
    <n v="0"/>
    <m/>
    <n v="42"/>
    <n v="0"/>
    <n v="22"/>
    <n v="0"/>
    <m/>
    <n v="0"/>
    <n v="3.2380952380952381"/>
    <n v="136"/>
    <n v="2.9090909090909092"/>
    <n v="64"/>
    <m/>
    <n v="0"/>
    <m/>
    <n v="0"/>
    <m/>
    <n v="0"/>
    <m/>
    <n v="0"/>
    <n v="64"/>
    <n v="0"/>
    <n v="3.125"/>
    <n v="200"/>
    <n v="0"/>
    <n v="0"/>
    <n v="131"/>
    <n v="0"/>
    <n v="74"/>
    <n v="0"/>
    <m/>
    <n v="0"/>
    <n v="4.5877862595419847"/>
    <n v="601"/>
    <n v="4.8108108108108105"/>
    <n v="356"/>
    <m/>
    <n v="0"/>
    <m/>
    <n v="0"/>
    <m/>
    <n v="0"/>
    <m/>
    <n v="0"/>
    <n v="205"/>
    <n v="0"/>
    <n v="4.668292682926829"/>
    <n v="956.99999999999989"/>
    <n v="0"/>
    <n v="0"/>
    <n v="269"/>
    <n v="0"/>
    <n v="4.3011152416356877"/>
    <n v="1157"/>
    <n v="0"/>
    <n v="0"/>
    <n v="87"/>
    <n v="0"/>
    <n v="97"/>
    <n v="0"/>
    <m/>
    <n v="0"/>
    <n v="3.3793103448275863"/>
    <n v="294"/>
    <n v="3.4226804123711339"/>
    <n v="332"/>
    <m/>
    <n v="0"/>
    <m/>
    <n v="0"/>
    <m/>
    <n v="0"/>
    <m/>
    <n v="0"/>
    <n v="184"/>
    <n v="0"/>
    <n v="3.402173913043478"/>
    <n v="626"/>
    <n v="0"/>
    <n v="0"/>
    <n v="105"/>
    <n v="0"/>
    <n v="6.038095238095238"/>
    <n v="634"/>
    <m/>
    <n v="0"/>
    <n v="161"/>
    <n v="0"/>
    <n v="650"/>
    <s v=""/>
    <n v="97"/>
    <n v="0"/>
    <n v="332"/>
    <n v="0"/>
    <n v="258"/>
    <n v="0"/>
    <n v="982"/>
    <s v=""/>
    <n v="205"/>
    <n v="0"/>
    <n v="956.99999999999989"/>
    <s v=""/>
    <n v="2417"/>
    <s v=""/>
  </r>
  <r>
    <x v="13"/>
    <s v="Navarro College "/>
    <n v="227146"/>
    <x v="5"/>
    <n v="553"/>
    <n v="6"/>
    <n v="547"/>
    <n v="547"/>
    <n v="0"/>
    <m/>
    <n v="45"/>
    <n v="0"/>
    <n v="14"/>
    <n v="0"/>
    <m/>
    <n v="0"/>
    <n v="2.911111111111111"/>
    <n v="131"/>
    <n v="3.2142857142857144"/>
    <n v="45"/>
    <m/>
    <n v="0"/>
    <m/>
    <n v="0"/>
    <m/>
    <n v="0"/>
    <m/>
    <n v="0"/>
    <n v="59"/>
    <n v="0"/>
    <n v="2.9830508474576272"/>
    <n v="176"/>
    <n v="0"/>
    <n v="0"/>
    <n v="192"/>
    <n v="0"/>
    <n v="69"/>
    <n v="0"/>
    <m/>
    <n v="0"/>
    <n v="4.046875"/>
    <n v="777"/>
    <n v="4.7391304347826084"/>
    <n v="327"/>
    <m/>
    <n v="0"/>
    <m/>
    <n v="0"/>
    <m/>
    <n v="0"/>
    <m/>
    <n v="0"/>
    <n v="261"/>
    <n v="0"/>
    <n v="4.2298850574712645"/>
    <n v="1104"/>
    <n v="0"/>
    <n v="0"/>
    <n v="320"/>
    <n v="0"/>
    <n v="4"/>
    <n v="1280"/>
    <n v="0"/>
    <n v="0"/>
    <n v="89"/>
    <n v="0"/>
    <n v="71"/>
    <n v="0"/>
    <m/>
    <n v="0"/>
    <n v="2.8539325842696628"/>
    <n v="254"/>
    <n v="3.5211267605633805"/>
    <n v="250"/>
    <m/>
    <n v="0"/>
    <m/>
    <n v="0"/>
    <m/>
    <n v="0"/>
    <m/>
    <n v="0"/>
    <n v="160"/>
    <n v="0"/>
    <n v="3.15"/>
    <n v="504"/>
    <n v="0"/>
    <n v="0"/>
    <n v="67"/>
    <n v="0"/>
    <n v="4.4477611940298507"/>
    <n v="298"/>
    <m/>
    <n v="0"/>
    <n v="158"/>
    <n v="0"/>
    <n v="581"/>
    <s v=""/>
    <n v="71"/>
    <n v="0"/>
    <n v="250"/>
    <n v="0"/>
    <n v="229"/>
    <n v="0"/>
    <n v="831"/>
    <s v=""/>
    <n v="261"/>
    <n v="0"/>
    <n v="1104"/>
    <s v=""/>
    <n v="2082"/>
    <s v=""/>
  </r>
  <r>
    <x v="13"/>
    <s v="North Lake College (DCCCD)"/>
    <n v="227191"/>
    <x v="5"/>
    <n v="529"/>
    <n v="10"/>
    <n v="519"/>
    <n v="519"/>
    <n v="0"/>
    <m/>
    <n v="8"/>
    <n v="0"/>
    <n v="11"/>
    <n v="0"/>
    <m/>
    <n v="0"/>
    <n v="3"/>
    <n v="24"/>
    <n v="3.7272727272727271"/>
    <n v="41"/>
    <m/>
    <n v="0"/>
    <m/>
    <n v="0"/>
    <m/>
    <n v="0"/>
    <m/>
    <n v="0"/>
    <n v="19"/>
    <n v="0"/>
    <n v="3.4210526315789473"/>
    <n v="65"/>
    <n v="0"/>
    <n v="0"/>
    <n v="168"/>
    <n v="0"/>
    <n v="115"/>
    <n v="0"/>
    <m/>
    <n v="0"/>
    <n v="3.8809523809523809"/>
    <n v="652"/>
    <n v="4.5130434782608697"/>
    <n v="519"/>
    <m/>
    <n v="0"/>
    <m/>
    <n v="0"/>
    <m/>
    <n v="0"/>
    <m/>
    <n v="0"/>
    <n v="283"/>
    <n v="0"/>
    <n v="4.137809187279152"/>
    <n v="1171"/>
    <n v="0"/>
    <n v="0"/>
    <n v="302"/>
    <n v="0"/>
    <n v="4.0927152317880795"/>
    <n v="1236"/>
    <n v="0"/>
    <n v="0"/>
    <n v="49"/>
    <n v="0"/>
    <n v="75"/>
    <n v="0"/>
    <m/>
    <n v="0"/>
    <n v="3.3673469387755102"/>
    <n v="165"/>
    <n v="3.08"/>
    <n v="231"/>
    <m/>
    <n v="0"/>
    <m/>
    <n v="0"/>
    <m/>
    <n v="0"/>
    <m/>
    <n v="0"/>
    <n v="124"/>
    <n v="0"/>
    <n v="3.193548387096774"/>
    <n v="396"/>
    <n v="0"/>
    <n v="0"/>
    <n v="93"/>
    <n v="0"/>
    <n v="4.172043010752688"/>
    <n v="388"/>
    <m/>
    <n v="0"/>
    <n v="164"/>
    <n v="0"/>
    <n v="684"/>
    <s v=""/>
    <n v="75"/>
    <n v="0"/>
    <n v="231"/>
    <n v="0"/>
    <n v="239"/>
    <n v="0"/>
    <n v="915"/>
    <s v=""/>
    <n v="283"/>
    <n v="0"/>
    <n v="1171"/>
    <s v=""/>
    <n v="2020"/>
    <s v=""/>
  </r>
  <r>
    <x v="13"/>
    <s v="Northwest Vista College (ACCD)"/>
    <n v="420398"/>
    <x v="5"/>
    <n v="701"/>
    <n v="31"/>
    <n v="670"/>
    <n v="670"/>
    <n v="0"/>
    <m/>
    <n v="32"/>
    <n v="0"/>
    <n v="22"/>
    <n v="0"/>
    <m/>
    <n v="0"/>
    <n v="3.21875"/>
    <n v="103"/>
    <n v="3.2272727272727271"/>
    <n v="71"/>
    <m/>
    <n v="0"/>
    <m/>
    <n v="0"/>
    <m/>
    <n v="0"/>
    <m/>
    <n v="0"/>
    <n v="54"/>
    <n v="0"/>
    <n v="3.2222222222222223"/>
    <n v="174"/>
    <n v="0"/>
    <n v="0"/>
    <n v="165"/>
    <n v="0"/>
    <n v="119"/>
    <n v="0"/>
    <m/>
    <n v="0"/>
    <n v="4.1939393939393943"/>
    <n v="692.00000000000011"/>
    <n v="4.6722689075630255"/>
    <n v="556"/>
    <m/>
    <n v="0"/>
    <m/>
    <n v="0"/>
    <m/>
    <n v="0"/>
    <m/>
    <n v="0"/>
    <n v="284"/>
    <n v="0"/>
    <n v="4.394366197183099"/>
    <n v="1248"/>
    <n v="0"/>
    <n v="0"/>
    <n v="338"/>
    <n v="0"/>
    <n v="4.2071005917159763"/>
    <n v="1422"/>
    <n v="0"/>
    <n v="0"/>
    <n v="97"/>
    <n v="0"/>
    <n v="188"/>
    <n v="0"/>
    <m/>
    <n v="0"/>
    <n v="2.9381443298969074"/>
    <n v="285"/>
    <n v="3.4574468085106385"/>
    <n v="650"/>
    <m/>
    <n v="0"/>
    <m/>
    <n v="0"/>
    <m/>
    <n v="0"/>
    <m/>
    <n v="0"/>
    <n v="285"/>
    <n v="0"/>
    <n v="3.2807017543859649"/>
    <n v="935"/>
    <n v="0"/>
    <n v="0"/>
    <n v="47"/>
    <n v="0"/>
    <n v="3.6382978723404253"/>
    <n v="171"/>
    <m/>
    <n v="0"/>
    <n v="216"/>
    <n v="0"/>
    <n v="841"/>
    <s v=""/>
    <n v="188"/>
    <n v="0"/>
    <n v="650"/>
    <n v="0"/>
    <n v="404"/>
    <n v="0"/>
    <n v="1491"/>
    <s v=""/>
    <n v="284"/>
    <n v="0"/>
    <n v="1248"/>
    <s v=""/>
    <n v="2528"/>
    <s v=""/>
  </r>
  <r>
    <x v="13"/>
    <s v="Palo Alto College (ACCD)"/>
    <n v="246354"/>
    <x v="5"/>
    <n v="618"/>
    <n v="129"/>
    <n v="489"/>
    <n v="489"/>
    <n v="0"/>
    <m/>
    <n v="32"/>
    <n v="0"/>
    <n v="13"/>
    <n v="0"/>
    <m/>
    <n v="0"/>
    <n v="3.6875"/>
    <n v="118"/>
    <n v="3.7692307692307692"/>
    <n v="49"/>
    <m/>
    <n v="0"/>
    <m/>
    <n v="0"/>
    <m/>
    <n v="0"/>
    <m/>
    <n v="0"/>
    <n v="45"/>
    <n v="0"/>
    <n v="3.7111111111111112"/>
    <n v="167"/>
    <n v="0"/>
    <n v="0"/>
    <n v="145"/>
    <n v="0"/>
    <n v="78"/>
    <n v="0"/>
    <m/>
    <n v="0"/>
    <n v="4.8137931034482762"/>
    <n v="698"/>
    <n v="4.9615384615384617"/>
    <n v="387"/>
    <m/>
    <n v="0"/>
    <m/>
    <n v="0"/>
    <m/>
    <n v="0"/>
    <m/>
    <n v="0"/>
    <n v="223"/>
    <n v="0"/>
    <n v="4.8654708520179373"/>
    <n v="1085"/>
    <n v="0"/>
    <n v="0"/>
    <n v="268"/>
    <n v="0"/>
    <n v="4.6716417910447765"/>
    <n v="1252"/>
    <n v="0"/>
    <n v="0"/>
    <n v="48"/>
    <n v="0"/>
    <n v="93"/>
    <n v="0"/>
    <m/>
    <n v="0"/>
    <n v="3.4583333333333335"/>
    <n v="166"/>
    <n v="3.860215053763441"/>
    <n v="359"/>
    <m/>
    <n v="0"/>
    <m/>
    <n v="0"/>
    <m/>
    <n v="0"/>
    <m/>
    <n v="0"/>
    <n v="141"/>
    <n v="0"/>
    <n v="3.7234042553191489"/>
    <n v="525"/>
    <n v="0"/>
    <n v="0"/>
    <n v="80"/>
    <n v="0"/>
    <n v="6.4874999999999998"/>
    <n v="519"/>
    <m/>
    <n v="0"/>
    <n v="126"/>
    <n v="0"/>
    <n v="553"/>
    <s v=""/>
    <n v="93"/>
    <n v="0"/>
    <n v="359"/>
    <n v="0"/>
    <n v="219"/>
    <n v="0"/>
    <n v="912"/>
    <s v=""/>
    <n v="223"/>
    <n v="0"/>
    <n v="1085"/>
    <s v=""/>
    <n v="2296"/>
    <s v=""/>
  </r>
  <r>
    <x v="13"/>
    <s v="Richland College (DCCCD)"/>
    <n v="227766"/>
    <x v="5"/>
    <n v="918"/>
    <n v="8"/>
    <n v="910"/>
    <n v="910"/>
    <n v="0"/>
    <m/>
    <n v="4"/>
    <n v="0"/>
    <n v="3"/>
    <n v="0"/>
    <m/>
    <n v="0"/>
    <n v="3.5"/>
    <n v="14"/>
    <n v="3"/>
    <n v="9"/>
    <m/>
    <n v="0"/>
    <m/>
    <n v="0"/>
    <m/>
    <n v="0"/>
    <m/>
    <n v="0"/>
    <n v="7"/>
    <n v="0"/>
    <n v="3.2857142857142856"/>
    <n v="23"/>
    <n v="0"/>
    <n v="0"/>
    <n v="174"/>
    <n v="0"/>
    <n v="247"/>
    <n v="0"/>
    <m/>
    <n v="0"/>
    <n v="4.5172413793103452"/>
    <n v="786.00000000000011"/>
    <n v="4.5101214574898787"/>
    <n v="1114"/>
    <m/>
    <n v="0"/>
    <m/>
    <n v="0"/>
    <m/>
    <n v="0"/>
    <m/>
    <n v="0"/>
    <n v="421"/>
    <n v="0"/>
    <n v="4.513064133016627"/>
    <n v="1900"/>
    <n v="0"/>
    <n v="0"/>
    <n v="428"/>
    <n v="0"/>
    <n v="4.4929906542056077"/>
    <n v="1923"/>
    <n v="0"/>
    <n v="0"/>
    <n v="65"/>
    <n v="0"/>
    <n v="149"/>
    <n v="0"/>
    <m/>
    <n v="0"/>
    <n v="2.7846153846153845"/>
    <n v="181"/>
    <n v="2.9597315436241609"/>
    <n v="441"/>
    <m/>
    <n v="0"/>
    <m/>
    <n v="0"/>
    <m/>
    <n v="0"/>
    <m/>
    <n v="0"/>
    <n v="214"/>
    <n v="0"/>
    <n v="2.9065420560747666"/>
    <n v="622"/>
    <n v="0"/>
    <n v="0"/>
    <n v="268"/>
    <n v="0"/>
    <n v="2.3731343283582089"/>
    <n v="636"/>
    <m/>
    <n v="0"/>
    <n v="312"/>
    <n v="0"/>
    <n v="1295"/>
    <s v=""/>
    <n v="149"/>
    <n v="0"/>
    <n v="441"/>
    <n v="0"/>
    <n v="461"/>
    <n v="0"/>
    <n v="1736"/>
    <s v=""/>
    <n v="421"/>
    <n v="0"/>
    <n v="1900"/>
    <s v=""/>
    <n v="3181"/>
    <s v=""/>
  </r>
  <r>
    <x v="13"/>
    <s v="San Antonio College (ACCD)"/>
    <n v="227924"/>
    <x v="5"/>
    <n v="1186"/>
    <n v="53"/>
    <n v="1133"/>
    <n v="1133"/>
    <n v="0"/>
    <m/>
    <n v="26"/>
    <n v="0"/>
    <n v="11"/>
    <n v="0"/>
    <m/>
    <n v="0"/>
    <n v="4.3461538461538458"/>
    <n v="112.99999999999999"/>
    <n v="3.9090909090909092"/>
    <n v="43"/>
    <m/>
    <n v="0"/>
    <m/>
    <n v="0"/>
    <m/>
    <n v="0"/>
    <m/>
    <n v="0"/>
    <n v="37"/>
    <n v="0"/>
    <n v="4.2162162162162158"/>
    <n v="155.99999999999997"/>
    <n v="0"/>
    <n v="0"/>
    <n v="190"/>
    <n v="0"/>
    <n v="193"/>
    <n v="0"/>
    <m/>
    <n v="0"/>
    <n v="5.0210526315789474"/>
    <n v="954"/>
    <n v="5.4455958549222796"/>
    <n v="1051"/>
    <m/>
    <n v="0"/>
    <m/>
    <n v="0"/>
    <m/>
    <n v="0"/>
    <m/>
    <n v="0"/>
    <n v="383"/>
    <n v="0"/>
    <n v="5.2349869451697124"/>
    <n v="2004.9999999999998"/>
    <n v="0"/>
    <n v="0"/>
    <n v="420"/>
    <n v="0"/>
    <n v="5.1452380952380938"/>
    <n v="2160.9999999999995"/>
    <n v="0"/>
    <n v="0"/>
    <n v="143"/>
    <n v="0"/>
    <n v="291"/>
    <n v="0"/>
    <m/>
    <n v="0"/>
    <n v="3.93006993006993"/>
    <n v="562"/>
    <n v="3.6357388316151202"/>
    <n v="1058"/>
    <m/>
    <n v="0"/>
    <m/>
    <n v="0"/>
    <m/>
    <n v="0"/>
    <m/>
    <n v="0"/>
    <n v="434"/>
    <n v="0"/>
    <n v="3.7327188940092166"/>
    <n v="1620"/>
    <n v="0"/>
    <n v="0"/>
    <n v="279"/>
    <n v="0"/>
    <n v="6.279569892473118"/>
    <n v="1752"/>
    <m/>
    <n v="0"/>
    <n v="336"/>
    <n v="0"/>
    <n v="1613"/>
    <s v=""/>
    <n v="291"/>
    <n v="0"/>
    <n v="1058"/>
    <n v="0"/>
    <n v="627"/>
    <n v="0"/>
    <n v="2671"/>
    <s v=""/>
    <n v="383"/>
    <n v="0"/>
    <n v="2004.9999999999998"/>
    <s v=""/>
    <n v="5533"/>
    <s v=""/>
  </r>
  <r>
    <x v="13"/>
    <s v="San Jacinto College"/>
    <n v="227979"/>
    <x v="5"/>
    <n v="1852"/>
    <n v="16"/>
    <n v="1836"/>
    <n v="1836"/>
    <n v="0"/>
    <m/>
    <n v="76"/>
    <n v="0"/>
    <n v="63"/>
    <n v="0"/>
    <m/>
    <n v="0"/>
    <n v="2.9473684210526314"/>
    <n v="224"/>
    <n v="2.8571428571428572"/>
    <n v="180"/>
    <m/>
    <n v="0"/>
    <m/>
    <n v="0"/>
    <m/>
    <n v="0"/>
    <m/>
    <n v="0"/>
    <n v="139"/>
    <n v="0"/>
    <n v="2.906474820143885"/>
    <n v="404"/>
    <n v="0"/>
    <n v="0"/>
    <n v="487"/>
    <n v="0"/>
    <n v="352"/>
    <n v="0"/>
    <m/>
    <n v="0"/>
    <n v="4.6057494866529778"/>
    <n v="2243"/>
    <n v="5.2556818181818183"/>
    <n v="1850"/>
    <m/>
    <n v="0"/>
    <m/>
    <n v="0"/>
    <m/>
    <n v="0"/>
    <m/>
    <n v="0"/>
    <n v="839"/>
    <n v="0"/>
    <n v="4.8784266984505367"/>
    <n v="4093.0000000000005"/>
    <n v="0"/>
    <n v="0"/>
    <n v="978"/>
    <n v="0"/>
    <n v="4.5981595092024543"/>
    <n v="4497"/>
    <n v="0"/>
    <n v="0"/>
    <n v="190"/>
    <n v="0"/>
    <n v="370"/>
    <n v="0"/>
    <m/>
    <n v="0"/>
    <n v="3.3894736842105262"/>
    <n v="644"/>
    <n v="3.9972972972972971"/>
    <n v="1479"/>
    <m/>
    <n v="0"/>
    <m/>
    <n v="0"/>
    <m/>
    <n v="0"/>
    <m/>
    <n v="0"/>
    <n v="560"/>
    <n v="0"/>
    <n v="3.7910714285714286"/>
    <n v="2123"/>
    <n v="0"/>
    <n v="0"/>
    <n v="298"/>
    <n v="0"/>
    <n v="5.1644295302013425"/>
    <n v="1539"/>
    <m/>
    <n v="0"/>
    <n v="542"/>
    <n v="0"/>
    <n v="2494"/>
    <s v=""/>
    <n v="370"/>
    <n v="0"/>
    <n v="1479"/>
    <n v="0"/>
    <n v="912"/>
    <n v="0"/>
    <n v="3973"/>
    <s v=""/>
    <n v="839"/>
    <n v="0"/>
    <n v="4093.0000000000005"/>
    <s v=""/>
    <n v="8159"/>
    <s v=""/>
  </r>
  <r>
    <x v="13"/>
    <s v="South Plains College "/>
    <n v="228158"/>
    <x v="5"/>
    <n v="544"/>
    <n v="4"/>
    <n v="540"/>
    <n v="540"/>
    <n v="0"/>
    <m/>
    <n v="57"/>
    <n v="0"/>
    <n v="9"/>
    <n v="0"/>
    <m/>
    <n v="0"/>
    <n v="2.5087719298245612"/>
    <n v="143"/>
    <n v="2.8888888888888888"/>
    <n v="26"/>
    <m/>
    <n v="0"/>
    <m/>
    <n v="0"/>
    <m/>
    <n v="0"/>
    <m/>
    <n v="0"/>
    <n v="66"/>
    <n v="0"/>
    <n v="2.5606060606060606"/>
    <n v="169"/>
    <n v="0"/>
    <n v="0"/>
    <n v="179"/>
    <n v="0"/>
    <n v="73"/>
    <n v="0"/>
    <m/>
    <n v="0"/>
    <n v="4.2737430167597763"/>
    <n v="765"/>
    <n v="5.8356164383561646"/>
    <n v="426"/>
    <m/>
    <n v="0"/>
    <m/>
    <n v="0"/>
    <m/>
    <n v="0"/>
    <m/>
    <n v="0"/>
    <n v="252"/>
    <n v="0"/>
    <n v="4.7261904761904763"/>
    <n v="1191"/>
    <n v="0"/>
    <n v="0"/>
    <n v="318"/>
    <n v="0"/>
    <n v="4.2767295597484276"/>
    <n v="1360"/>
    <n v="0"/>
    <n v="0"/>
    <n v="93"/>
    <n v="0"/>
    <n v="69"/>
    <n v="0"/>
    <m/>
    <n v="0"/>
    <n v="3"/>
    <n v="279"/>
    <n v="3.5652173913043477"/>
    <n v="246"/>
    <m/>
    <n v="0"/>
    <m/>
    <n v="0"/>
    <m/>
    <n v="0"/>
    <m/>
    <n v="0"/>
    <n v="162"/>
    <n v="0"/>
    <n v="3.2407407407407409"/>
    <n v="525"/>
    <n v="0"/>
    <n v="0"/>
    <n v="60"/>
    <n v="0"/>
    <n v="5.05"/>
    <n v="303"/>
    <m/>
    <n v="0"/>
    <n v="166"/>
    <n v="0"/>
    <n v="705"/>
    <s v=""/>
    <n v="69"/>
    <n v="0"/>
    <n v="246"/>
    <n v="0"/>
    <n v="235"/>
    <n v="0"/>
    <n v="951"/>
    <s v=""/>
    <n v="252"/>
    <n v="0"/>
    <n v="1191"/>
    <s v=""/>
    <n v="2188"/>
    <s v=""/>
  </r>
  <r>
    <x v="13"/>
    <s v="St. Philip's College (ACCD)"/>
    <n v="227854"/>
    <x v="5"/>
    <n v="584"/>
    <n v="96"/>
    <n v="488"/>
    <n v="488"/>
    <n v="0"/>
    <m/>
    <n v="8"/>
    <n v="0"/>
    <n v="4"/>
    <n v="0"/>
    <m/>
    <n v="0"/>
    <n v="4.875"/>
    <n v="39"/>
    <n v="4"/>
    <n v="16"/>
    <m/>
    <n v="0"/>
    <m/>
    <n v="0"/>
    <m/>
    <n v="0"/>
    <m/>
    <n v="0"/>
    <n v="12"/>
    <n v="0"/>
    <n v="4.583333333333333"/>
    <n v="55"/>
    <n v="0"/>
    <n v="0"/>
    <n v="101"/>
    <n v="0"/>
    <n v="65"/>
    <n v="0"/>
    <m/>
    <n v="0"/>
    <n v="5.0792079207920793"/>
    <n v="513"/>
    <n v="5.2"/>
    <n v="338"/>
    <m/>
    <n v="0"/>
    <m/>
    <n v="0"/>
    <m/>
    <n v="0"/>
    <m/>
    <n v="0"/>
    <n v="166"/>
    <n v="0"/>
    <n v="5.1265060240963853"/>
    <n v="851"/>
    <n v="0"/>
    <n v="0"/>
    <n v="178"/>
    <n v="0"/>
    <n v="5.0898876404494384"/>
    <n v="906"/>
    <n v="0"/>
    <n v="0"/>
    <n v="73"/>
    <n v="0"/>
    <n v="148"/>
    <n v="0"/>
    <m/>
    <n v="0"/>
    <n v="3.6164383561643834"/>
    <n v="264"/>
    <n v="4.0135135135135132"/>
    <n v="594"/>
    <m/>
    <n v="0"/>
    <m/>
    <n v="0"/>
    <m/>
    <n v="0"/>
    <m/>
    <n v="0"/>
    <n v="221"/>
    <n v="0"/>
    <n v="3.8823529411764706"/>
    <n v="858"/>
    <n v="0"/>
    <n v="0"/>
    <n v="89"/>
    <n v="0"/>
    <n v="5.5393258426966296"/>
    <n v="493.00000000000006"/>
    <m/>
    <n v="0"/>
    <n v="138"/>
    <n v="0"/>
    <n v="602"/>
    <s v=""/>
    <n v="148"/>
    <n v="0"/>
    <n v="594"/>
    <n v="0"/>
    <n v="286"/>
    <n v="0"/>
    <n v="1196"/>
    <s v=""/>
    <n v="166"/>
    <n v="0"/>
    <n v="851"/>
    <s v=""/>
    <n v="2257"/>
    <s v=""/>
  </r>
  <r>
    <x v="13"/>
    <s v="Tarrant County College"/>
    <n v="228547"/>
    <x v="5"/>
    <n v="2631"/>
    <n v="195"/>
    <n v="2436"/>
    <n v="2436"/>
    <n v="0"/>
    <m/>
    <n v="15"/>
    <n v="0"/>
    <n v="14"/>
    <n v="0"/>
    <m/>
    <n v="0"/>
    <n v="2.8666666666666667"/>
    <n v="43"/>
    <n v="3.0714285714285716"/>
    <n v="43"/>
    <m/>
    <n v="0"/>
    <m/>
    <n v="0"/>
    <m/>
    <n v="0"/>
    <m/>
    <n v="0"/>
    <n v="29"/>
    <n v="0"/>
    <n v="2.9655172413793105"/>
    <n v="86"/>
    <n v="0"/>
    <n v="0"/>
    <n v="632"/>
    <n v="0"/>
    <n v="626"/>
    <n v="0"/>
    <m/>
    <n v="0"/>
    <n v="4.5712025316455698"/>
    <n v="2889"/>
    <n v="4.8706070287539935"/>
    <n v="3049"/>
    <m/>
    <n v="0"/>
    <m/>
    <n v="0"/>
    <m/>
    <n v="0"/>
    <m/>
    <n v="0"/>
    <n v="1258"/>
    <n v="0"/>
    <n v="4.7201907790143087"/>
    <n v="5938"/>
    <n v="0"/>
    <n v="0"/>
    <n v="1287"/>
    <n v="0"/>
    <n v="4.6806526806526803"/>
    <n v="6023.9999999999991"/>
    <n v="0"/>
    <n v="0"/>
    <n v="204"/>
    <n v="0"/>
    <n v="535"/>
    <n v="0"/>
    <m/>
    <n v="0"/>
    <n v="4.0245098039215685"/>
    <n v="821"/>
    <n v="4.0523364485981306"/>
    <n v="2168"/>
    <m/>
    <n v="0"/>
    <m/>
    <n v="0"/>
    <m/>
    <n v="0"/>
    <m/>
    <n v="0"/>
    <n v="739"/>
    <n v="0"/>
    <n v="4.0446549391069011"/>
    <n v="2989"/>
    <n v="0"/>
    <n v="0"/>
    <n v="410"/>
    <n v="0"/>
    <n v="5.8536585365853657"/>
    <n v="2400"/>
    <m/>
    <n v="0"/>
    <n v="830"/>
    <n v="0"/>
    <n v="3870"/>
    <s v=""/>
    <n v="535"/>
    <n v="0"/>
    <n v="2168"/>
    <n v="0"/>
    <n v="1365"/>
    <n v="0"/>
    <n v="6038"/>
    <s v=""/>
    <n v="1258"/>
    <n v="0"/>
    <n v="5938"/>
    <s v=""/>
    <n v="11413"/>
    <s v=""/>
  </r>
  <r>
    <x v="13"/>
    <s v="Texas Southmost College "/>
    <n v="229072"/>
    <x v="5"/>
    <n v="921"/>
    <n v="89"/>
    <n v="832"/>
    <n v="832"/>
    <n v="0"/>
    <m/>
    <n v="58"/>
    <n v="0"/>
    <n v="27"/>
    <n v="0"/>
    <m/>
    <n v="0"/>
    <n v="3.7413793103448274"/>
    <n v="217"/>
    <n v="3.2592592592592591"/>
    <n v="88"/>
    <m/>
    <n v="0"/>
    <m/>
    <n v="0"/>
    <m/>
    <n v="0"/>
    <m/>
    <n v="0"/>
    <n v="85"/>
    <n v="0"/>
    <n v="3.5882352941176472"/>
    <n v="305"/>
    <n v="0"/>
    <n v="0"/>
    <n v="247"/>
    <n v="0"/>
    <n v="153"/>
    <n v="0"/>
    <m/>
    <n v="0"/>
    <n v="5.4048582995951415"/>
    <n v="1335"/>
    <n v="5.6732026143790852"/>
    <n v="868"/>
    <m/>
    <n v="0"/>
    <m/>
    <n v="0"/>
    <m/>
    <n v="0"/>
    <m/>
    <n v="0"/>
    <n v="400"/>
    <n v="0"/>
    <n v="5.5075000000000003"/>
    <n v="2203"/>
    <n v="0"/>
    <n v="0"/>
    <n v="485"/>
    <n v="0"/>
    <n v="5.171134020618557"/>
    <n v="2508"/>
    <n v="0"/>
    <n v="0"/>
    <n v="53"/>
    <n v="0"/>
    <n v="141"/>
    <n v="0"/>
    <m/>
    <n v="0"/>
    <n v="3.5283018867924527"/>
    <n v="187"/>
    <n v="3.2198581560283688"/>
    <n v="454"/>
    <m/>
    <n v="0"/>
    <m/>
    <n v="0"/>
    <m/>
    <n v="0"/>
    <m/>
    <n v="0"/>
    <n v="194"/>
    <n v="0"/>
    <n v="3.304123711340206"/>
    <n v="641"/>
    <n v="0"/>
    <n v="0"/>
    <n v="153"/>
    <n v="0"/>
    <n v="5.9411764705882355"/>
    <n v="909"/>
    <m/>
    <n v="0"/>
    <n v="206"/>
    <n v="0"/>
    <n v="1055"/>
    <s v=""/>
    <n v="141"/>
    <n v="0"/>
    <n v="454"/>
    <n v="0"/>
    <n v="347"/>
    <n v="0"/>
    <n v="1509"/>
    <s v=""/>
    <n v="400"/>
    <n v="0"/>
    <n v="2203"/>
    <s v=""/>
    <n v="4058"/>
    <s v=""/>
  </r>
  <r>
    <x v="13"/>
    <s v="Tyler Junior College "/>
    <n v="229355"/>
    <x v="5"/>
    <n v="813"/>
    <n v="45"/>
    <n v="768"/>
    <n v="768"/>
    <n v="0"/>
    <m/>
    <n v="4"/>
    <n v="0"/>
    <n v="1"/>
    <n v="0"/>
    <m/>
    <n v="0"/>
    <n v="3.25"/>
    <n v="13"/>
    <n v="6"/>
    <n v="6"/>
    <m/>
    <n v="0"/>
    <m/>
    <n v="0"/>
    <m/>
    <n v="0"/>
    <m/>
    <n v="0"/>
    <n v="5"/>
    <n v="0"/>
    <n v="3.8"/>
    <n v="19"/>
    <n v="0"/>
    <n v="0"/>
    <n v="243"/>
    <n v="0"/>
    <n v="190"/>
    <n v="0"/>
    <m/>
    <n v="0"/>
    <n v="4.2304526748971192"/>
    <n v="1028"/>
    <n v="5.1157894736842104"/>
    <n v="972"/>
    <m/>
    <n v="0"/>
    <m/>
    <n v="0"/>
    <m/>
    <n v="0"/>
    <m/>
    <n v="0"/>
    <n v="433"/>
    <n v="0"/>
    <n v="4.6189376443418011"/>
    <n v="1999.9999999999998"/>
    <n v="0"/>
    <n v="0"/>
    <n v="438"/>
    <n v="0"/>
    <n v="4.60958904109589"/>
    <n v="2018.9999999999998"/>
    <n v="0"/>
    <n v="0"/>
    <n v="136"/>
    <n v="0"/>
    <n v="78"/>
    <n v="0"/>
    <m/>
    <n v="0"/>
    <n v="2.8529411764705883"/>
    <n v="388"/>
    <n v="3.2820512820512819"/>
    <n v="256"/>
    <m/>
    <n v="0"/>
    <m/>
    <n v="0"/>
    <m/>
    <n v="0"/>
    <m/>
    <n v="0"/>
    <n v="214"/>
    <n v="0"/>
    <n v="3.0093457943925235"/>
    <n v="644"/>
    <n v="0"/>
    <n v="0"/>
    <n v="116"/>
    <n v="0"/>
    <n v="5.3275862068965516"/>
    <n v="618"/>
    <m/>
    <n v="0"/>
    <n v="326"/>
    <n v="0"/>
    <n v="1360"/>
    <s v=""/>
    <n v="78"/>
    <n v="0"/>
    <n v="256"/>
    <n v="0"/>
    <n v="404"/>
    <n v="0"/>
    <n v="1616"/>
    <s v=""/>
    <n v="433"/>
    <n v="0"/>
    <n v="1999.9999999999998"/>
    <s v=""/>
    <n v="3281"/>
    <s v=""/>
  </r>
  <r>
    <x v="13"/>
    <s v="Alvin Community College "/>
    <n v="222567"/>
    <x v="6"/>
    <n v="405"/>
    <n v="27"/>
    <n v="378"/>
    <n v="378"/>
    <n v="0"/>
    <m/>
    <n v="14"/>
    <n v="0"/>
    <n v="15"/>
    <n v="0"/>
    <m/>
    <n v="0"/>
    <n v="3.2857142857142856"/>
    <n v="46"/>
    <n v="4.0666666666666664"/>
    <n v="61"/>
    <m/>
    <n v="0"/>
    <m/>
    <n v="0"/>
    <m/>
    <n v="0"/>
    <m/>
    <n v="0"/>
    <n v="29"/>
    <n v="0"/>
    <n v="3.6896551724137931"/>
    <n v="107"/>
    <n v="0"/>
    <n v="0"/>
    <n v="78"/>
    <n v="0"/>
    <n v="59"/>
    <n v="0"/>
    <m/>
    <n v="0"/>
    <n v="4.5512820512820511"/>
    <n v="355"/>
    <n v="5.0169491525423728"/>
    <n v="296"/>
    <m/>
    <n v="0"/>
    <m/>
    <n v="0"/>
    <m/>
    <n v="0"/>
    <m/>
    <n v="0"/>
    <n v="137"/>
    <n v="0"/>
    <n v="4.7518248175182478"/>
    <n v="651"/>
    <n v="0"/>
    <n v="0"/>
    <n v="166"/>
    <n v="0"/>
    <n v="4.5662650602409638"/>
    <n v="758"/>
    <n v="0"/>
    <n v="0"/>
    <n v="58"/>
    <n v="0"/>
    <n v="112"/>
    <n v="0"/>
    <m/>
    <n v="0"/>
    <n v="3.2241379310344827"/>
    <n v="187"/>
    <n v="3.1964285714285716"/>
    <n v="358"/>
    <m/>
    <n v="0"/>
    <m/>
    <n v="0"/>
    <m/>
    <n v="0"/>
    <m/>
    <n v="0"/>
    <n v="170"/>
    <n v="0"/>
    <n v="3.2058823529411766"/>
    <n v="545"/>
    <n v="0"/>
    <n v="0"/>
    <n v="42"/>
    <n v="0"/>
    <n v="4.5476190476190474"/>
    <n v="191"/>
    <m/>
    <n v="0"/>
    <n v="117"/>
    <n v="0"/>
    <n v="483"/>
    <s v=""/>
    <n v="112"/>
    <n v="0"/>
    <n v="358"/>
    <n v="0"/>
    <n v="229"/>
    <n v="0"/>
    <n v="841"/>
    <s v=""/>
    <n v="137"/>
    <n v="0"/>
    <n v="651"/>
    <s v=""/>
    <n v="1494"/>
    <s v=""/>
  </r>
  <r>
    <x v="13"/>
    <s v="Angelina College "/>
    <n v="222822"/>
    <x v="6"/>
    <n v="278"/>
    <n v="2"/>
    <n v="276"/>
    <n v="276"/>
    <n v="0"/>
    <m/>
    <n v="8"/>
    <n v="0"/>
    <n v="6"/>
    <n v="0"/>
    <m/>
    <n v="0"/>
    <n v="3.375"/>
    <n v="27"/>
    <n v="3.3333333333333335"/>
    <n v="20"/>
    <m/>
    <n v="0"/>
    <m/>
    <n v="0"/>
    <m/>
    <n v="0"/>
    <m/>
    <n v="0"/>
    <n v="14"/>
    <n v="0"/>
    <n v="3.3571428571428572"/>
    <n v="47"/>
    <n v="0"/>
    <n v="0"/>
    <n v="53"/>
    <n v="0"/>
    <n v="39"/>
    <n v="0"/>
    <m/>
    <n v="0"/>
    <n v="5.1886792452830193"/>
    <n v="275"/>
    <n v="5.1282051282051286"/>
    <n v="200.00000000000003"/>
    <m/>
    <n v="0"/>
    <m/>
    <n v="0"/>
    <m/>
    <n v="0"/>
    <m/>
    <n v="0"/>
    <n v="92"/>
    <n v="0"/>
    <n v="5.1630434782608692"/>
    <n v="474.99999999999994"/>
    <n v="0"/>
    <n v="0"/>
    <n v="106"/>
    <n v="0"/>
    <n v="4.9245283018867925"/>
    <n v="522"/>
    <n v="0"/>
    <n v="0"/>
    <n v="25"/>
    <n v="0"/>
    <n v="44"/>
    <n v="0"/>
    <m/>
    <n v="0"/>
    <n v="3.28"/>
    <n v="82"/>
    <n v="4.25"/>
    <n v="187"/>
    <m/>
    <n v="0"/>
    <m/>
    <n v="0"/>
    <m/>
    <n v="0"/>
    <m/>
    <n v="0"/>
    <n v="69"/>
    <n v="0"/>
    <n v="3.8985507246376812"/>
    <n v="269"/>
    <n v="0"/>
    <n v="0"/>
    <n v="101"/>
    <n v="0"/>
    <n v="4.6534653465346532"/>
    <n v="469.99999999999994"/>
    <m/>
    <n v="0"/>
    <n v="64"/>
    <n v="0"/>
    <n v="282"/>
    <s v=""/>
    <n v="44"/>
    <n v="0"/>
    <n v="187"/>
    <n v="0"/>
    <n v="108"/>
    <n v="0"/>
    <n v="469"/>
    <s v=""/>
    <n v="92"/>
    <n v="0"/>
    <n v="474.99999999999994"/>
    <s v=""/>
    <n v="1261"/>
    <s v=""/>
  </r>
  <r>
    <x v="13"/>
    <s v="Cedar Valley College (DCCCD)"/>
    <n v="223773"/>
    <x v="6"/>
    <n v="257"/>
    <n v="6"/>
    <n v="251"/>
    <n v="251"/>
    <n v="0"/>
    <m/>
    <n v="3"/>
    <n v="0"/>
    <n v="1"/>
    <n v="0"/>
    <m/>
    <n v="0"/>
    <n v="3"/>
    <n v="9"/>
    <n v="3"/>
    <n v="3"/>
    <m/>
    <n v="0"/>
    <m/>
    <n v="0"/>
    <m/>
    <n v="0"/>
    <m/>
    <n v="0"/>
    <n v="4"/>
    <n v="0"/>
    <n v="3"/>
    <n v="12"/>
    <n v="0"/>
    <n v="0"/>
    <n v="35"/>
    <n v="0"/>
    <n v="43"/>
    <n v="0"/>
    <m/>
    <n v="0"/>
    <n v="3.9142857142857141"/>
    <n v="137"/>
    <n v="4.8372093023255811"/>
    <n v="208"/>
    <m/>
    <n v="0"/>
    <m/>
    <n v="0"/>
    <m/>
    <n v="0"/>
    <m/>
    <n v="0"/>
    <n v="78"/>
    <n v="0"/>
    <n v="4.4230769230769234"/>
    <n v="345"/>
    <n v="0"/>
    <n v="0"/>
    <n v="82"/>
    <n v="0"/>
    <n v="4.3536585365853657"/>
    <n v="357"/>
    <n v="0"/>
    <n v="0"/>
    <n v="31"/>
    <n v="0"/>
    <n v="40"/>
    <n v="0"/>
    <m/>
    <n v="0"/>
    <n v="2.4838709677419355"/>
    <n v="77"/>
    <n v="3.2250000000000001"/>
    <n v="129"/>
    <m/>
    <n v="0"/>
    <m/>
    <n v="0"/>
    <m/>
    <n v="0"/>
    <m/>
    <n v="0"/>
    <n v="71"/>
    <n v="0"/>
    <n v="2.9014084507042255"/>
    <n v="206"/>
    <n v="0"/>
    <n v="0"/>
    <n v="98"/>
    <n v="0"/>
    <n v="2.5918367346938775"/>
    <n v="254"/>
    <m/>
    <n v="0"/>
    <n v="74"/>
    <n v="0"/>
    <n v="285"/>
    <s v=""/>
    <n v="40"/>
    <n v="0"/>
    <n v="129"/>
    <n v="0"/>
    <n v="114"/>
    <n v="0"/>
    <n v="414"/>
    <s v=""/>
    <n v="78"/>
    <n v="0"/>
    <n v="345"/>
    <s v=""/>
    <n v="817"/>
    <s v=""/>
  </r>
  <r>
    <x v="13"/>
    <s v="Cisco Junior College "/>
    <n v="223898"/>
    <x v="6"/>
    <n v="220"/>
    <n v="0"/>
    <n v="220"/>
    <n v="220"/>
    <n v="0"/>
    <m/>
    <n v="15"/>
    <n v="0"/>
    <n v="1"/>
    <n v="0"/>
    <m/>
    <n v="0"/>
    <n v="2.3333333333333335"/>
    <n v="35"/>
    <n v="3"/>
    <n v="3"/>
    <m/>
    <n v="0"/>
    <m/>
    <n v="0"/>
    <m/>
    <n v="0"/>
    <m/>
    <n v="0"/>
    <n v="16"/>
    <n v="0"/>
    <n v="2.375"/>
    <n v="38"/>
    <n v="0"/>
    <n v="0"/>
    <n v="68"/>
    <n v="0"/>
    <n v="43"/>
    <n v="0"/>
    <m/>
    <n v="0"/>
    <n v="3.3676470588235294"/>
    <n v="229"/>
    <n v="4.558139534883721"/>
    <n v="196"/>
    <m/>
    <n v="0"/>
    <m/>
    <n v="0"/>
    <m/>
    <n v="0"/>
    <m/>
    <n v="0"/>
    <n v="111"/>
    <n v="0"/>
    <n v="3.8288288288288288"/>
    <n v="425"/>
    <n v="0"/>
    <n v="0"/>
    <n v="127"/>
    <n v="0"/>
    <n v="3.6456692913385829"/>
    <n v="463"/>
    <n v="0"/>
    <n v="0"/>
    <n v="28"/>
    <n v="0"/>
    <n v="34"/>
    <n v="0"/>
    <m/>
    <n v="0"/>
    <n v="2.75"/>
    <n v="77"/>
    <n v="3.6470588235294117"/>
    <n v="124"/>
    <m/>
    <n v="0"/>
    <m/>
    <n v="0"/>
    <m/>
    <n v="0"/>
    <m/>
    <n v="0"/>
    <n v="62"/>
    <n v="0"/>
    <n v="3.2419354838709675"/>
    <n v="201"/>
    <n v="0"/>
    <n v="0"/>
    <n v="31"/>
    <n v="0"/>
    <n v="4.096774193548387"/>
    <n v="127"/>
    <m/>
    <n v="0"/>
    <n v="71"/>
    <n v="0"/>
    <n v="273"/>
    <s v=""/>
    <n v="34"/>
    <n v="0"/>
    <n v="124"/>
    <n v="0"/>
    <n v="105"/>
    <n v="0"/>
    <n v="397"/>
    <s v=""/>
    <n v="111"/>
    <n v="0"/>
    <n v="425"/>
    <s v=""/>
    <n v="791"/>
    <s v=""/>
  </r>
  <r>
    <x v="13"/>
    <s v="Coastal Bend College"/>
    <n v="223320"/>
    <x v="6"/>
    <n v="217"/>
    <n v="1"/>
    <n v="216"/>
    <n v="216"/>
    <n v="0"/>
    <m/>
    <n v="8"/>
    <n v="0"/>
    <n v="17"/>
    <n v="0"/>
    <m/>
    <n v="0"/>
    <n v="3.125"/>
    <n v="25"/>
    <n v="3.8235294117647061"/>
    <n v="65"/>
    <m/>
    <n v="0"/>
    <m/>
    <n v="0"/>
    <m/>
    <n v="0"/>
    <m/>
    <n v="0"/>
    <n v="25"/>
    <n v="0"/>
    <n v="3.6"/>
    <n v="90"/>
    <n v="0"/>
    <n v="0"/>
    <n v="67"/>
    <n v="0"/>
    <n v="58"/>
    <n v="0"/>
    <m/>
    <n v="0"/>
    <n v="4.5223880597014929"/>
    <n v="303"/>
    <n v="5.068965517241379"/>
    <n v="294"/>
    <m/>
    <n v="0"/>
    <m/>
    <n v="0"/>
    <m/>
    <n v="0"/>
    <m/>
    <n v="0"/>
    <n v="125"/>
    <n v="0"/>
    <n v="4.7759999999999998"/>
    <n v="597"/>
    <n v="0"/>
    <n v="0"/>
    <n v="150"/>
    <n v="0"/>
    <n v="4.58"/>
    <n v="687"/>
    <n v="0"/>
    <n v="0"/>
    <n v="16"/>
    <n v="0"/>
    <n v="15"/>
    <n v="0"/>
    <m/>
    <n v="0"/>
    <n v="2.5"/>
    <n v="40"/>
    <n v="2.7333333333333334"/>
    <n v="41"/>
    <m/>
    <n v="0"/>
    <m/>
    <n v="0"/>
    <m/>
    <n v="0"/>
    <m/>
    <n v="0"/>
    <n v="31"/>
    <n v="0"/>
    <n v="2.6129032258064515"/>
    <n v="81"/>
    <n v="0"/>
    <n v="0"/>
    <n v="35"/>
    <n v="0"/>
    <n v="5.4"/>
    <n v="189"/>
    <m/>
    <n v="0"/>
    <n v="74"/>
    <n v="0"/>
    <n v="334"/>
    <s v=""/>
    <n v="15"/>
    <n v="0"/>
    <n v="41"/>
    <n v="0"/>
    <n v="89"/>
    <n v="0"/>
    <n v="375"/>
    <s v=""/>
    <n v="125"/>
    <n v="0"/>
    <n v="597"/>
    <s v=""/>
    <n v="957"/>
    <s v=""/>
  </r>
  <r>
    <x v="13"/>
    <s v="College of the Mainland"/>
    <n v="226408"/>
    <x v="6"/>
    <n v="271"/>
    <n v="1"/>
    <n v="270"/>
    <n v="270"/>
    <n v="0"/>
    <m/>
    <n v="9"/>
    <n v="0"/>
    <n v="10"/>
    <n v="0"/>
    <m/>
    <n v="0"/>
    <n v="3.7777777777777777"/>
    <n v="34"/>
    <n v="3.9"/>
    <n v="39"/>
    <m/>
    <n v="0"/>
    <m/>
    <n v="0"/>
    <m/>
    <n v="0"/>
    <m/>
    <n v="0"/>
    <n v="19"/>
    <n v="0"/>
    <n v="3.8421052631578947"/>
    <n v="73"/>
    <n v="0"/>
    <n v="0"/>
    <n v="51"/>
    <n v="0"/>
    <n v="40"/>
    <n v="0"/>
    <m/>
    <n v="0"/>
    <n v="4.3529411764705879"/>
    <n v="221.99999999999997"/>
    <n v="4.45"/>
    <n v="178"/>
    <m/>
    <n v="0"/>
    <m/>
    <n v="0"/>
    <m/>
    <n v="0"/>
    <m/>
    <n v="0"/>
    <n v="91"/>
    <n v="0"/>
    <n v="4.395604395604396"/>
    <n v="400.00000000000006"/>
    <n v="0"/>
    <n v="0"/>
    <n v="110"/>
    <n v="0"/>
    <n v="4.3000000000000007"/>
    <n v="473.00000000000006"/>
    <n v="0"/>
    <n v="0"/>
    <n v="28"/>
    <n v="0"/>
    <n v="54"/>
    <n v="0"/>
    <m/>
    <n v="0"/>
    <n v="3.8571428571428572"/>
    <n v="108"/>
    <n v="3.8888888888888888"/>
    <n v="210"/>
    <m/>
    <n v="0"/>
    <m/>
    <n v="0"/>
    <m/>
    <n v="0"/>
    <m/>
    <n v="0"/>
    <n v="82"/>
    <n v="0"/>
    <n v="3.8780487804878048"/>
    <n v="318"/>
    <n v="0"/>
    <n v="0"/>
    <n v="78"/>
    <n v="0"/>
    <n v="5.384615384615385"/>
    <n v="420.00000000000006"/>
    <m/>
    <n v="0"/>
    <n v="68"/>
    <n v="0"/>
    <n v="286"/>
    <s v=""/>
    <n v="54"/>
    <n v="0"/>
    <n v="210"/>
    <n v="0"/>
    <n v="122"/>
    <n v="0"/>
    <n v="496"/>
    <s v=""/>
    <n v="91"/>
    <n v="0"/>
    <n v="400.00000000000006"/>
    <s v=""/>
    <n v="1211"/>
    <s v=""/>
  </r>
  <r>
    <x v="13"/>
    <s v="El Centro College  (DCCCD)"/>
    <n v="224615"/>
    <x v="6"/>
    <n v="485"/>
    <n v="12"/>
    <n v="473"/>
    <n v="473"/>
    <n v="0"/>
    <m/>
    <n v="4"/>
    <n v="0"/>
    <n v="4"/>
    <n v="0"/>
    <m/>
    <n v="0"/>
    <n v="2.25"/>
    <n v="9"/>
    <n v="3.5"/>
    <n v="14"/>
    <m/>
    <n v="0"/>
    <m/>
    <n v="0"/>
    <m/>
    <n v="0"/>
    <m/>
    <n v="0"/>
    <n v="8"/>
    <n v="0"/>
    <n v="2.875"/>
    <n v="23"/>
    <n v="0"/>
    <n v="0"/>
    <n v="38"/>
    <n v="0"/>
    <n v="85"/>
    <n v="0"/>
    <m/>
    <n v="0"/>
    <n v="4.1315789473684212"/>
    <n v="157"/>
    <n v="4.4000000000000004"/>
    <n v="374.00000000000006"/>
    <m/>
    <n v="0"/>
    <m/>
    <n v="0"/>
    <m/>
    <n v="0"/>
    <m/>
    <n v="0"/>
    <n v="123"/>
    <n v="0"/>
    <n v="4.3170731707317076"/>
    <n v="531"/>
    <n v="0"/>
    <n v="0"/>
    <n v="131"/>
    <n v="0"/>
    <n v="4.229007633587786"/>
    <n v="554"/>
    <n v="0"/>
    <n v="0"/>
    <n v="26"/>
    <n v="0"/>
    <n v="177"/>
    <n v="0"/>
    <m/>
    <n v="0"/>
    <n v="2.7692307692307692"/>
    <n v="72"/>
    <n v="3.1468926553672318"/>
    <n v="557"/>
    <m/>
    <n v="0"/>
    <m/>
    <n v="0"/>
    <m/>
    <n v="0"/>
    <m/>
    <n v="0"/>
    <n v="203"/>
    <n v="0"/>
    <n v="3.0985221674876846"/>
    <n v="629"/>
    <n v="0"/>
    <n v="0"/>
    <n v="139"/>
    <n v="0"/>
    <n v="4"/>
    <n v="556"/>
    <m/>
    <n v="0"/>
    <n v="111"/>
    <n v="0"/>
    <n v="446.00000000000006"/>
    <s v=""/>
    <n v="177"/>
    <n v="0"/>
    <n v="557"/>
    <n v="0"/>
    <n v="288"/>
    <n v="0"/>
    <n v="1003"/>
    <s v=""/>
    <n v="123"/>
    <n v="0"/>
    <n v="531"/>
    <s v=""/>
    <n v="1739"/>
    <s v=""/>
  </r>
  <r>
    <x v="13"/>
    <s v="Grayson County College "/>
    <n v="225070"/>
    <x v="6"/>
    <n v="429"/>
    <n v="14"/>
    <n v="415"/>
    <n v="415"/>
    <n v="0"/>
    <m/>
    <n v="20"/>
    <n v="0"/>
    <n v="16"/>
    <n v="0"/>
    <m/>
    <n v="0"/>
    <n v="3.05"/>
    <n v="61"/>
    <n v="2.6875"/>
    <n v="43"/>
    <m/>
    <n v="0"/>
    <m/>
    <n v="0"/>
    <m/>
    <n v="0"/>
    <m/>
    <n v="0"/>
    <n v="36"/>
    <n v="0"/>
    <n v="2.8888888888888888"/>
    <n v="104"/>
    <n v="0"/>
    <n v="0"/>
    <n v="118"/>
    <n v="0"/>
    <n v="60"/>
    <n v="0"/>
    <m/>
    <n v="0"/>
    <n v="4.1271186440677967"/>
    <n v="487"/>
    <n v="5.2333333333333334"/>
    <n v="314"/>
    <m/>
    <n v="0"/>
    <m/>
    <n v="0"/>
    <m/>
    <n v="0"/>
    <m/>
    <n v="0"/>
    <n v="178"/>
    <n v="0"/>
    <n v="4.5"/>
    <n v="801"/>
    <n v="0"/>
    <n v="0"/>
    <n v="214"/>
    <n v="0"/>
    <n v="4.2289719626168223"/>
    <n v="905"/>
    <n v="0"/>
    <n v="0"/>
    <n v="48"/>
    <n v="0"/>
    <n v="82"/>
    <n v="0"/>
    <m/>
    <n v="0"/>
    <n v="2.8958333333333335"/>
    <n v="139"/>
    <n v="2.6463414634146343"/>
    <n v="217"/>
    <m/>
    <n v="0"/>
    <m/>
    <n v="0"/>
    <m/>
    <n v="0"/>
    <m/>
    <n v="0"/>
    <n v="130"/>
    <n v="0"/>
    <n v="2.7384615384615385"/>
    <n v="356"/>
    <n v="0"/>
    <n v="0"/>
    <n v="71"/>
    <n v="0"/>
    <n v="4.464788732394366"/>
    <n v="317"/>
    <m/>
    <n v="0"/>
    <n v="108"/>
    <n v="0"/>
    <n v="453"/>
    <s v=""/>
    <n v="82"/>
    <n v="0"/>
    <n v="217"/>
    <n v="0"/>
    <n v="190"/>
    <n v="0"/>
    <n v="670"/>
    <s v=""/>
    <n v="178"/>
    <n v="0"/>
    <n v="801"/>
    <s v=""/>
    <n v="1578"/>
    <s v=""/>
  </r>
  <r>
    <x v="13"/>
    <s v="Hill College"/>
    <n v="225371"/>
    <x v="6"/>
    <n v="217"/>
    <n v="6"/>
    <n v="211"/>
    <n v="211"/>
    <n v="0"/>
    <m/>
    <n v="17"/>
    <n v="0"/>
    <n v="3"/>
    <n v="0"/>
    <m/>
    <n v="0"/>
    <n v="2.1764705882352939"/>
    <n v="37"/>
    <n v="2.3333333333333335"/>
    <n v="7"/>
    <m/>
    <n v="0"/>
    <m/>
    <n v="0"/>
    <m/>
    <n v="0"/>
    <m/>
    <n v="0"/>
    <n v="20"/>
    <n v="0"/>
    <n v="2.2000000000000002"/>
    <n v="44"/>
    <n v="0"/>
    <n v="0"/>
    <n v="59"/>
    <n v="0"/>
    <n v="30"/>
    <n v="0"/>
    <m/>
    <n v="0"/>
    <n v="3.7966101694915255"/>
    <n v="224"/>
    <n v="5.2"/>
    <n v="156"/>
    <m/>
    <n v="0"/>
    <m/>
    <n v="0"/>
    <m/>
    <n v="0"/>
    <m/>
    <n v="0"/>
    <n v="89"/>
    <n v="0"/>
    <n v="4.2696629213483144"/>
    <n v="380"/>
    <n v="0"/>
    <n v="0"/>
    <n v="109"/>
    <n v="0"/>
    <n v="3.8899082568807342"/>
    <n v="424"/>
    <n v="0"/>
    <n v="0"/>
    <n v="34"/>
    <n v="0"/>
    <n v="36"/>
    <n v="0"/>
    <m/>
    <n v="0"/>
    <n v="3"/>
    <n v="102"/>
    <n v="2.9444444444444446"/>
    <n v="106"/>
    <m/>
    <n v="0"/>
    <m/>
    <n v="0"/>
    <m/>
    <n v="0"/>
    <m/>
    <n v="0"/>
    <n v="70"/>
    <n v="0"/>
    <n v="2.9714285714285715"/>
    <n v="208"/>
    <n v="0"/>
    <n v="0"/>
    <n v="32"/>
    <n v="0"/>
    <n v="4.25"/>
    <n v="136"/>
    <m/>
    <n v="0"/>
    <n v="64"/>
    <n v="0"/>
    <n v="258"/>
    <s v=""/>
    <n v="36"/>
    <n v="0"/>
    <n v="106"/>
    <n v="0"/>
    <n v="100"/>
    <n v="0"/>
    <n v="364"/>
    <s v=""/>
    <n v="89"/>
    <n v="0"/>
    <n v="380"/>
    <s v=""/>
    <n v="768"/>
    <s v=""/>
  </r>
  <r>
    <x v="13"/>
    <s v="Howard College (HCJCD)"/>
    <n v="225520"/>
    <x v="6"/>
    <n v="240"/>
    <n v="0"/>
    <n v="240"/>
    <n v="240"/>
    <n v="0"/>
    <m/>
    <n v="7"/>
    <n v="0"/>
    <n v="5"/>
    <n v="0"/>
    <m/>
    <n v="0"/>
    <n v="2.8571428571428572"/>
    <n v="20"/>
    <n v="4"/>
    <n v="20"/>
    <m/>
    <n v="0"/>
    <m/>
    <n v="0"/>
    <m/>
    <n v="0"/>
    <m/>
    <n v="0"/>
    <n v="12"/>
    <n v="0"/>
    <n v="3.3333333333333335"/>
    <n v="40"/>
    <n v="0"/>
    <n v="0"/>
    <n v="62"/>
    <n v="0"/>
    <n v="31"/>
    <n v="0"/>
    <m/>
    <n v="0"/>
    <n v="3.693548387096774"/>
    <n v="229"/>
    <n v="4.903225806451613"/>
    <n v="152"/>
    <m/>
    <n v="0"/>
    <m/>
    <n v="0"/>
    <m/>
    <n v="0"/>
    <m/>
    <n v="0"/>
    <n v="93"/>
    <n v="0"/>
    <n v="4.096774193548387"/>
    <n v="381"/>
    <n v="0"/>
    <n v="0"/>
    <n v="105"/>
    <n v="0"/>
    <n v="4.0095238095238095"/>
    <n v="421"/>
    <n v="0"/>
    <n v="0"/>
    <n v="55"/>
    <n v="0"/>
    <n v="43"/>
    <n v="0"/>
    <m/>
    <n v="0"/>
    <n v="2.581818181818182"/>
    <n v="142"/>
    <n v="3.6976744186046511"/>
    <n v="159"/>
    <m/>
    <n v="0"/>
    <m/>
    <n v="0"/>
    <m/>
    <n v="0"/>
    <m/>
    <n v="0"/>
    <n v="98"/>
    <n v="0"/>
    <n v="3.0714285714285716"/>
    <n v="301"/>
    <n v="0"/>
    <n v="0"/>
    <n v="37"/>
    <n v="0"/>
    <n v="4.3513513513513518"/>
    <n v="161.00000000000003"/>
    <m/>
    <n v="0"/>
    <n v="86"/>
    <n v="0"/>
    <n v="294"/>
    <s v=""/>
    <n v="43"/>
    <n v="0"/>
    <n v="159"/>
    <n v="0"/>
    <n v="129"/>
    <n v="0"/>
    <n v="453"/>
    <s v=""/>
    <n v="93"/>
    <n v="0"/>
    <n v="381"/>
    <s v=""/>
    <n v="883"/>
    <s v=""/>
  </r>
  <r>
    <x v="13"/>
    <s v="Kilgore College "/>
    <n v="226019"/>
    <x v="6"/>
    <n v="554"/>
    <n v="22"/>
    <n v="532"/>
    <n v="532"/>
    <n v="0"/>
    <m/>
    <n v="7"/>
    <n v="0"/>
    <n v="3"/>
    <n v="0"/>
    <m/>
    <n v="0"/>
    <n v="2.1428571428571428"/>
    <n v="15"/>
    <n v="3"/>
    <n v="9"/>
    <m/>
    <n v="0"/>
    <m/>
    <n v="0"/>
    <m/>
    <n v="0"/>
    <m/>
    <n v="0"/>
    <n v="10"/>
    <n v="0"/>
    <n v="2.4"/>
    <n v="24"/>
    <n v="0"/>
    <n v="0"/>
    <n v="186"/>
    <n v="0"/>
    <n v="81"/>
    <n v="0"/>
    <m/>
    <n v="0"/>
    <n v="3.8225806451612905"/>
    <n v="711"/>
    <n v="5.0740740740740744"/>
    <n v="411"/>
    <m/>
    <n v="0"/>
    <m/>
    <n v="0"/>
    <m/>
    <n v="0"/>
    <m/>
    <n v="0"/>
    <n v="267"/>
    <n v="0"/>
    <n v="4.202247191011236"/>
    <n v="1122"/>
    <n v="0"/>
    <n v="0"/>
    <n v="277"/>
    <n v="0"/>
    <n v="4.1371841155234659"/>
    <n v="1146"/>
    <n v="0"/>
    <n v="0"/>
    <n v="83"/>
    <n v="0"/>
    <n v="81"/>
    <n v="0"/>
    <m/>
    <n v="0"/>
    <n v="2.8915662650602409"/>
    <n v="240"/>
    <n v="3.0493827160493829"/>
    <n v="247.00000000000003"/>
    <m/>
    <n v="0"/>
    <m/>
    <n v="0"/>
    <m/>
    <n v="0"/>
    <m/>
    <n v="0"/>
    <n v="164"/>
    <n v="0"/>
    <n v="2.9695121951219514"/>
    <n v="487.00000000000006"/>
    <n v="0"/>
    <n v="0"/>
    <n v="91"/>
    <n v="0"/>
    <n v="5.1538461538461542"/>
    <n v="469.00000000000006"/>
    <m/>
    <n v="0"/>
    <n v="164"/>
    <n v="0"/>
    <n v="651"/>
    <s v=""/>
    <n v="81"/>
    <n v="0"/>
    <n v="247.00000000000003"/>
    <n v="0"/>
    <n v="245"/>
    <n v="0"/>
    <n v="898"/>
    <s v=""/>
    <n v="267"/>
    <n v="0"/>
    <n v="1122"/>
    <s v=""/>
    <n v="2102"/>
    <s v=""/>
  </r>
  <r>
    <x v="13"/>
    <s v="Lamar Institute of Technology"/>
    <n v="441760"/>
    <x v="6"/>
    <n v="397"/>
    <n v="0"/>
    <n v="397"/>
    <n v="397"/>
    <n v="0"/>
    <m/>
    <n v="4"/>
    <n v="0"/>
    <n v="3"/>
    <n v="0"/>
    <m/>
    <n v="0"/>
    <n v="2.75"/>
    <n v="11"/>
    <n v="3.6666666666666665"/>
    <n v="11"/>
    <m/>
    <n v="0"/>
    <m/>
    <n v="0"/>
    <m/>
    <n v="0"/>
    <m/>
    <n v="0"/>
    <n v="7"/>
    <n v="0"/>
    <n v="3.1428571428571428"/>
    <n v="22"/>
    <n v="0"/>
    <n v="0"/>
    <n v="105"/>
    <n v="0"/>
    <n v="45"/>
    <n v="0"/>
    <m/>
    <n v="0"/>
    <n v="3.9047619047619047"/>
    <n v="410"/>
    <n v="4.0444444444444443"/>
    <n v="182"/>
    <m/>
    <n v="0"/>
    <m/>
    <n v="0"/>
    <m/>
    <n v="0"/>
    <m/>
    <n v="0"/>
    <n v="150"/>
    <n v="0"/>
    <n v="3.9466666666666668"/>
    <n v="592"/>
    <n v="0"/>
    <n v="0"/>
    <n v="157"/>
    <n v="0"/>
    <n v="3.910828025477707"/>
    <n v="614"/>
    <n v="0"/>
    <n v="0"/>
    <n v="122"/>
    <n v="0"/>
    <n v="86"/>
    <n v="0"/>
    <m/>
    <n v="0"/>
    <n v="3"/>
    <n v="366"/>
    <n v="3.3372093023255816"/>
    <n v="287"/>
    <m/>
    <n v="0"/>
    <m/>
    <n v="0"/>
    <m/>
    <n v="0"/>
    <m/>
    <n v="0"/>
    <n v="208"/>
    <n v="0"/>
    <n v="3.1394230769230771"/>
    <n v="653"/>
    <n v="0"/>
    <n v="0"/>
    <n v="32"/>
    <n v="0"/>
    <n v="4.46875"/>
    <n v="143"/>
    <m/>
    <n v="0"/>
    <n v="167"/>
    <n v="0"/>
    <n v="548"/>
    <s v=""/>
    <n v="86"/>
    <n v="0"/>
    <n v="287"/>
    <n v="0"/>
    <n v="253"/>
    <n v="0"/>
    <n v="835"/>
    <s v=""/>
    <n v="150"/>
    <n v="0"/>
    <n v="592"/>
    <s v=""/>
    <n v="1410"/>
    <s v=""/>
  </r>
  <r>
    <x v="13"/>
    <s v="Lee College "/>
    <n v="226204"/>
    <x v="6"/>
    <n v="636"/>
    <n v="85"/>
    <n v="551"/>
    <n v="551"/>
    <n v="0"/>
    <m/>
    <n v="13"/>
    <n v="0"/>
    <n v="13"/>
    <n v="0"/>
    <m/>
    <n v="0"/>
    <n v="4.8461538461538458"/>
    <n v="62.999999999999993"/>
    <n v="3.9230769230769229"/>
    <n v="51"/>
    <m/>
    <n v="0"/>
    <m/>
    <n v="0"/>
    <m/>
    <n v="0"/>
    <m/>
    <n v="0"/>
    <n v="26"/>
    <n v="0"/>
    <n v="4.384615384615385"/>
    <n v="114.00000000000001"/>
    <n v="0"/>
    <n v="0"/>
    <n v="91"/>
    <n v="0"/>
    <n v="85"/>
    <n v="0"/>
    <m/>
    <n v="0"/>
    <n v="4.8901098901098905"/>
    <n v="445.00000000000006"/>
    <n v="5.5058823529411764"/>
    <n v="468"/>
    <m/>
    <n v="0"/>
    <m/>
    <n v="0"/>
    <m/>
    <n v="0"/>
    <m/>
    <n v="0"/>
    <n v="176"/>
    <n v="0"/>
    <n v="5.1875"/>
    <n v="913"/>
    <n v="0"/>
    <n v="0"/>
    <n v="202"/>
    <n v="0"/>
    <n v="5.0841584158415838"/>
    <n v="1027"/>
    <n v="0"/>
    <n v="0"/>
    <n v="44"/>
    <n v="0"/>
    <n v="71"/>
    <n v="0"/>
    <m/>
    <n v="0"/>
    <n v="3.2045454545454546"/>
    <n v="141"/>
    <n v="3.9014084507042255"/>
    <n v="277"/>
    <m/>
    <n v="0"/>
    <m/>
    <n v="0"/>
    <m/>
    <n v="0"/>
    <m/>
    <n v="0"/>
    <n v="115"/>
    <n v="0"/>
    <n v="3.6347826086956521"/>
    <n v="418"/>
    <n v="0"/>
    <n v="0"/>
    <n v="234"/>
    <n v="0"/>
    <n v="4.7094017094017095"/>
    <n v="1102"/>
    <m/>
    <n v="0"/>
    <n v="129"/>
    <n v="0"/>
    <n v="609"/>
    <s v=""/>
    <n v="71"/>
    <n v="0"/>
    <n v="277"/>
    <n v="0"/>
    <n v="200"/>
    <n v="0"/>
    <n v="886"/>
    <s v=""/>
    <n v="176"/>
    <n v="0"/>
    <n v="913"/>
    <s v=""/>
    <n v="2547"/>
    <s v=""/>
  </r>
  <r>
    <x v="13"/>
    <s v="Mountain View College  (DCCCD)"/>
    <n v="226930"/>
    <x v="6"/>
    <n v="342"/>
    <n v="13"/>
    <n v="329"/>
    <n v="329"/>
    <n v="0"/>
    <m/>
    <n v="8"/>
    <n v="0"/>
    <n v="6"/>
    <n v="0"/>
    <m/>
    <n v="0"/>
    <n v="4"/>
    <n v="32"/>
    <n v="3.5"/>
    <n v="21"/>
    <m/>
    <n v="0"/>
    <m/>
    <n v="0"/>
    <m/>
    <n v="0"/>
    <m/>
    <n v="0"/>
    <n v="14"/>
    <n v="0"/>
    <n v="3.7857142857142856"/>
    <n v="53"/>
    <n v="0"/>
    <n v="0"/>
    <n v="78"/>
    <n v="0"/>
    <n v="88"/>
    <n v="0"/>
    <m/>
    <n v="0"/>
    <n v="4.3589743589743586"/>
    <n v="339.99999999999994"/>
    <n v="4.3522727272727275"/>
    <n v="383"/>
    <m/>
    <n v="0"/>
    <m/>
    <n v="0"/>
    <m/>
    <n v="0"/>
    <m/>
    <n v="0"/>
    <n v="166"/>
    <n v="0"/>
    <n v="4.3554216867469879"/>
    <n v="723"/>
    <n v="0"/>
    <n v="0"/>
    <n v="180"/>
    <n v="0"/>
    <n v="4.3111111111111109"/>
    <n v="776"/>
    <n v="0"/>
    <n v="0"/>
    <n v="20"/>
    <n v="0"/>
    <n v="57"/>
    <n v="0"/>
    <m/>
    <n v="0"/>
    <n v="3.3"/>
    <n v="66"/>
    <n v="2.7719298245614037"/>
    <n v="158"/>
    <m/>
    <n v="0"/>
    <m/>
    <n v="0"/>
    <m/>
    <n v="0"/>
    <m/>
    <n v="0"/>
    <n v="77"/>
    <n v="0"/>
    <n v="2.9090909090909092"/>
    <n v="224"/>
    <n v="0"/>
    <n v="0"/>
    <n v="72"/>
    <n v="0"/>
    <n v="4.4027777777777777"/>
    <n v="317"/>
    <m/>
    <n v="0"/>
    <n v="108"/>
    <n v="0"/>
    <n v="449"/>
    <s v=""/>
    <n v="57"/>
    <n v="0"/>
    <n v="158"/>
    <n v="0"/>
    <n v="165"/>
    <n v="0"/>
    <n v="607"/>
    <s v=""/>
    <n v="166"/>
    <n v="0"/>
    <n v="723"/>
    <s v=""/>
    <n v="1317"/>
    <s v=""/>
  </r>
  <r>
    <x v="13"/>
    <s v="North Central Texas Community College"/>
    <n v="224110"/>
    <x v="6"/>
    <n v="456"/>
    <n v="5"/>
    <n v="451"/>
    <n v="451"/>
    <n v="0"/>
    <m/>
    <n v="14"/>
    <n v="0"/>
    <n v="8"/>
    <n v="0"/>
    <m/>
    <n v="0"/>
    <n v="2.4285714285714284"/>
    <n v="34"/>
    <n v="2.875"/>
    <n v="23"/>
    <m/>
    <n v="0"/>
    <m/>
    <n v="0"/>
    <m/>
    <n v="0"/>
    <m/>
    <n v="0"/>
    <n v="22"/>
    <n v="0"/>
    <n v="2.5909090909090908"/>
    <n v="57"/>
    <n v="0"/>
    <n v="0"/>
    <n v="138"/>
    <n v="0"/>
    <n v="90"/>
    <n v="0"/>
    <m/>
    <n v="0"/>
    <n v="3.9927536231884058"/>
    <n v="551"/>
    <n v="5.0111111111111111"/>
    <n v="451"/>
    <m/>
    <n v="0"/>
    <m/>
    <n v="0"/>
    <m/>
    <n v="0"/>
    <m/>
    <n v="0"/>
    <n v="228"/>
    <n v="0"/>
    <n v="4.3947368421052628"/>
    <n v="1001.9999999999999"/>
    <n v="0"/>
    <n v="0"/>
    <n v="250"/>
    <n v="0"/>
    <n v="4.2359999999999998"/>
    <n v="1059"/>
    <n v="0"/>
    <n v="0"/>
    <n v="68"/>
    <n v="0"/>
    <n v="81"/>
    <n v="0"/>
    <m/>
    <n v="0"/>
    <n v="3.3382352941176472"/>
    <n v="227"/>
    <n v="3.8024691358024691"/>
    <n v="308"/>
    <m/>
    <n v="0"/>
    <m/>
    <n v="0"/>
    <m/>
    <n v="0"/>
    <m/>
    <n v="0"/>
    <n v="149"/>
    <n v="0"/>
    <n v="3.5906040268456376"/>
    <n v="535"/>
    <n v="0"/>
    <n v="0"/>
    <n v="52"/>
    <n v="0"/>
    <n v="5.8461538461538458"/>
    <n v="304"/>
    <m/>
    <n v="0"/>
    <n v="158"/>
    <n v="0"/>
    <n v="678"/>
    <s v=""/>
    <n v="81"/>
    <n v="0"/>
    <n v="308"/>
    <n v="0"/>
    <n v="239"/>
    <n v="0"/>
    <n v="986"/>
    <s v=""/>
    <n v="228"/>
    <n v="0"/>
    <n v="1001.9999999999999"/>
    <s v=""/>
    <n v="1898"/>
    <s v=""/>
  </r>
  <r>
    <x v="13"/>
    <s v="Odessa College "/>
    <n v="227304"/>
    <x v="6"/>
    <n v="282"/>
    <n v="6"/>
    <n v="276"/>
    <n v="276"/>
    <n v="0"/>
    <m/>
    <n v="12"/>
    <n v="0"/>
    <n v="8"/>
    <n v="0"/>
    <m/>
    <n v="0"/>
    <n v="6.083333333333333"/>
    <n v="73"/>
    <n v="4.875"/>
    <n v="39"/>
    <m/>
    <n v="0"/>
    <m/>
    <n v="0"/>
    <m/>
    <n v="0"/>
    <m/>
    <n v="0"/>
    <n v="20"/>
    <n v="0"/>
    <n v="5.6"/>
    <n v="112"/>
    <n v="0"/>
    <n v="0"/>
    <n v="69"/>
    <n v="0"/>
    <n v="57"/>
    <n v="0"/>
    <m/>
    <n v="0"/>
    <n v="4.8115942028985508"/>
    <n v="332"/>
    <n v="5.4912280701754383"/>
    <n v="313"/>
    <m/>
    <n v="0"/>
    <m/>
    <n v="0"/>
    <m/>
    <n v="0"/>
    <m/>
    <n v="0"/>
    <n v="126"/>
    <n v="0"/>
    <n v="5.1190476190476186"/>
    <n v="645"/>
    <n v="0"/>
    <n v="0"/>
    <n v="146"/>
    <n v="0"/>
    <n v="5.1849315068493151"/>
    <n v="757"/>
    <n v="0"/>
    <n v="0"/>
    <n v="27"/>
    <n v="0"/>
    <n v="40"/>
    <n v="0"/>
    <m/>
    <n v="0"/>
    <n v="3.2962962962962963"/>
    <n v="89"/>
    <n v="3.625"/>
    <n v="145"/>
    <m/>
    <n v="0"/>
    <m/>
    <n v="0"/>
    <m/>
    <n v="0"/>
    <m/>
    <n v="0"/>
    <n v="67"/>
    <n v="0"/>
    <n v="3.4925373134328357"/>
    <n v="234"/>
    <n v="0"/>
    <n v="0"/>
    <n v="63"/>
    <n v="0"/>
    <n v="6.0793650793650791"/>
    <n v="383"/>
    <m/>
    <n v="0"/>
    <n v="84"/>
    <n v="0"/>
    <n v="402"/>
    <s v=""/>
    <n v="40"/>
    <n v="0"/>
    <n v="145"/>
    <n v="0"/>
    <n v="124"/>
    <n v="0"/>
    <n v="547"/>
    <s v=""/>
    <n v="126"/>
    <n v="0"/>
    <n v="645"/>
    <s v=""/>
    <n v="1374"/>
    <s v=""/>
  </r>
  <r>
    <x v="13"/>
    <s v="Paris Junior College"/>
    <n v="227401"/>
    <x v="6"/>
    <n v="381"/>
    <n v="0"/>
    <n v="381"/>
    <n v="381"/>
    <n v="0"/>
    <m/>
    <n v="30"/>
    <n v="0"/>
    <n v="24"/>
    <n v="0"/>
    <m/>
    <n v="0"/>
    <n v="2.4333333333333331"/>
    <n v="73"/>
    <n v="3.1666666666666665"/>
    <n v="76"/>
    <m/>
    <n v="0"/>
    <m/>
    <n v="0"/>
    <m/>
    <n v="0"/>
    <m/>
    <n v="0"/>
    <n v="54"/>
    <n v="0"/>
    <n v="2.7592592592592591"/>
    <n v="149"/>
    <n v="0"/>
    <n v="0"/>
    <n v="108"/>
    <n v="0"/>
    <n v="80"/>
    <n v="0"/>
    <m/>
    <n v="0"/>
    <n v="4.1296296296296298"/>
    <n v="446"/>
    <n v="4.8624999999999998"/>
    <n v="389"/>
    <m/>
    <n v="0"/>
    <m/>
    <n v="0"/>
    <m/>
    <n v="0"/>
    <m/>
    <n v="0"/>
    <n v="188"/>
    <n v="0"/>
    <n v="4.4414893617021276"/>
    <n v="835"/>
    <n v="0"/>
    <n v="0"/>
    <n v="242"/>
    <n v="0"/>
    <n v="4.0661157024793386"/>
    <n v="984"/>
    <n v="0"/>
    <n v="0"/>
    <n v="32"/>
    <n v="0"/>
    <n v="34"/>
    <n v="0"/>
    <m/>
    <n v="0"/>
    <n v="3.1875"/>
    <n v="102"/>
    <n v="3.8235294117647061"/>
    <n v="130"/>
    <m/>
    <n v="0"/>
    <m/>
    <n v="0"/>
    <m/>
    <n v="0"/>
    <m/>
    <n v="0"/>
    <n v="66"/>
    <n v="0"/>
    <n v="3.5151515151515151"/>
    <n v="232"/>
    <n v="0"/>
    <n v="0"/>
    <n v="73"/>
    <n v="0"/>
    <n v="5.6164383561643838"/>
    <n v="410"/>
    <m/>
    <n v="0"/>
    <n v="112"/>
    <n v="0"/>
    <n v="491"/>
    <s v=""/>
    <n v="34"/>
    <n v="0"/>
    <n v="130"/>
    <n v="0"/>
    <n v="146"/>
    <n v="0"/>
    <n v="621"/>
    <s v=""/>
    <n v="188"/>
    <n v="0"/>
    <n v="835"/>
    <s v=""/>
    <n v="1626"/>
    <s v=""/>
  </r>
  <r>
    <x v="13"/>
    <s v="Southwest Texas Junior College "/>
    <n v="228316"/>
    <x v="6"/>
    <n v="448"/>
    <n v="0"/>
    <n v="448"/>
    <n v="448"/>
    <n v="0"/>
    <m/>
    <n v="36"/>
    <n v="0"/>
    <n v="23"/>
    <n v="0"/>
    <m/>
    <n v="0"/>
    <n v="2.7777777777777777"/>
    <n v="100"/>
    <n v="2.8260869565217392"/>
    <n v="65"/>
    <m/>
    <n v="0"/>
    <m/>
    <n v="0"/>
    <m/>
    <n v="0"/>
    <m/>
    <n v="0"/>
    <n v="59"/>
    <n v="0"/>
    <n v="2.7966101694915255"/>
    <n v="165"/>
    <n v="0"/>
    <n v="0"/>
    <n v="134"/>
    <n v="0"/>
    <n v="97"/>
    <n v="0"/>
    <m/>
    <n v="0"/>
    <n v="4.2611940298507465"/>
    <n v="571"/>
    <n v="5"/>
    <n v="485"/>
    <m/>
    <n v="0"/>
    <m/>
    <n v="0"/>
    <m/>
    <n v="0"/>
    <m/>
    <n v="0"/>
    <n v="231"/>
    <n v="0"/>
    <n v="4.5714285714285712"/>
    <n v="1056"/>
    <n v="0"/>
    <n v="0"/>
    <n v="290"/>
    <n v="0"/>
    <n v="4.2103448275862068"/>
    <n v="1221"/>
    <n v="0"/>
    <n v="0"/>
    <n v="20"/>
    <n v="0"/>
    <n v="46"/>
    <n v="0"/>
    <m/>
    <n v="0"/>
    <n v="2.95"/>
    <n v="59"/>
    <n v="4.3695652173913047"/>
    <n v="201"/>
    <m/>
    <n v="0"/>
    <m/>
    <n v="0"/>
    <m/>
    <n v="0"/>
    <m/>
    <n v="0"/>
    <n v="66"/>
    <n v="0"/>
    <n v="3.9393939393939394"/>
    <n v="260"/>
    <n v="0"/>
    <n v="0"/>
    <n v="92"/>
    <n v="0"/>
    <n v="5.9456521739130439"/>
    <n v="547"/>
    <m/>
    <n v="0"/>
    <n v="117"/>
    <n v="0"/>
    <n v="544"/>
    <s v=""/>
    <n v="46"/>
    <n v="0"/>
    <n v="201"/>
    <n v="0"/>
    <n v="163"/>
    <n v="0"/>
    <n v="745"/>
    <s v=""/>
    <n v="231"/>
    <n v="0"/>
    <n v="1056"/>
    <s v=""/>
    <n v="2028"/>
    <s v=""/>
  </r>
  <r>
    <x v="13"/>
    <s v="Temple College "/>
    <n v="228608"/>
    <x v="6"/>
    <n v="318"/>
    <n v="2"/>
    <n v="316"/>
    <n v="316"/>
    <n v="0"/>
    <m/>
    <n v="17"/>
    <n v="0"/>
    <n v="6"/>
    <n v="0"/>
    <m/>
    <n v="0"/>
    <n v="3.3529411764705883"/>
    <n v="57"/>
    <n v="2.5"/>
    <n v="15"/>
    <m/>
    <n v="0"/>
    <m/>
    <n v="0"/>
    <m/>
    <n v="0"/>
    <m/>
    <n v="0"/>
    <n v="23"/>
    <n v="0"/>
    <n v="3.1304347826086958"/>
    <n v="72"/>
    <n v="0"/>
    <n v="0"/>
    <n v="74"/>
    <n v="0"/>
    <n v="40"/>
    <n v="0"/>
    <m/>
    <n v="0"/>
    <n v="3.7297297297297298"/>
    <n v="276"/>
    <n v="5.5250000000000004"/>
    <n v="221"/>
    <m/>
    <n v="0"/>
    <m/>
    <n v="0"/>
    <m/>
    <n v="0"/>
    <m/>
    <n v="0"/>
    <n v="114"/>
    <n v="0"/>
    <n v="4.3596491228070171"/>
    <n v="496.99999999999994"/>
    <n v="0"/>
    <n v="0"/>
    <n v="137"/>
    <n v="0"/>
    <n v="4.1532846715328464"/>
    <n v="569"/>
    <n v="0"/>
    <n v="0"/>
    <n v="48"/>
    <n v="0"/>
    <n v="74"/>
    <n v="0"/>
    <m/>
    <n v="0"/>
    <n v="2.5"/>
    <n v="120"/>
    <n v="3.3783783783783785"/>
    <n v="250"/>
    <m/>
    <n v="0"/>
    <m/>
    <n v="0"/>
    <m/>
    <n v="0"/>
    <m/>
    <n v="0"/>
    <n v="122"/>
    <n v="0"/>
    <n v="3.0327868852459017"/>
    <n v="370"/>
    <n v="0"/>
    <n v="0"/>
    <n v="57"/>
    <n v="0"/>
    <n v="5.6842105263157894"/>
    <n v="324"/>
    <m/>
    <n v="0"/>
    <n v="88"/>
    <n v="0"/>
    <n v="341"/>
    <s v=""/>
    <n v="74"/>
    <n v="0"/>
    <n v="250"/>
    <n v="0"/>
    <n v="162"/>
    <n v="0"/>
    <n v="591"/>
    <s v=""/>
    <n v="114"/>
    <n v="0"/>
    <n v="496.99999999999994"/>
    <s v=""/>
    <n v="1263"/>
    <s v=""/>
  </r>
  <r>
    <x v="13"/>
    <s v="Texarkana College "/>
    <n v="228699"/>
    <x v="6"/>
    <n v="430"/>
    <n v="96"/>
    <n v="334"/>
    <n v="334"/>
    <n v="0"/>
    <m/>
    <n v="39"/>
    <n v="0"/>
    <n v="17"/>
    <n v="0"/>
    <m/>
    <n v="0"/>
    <n v="3.5384615384615383"/>
    <n v="138"/>
    <n v="5.2352941176470589"/>
    <n v="89"/>
    <m/>
    <n v="0"/>
    <m/>
    <n v="0"/>
    <m/>
    <n v="0"/>
    <m/>
    <n v="0"/>
    <n v="56"/>
    <n v="0"/>
    <n v="4.0535714285714288"/>
    <n v="227"/>
    <n v="0"/>
    <n v="0"/>
    <n v="92"/>
    <n v="0"/>
    <n v="56"/>
    <n v="0"/>
    <m/>
    <n v="0"/>
    <n v="5.1630434782608692"/>
    <n v="474.99999999999994"/>
    <n v="5.9642857142857144"/>
    <n v="334"/>
    <m/>
    <n v="0"/>
    <m/>
    <n v="0"/>
    <m/>
    <n v="0"/>
    <m/>
    <n v="0"/>
    <n v="148"/>
    <n v="0"/>
    <n v="5.4662162162162158"/>
    <n v="808.99999999999989"/>
    <n v="0"/>
    <n v="0"/>
    <n v="204"/>
    <n v="0"/>
    <n v="5.0784313725490193"/>
    <n v="1036"/>
    <n v="0"/>
    <n v="0"/>
    <n v="27"/>
    <n v="0"/>
    <n v="18"/>
    <n v="0"/>
    <m/>
    <n v="0"/>
    <n v="4.5185185185185182"/>
    <n v="121.99999999999999"/>
    <n v="4.2777777777777777"/>
    <n v="77"/>
    <m/>
    <n v="0"/>
    <m/>
    <n v="0"/>
    <m/>
    <n v="0"/>
    <m/>
    <n v="0"/>
    <n v="45"/>
    <n v="0"/>
    <n v="4.4222222222222225"/>
    <n v="199"/>
    <n v="0"/>
    <n v="0"/>
    <n v="85"/>
    <n v="0"/>
    <n v="6.5647058823529409"/>
    <n v="558"/>
    <m/>
    <n v="0"/>
    <n v="83"/>
    <n v="0"/>
    <n v="456"/>
    <s v=""/>
    <n v="18"/>
    <n v="0"/>
    <n v="77"/>
    <n v="0"/>
    <n v="101"/>
    <n v="0"/>
    <n v="533"/>
    <s v=""/>
    <n v="148"/>
    <n v="0"/>
    <n v="808.99999999999989"/>
    <s v=""/>
    <n v="1793"/>
    <s v=""/>
  </r>
  <r>
    <x v="13"/>
    <s v="Texas State Technical College-Harlingen "/>
    <n v="229319"/>
    <x v="6"/>
    <n v="342"/>
    <n v="1"/>
    <n v="341"/>
    <n v="341"/>
    <n v="0"/>
    <m/>
    <n v="13"/>
    <n v="0"/>
    <n v="4"/>
    <n v="0"/>
    <m/>
    <n v="0"/>
    <n v="3"/>
    <n v="39"/>
    <n v="2.5"/>
    <n v="10"/>
    <m/>
    <n v="0"/>
    <m/>
    <n v="0"/>
    <m/>
    <n v="0"/>
    <m/>
    <n v="0"/>
    <n v="17"/>
    <n v="0"/>
    <n v="2.8823529411764706"/>
    <n v="49"/>
    <n v="0"/>
    <n v="0"/>
    <n v="115"/>
    <n v="0"/>
    <n v="70"/>
    <n v="0"/>
    <m/>
    <n v="0"/>
    <n v="3.9391304347826086"/>
    <n v="453"/>
    <n v="5.7714285714285714"/>
    <n v="404"/>
    <m/>
    <n v="0"/>
    <m/>
    <n v="0"/>
    <m/>
    <n v="0"/>
    <m/>
    <n v="0"/>
    <n v="185"/>
    <n v="0"/>
    <n v="4.6324324324324326"/>
    <n v="857"/>
    <n v="0"/>
    <n v="0"/>
    <n v="202"/>
    <n v="0"/>
    <n v="4.4851485148514856"/>
    <n v="906.00000000000011"/>
    <n v="0"/>
    <n v="0"/>
    <n v="64"/>
    <n v="0"/>
    <n v="47"/>
    <n v="0"/>
    <m/>
    <n v="0"/>
    <n v="3.21875"/>
    <n v="206"/>
    <n v="3.0638297872340425"/>
    <n v="144"/>
    <m/>
    <n v="0"/>
    <m/>
    <n v="0"/>
    <m/>
    <n v="0"/>
    <m/>
    <n v="0"/>
    <n v="111"/>
    <n v="0"/>
    <n v="3.1531531531531534"/>
    <n v="350"/>
    <n v="0"/>
    <n v="0"/>
    <n v="28"/>
    <n v="0"/>
    <n v="5.3928571428571432"/>
    <n v="151"/>
    <m/>
    <n v="0"/>
    <n v="134"/>
    <n v="0"/>
    <n v="610"/>
    <s v=""/>
    <n v="47"/>
    <n v="0"/>
    <n v="144"/>
    <n v="0"/>
    <n v="181"/>
    <n v="0"/>
    <n v="754"/>
    <s v=""/>
    <n v="185"/>
    <n v="0"/>
    <n v="857"/>
    <s v=""/>
    <n v="1407"/>
    <s v=""/>
  </r>
  <r>
    <x v="13"/>
    <s v="Texas State Technical College-Waco"/>
    <n v="228680"/>
    <x v="6"/>
    <n v="690"/>
    <n v="78"/>
    <n v="612"/>
    <n v="612"/>
    <n v="0"/>
    <m/>
    <n v="17"/>
    <n v="0"/>
    <n v="2"/>
    <n v="0"/>
    <m/>
    <n v="0"/>
    <n v="2.8235294117647061"/>
    <n v="48"/>
    <n v="4"/>
    <n v="8"/>
    <m/>
    <n v="0"/>
    <m/>
    <n v="0"/>
    <m/>
    <n v="0"/>
    <m/>
    <n v="0"/>
    <n v="19"/>
    <n v="0"/>
    <n v="2.9473684210526314"/>
    <n v="56"/>
    <n v="0"/>
    <n v="0"/>
    <n v="249"/>
    <n v="0"/>
    <n v="32"/>
    <n v="0"/>
    <m/>
    <n v="0"/>
    <n v="3.2449799196787148"/>
    <n v="808"/>
    <n v="5.4375"/>
    <n v="174"/>
    <m/>
    <n v="0"/>
    <m/>
    <n v="0"/>
    <m/>
    <n v="0"/>
    <m/>
    <n v="0"/>
    <n v="281"/>
    <n v="0"/>
    <n v="3.4946619217081851"/>
    <n v="982"/>
    <n v="0"/>
    <n v="0"/>
    <n v="300"/>
    <n v="0"/>
    <n v="3.46"/>
    <n v="1038"/>
    <n v="0"/>
    <n v="0"/>
    <n v="253"/>
    <n v="0"/>
    <n v="37"/>
    <n v="0"/>
    <m/>
    <n v="0"/>
    <n v="2.731225296442688"/>
    <n v="691"/>
    <n v="3.3783783783783785"/>
    <n v="125"/>
    <m/>
    <n v="0"/>
    <m/>
    <n v="0"/>
    <m/>
    <n v="0"/>
    <m/>
    <n v="0"/>
    <n v="290"/>
    <n v="0"/>
    <n v="2.8137931034482757"/>
    <n v="816"/>
    <n v="0"/>
    <n v="0"/>
    <n v="22"/>
    <n v="0"/>
    <n v="4.5454545454545459"/>
    <n v="100.00000000000001"/>
    <m/>
    <n v="0"/>
    <n v="285"/>
    <n v="0"/>
    <n v="865"/>
    <s v=""/>
    <n v="37"/>
    <n v="0"/>
    <n v="125"/>
    <n v="0"/>
    <n v="322"/>
    <n v="0"/>
    <n v="990"/>
    <s v=""/>
    <n v="281"/>
    <n v="0"/>
    <n v="982"/>
    <s v=""/>
    <n v="1954"/>
    <s v=""/>
  </r>
  <r>
    <x v="13"/>
    <s v="Trinity Valley Community College"/>
    <n v="225308"/>
    <x v="6"/>
    <n v="660"/>
    <n v="3"/>
    <n v="657"/>
    <n v="657"/>
    <n v="0"/>
    <m/>
    <n v="49"/>
    <n v="0"/>
    <n v="37"/>
    <n v="0"/>
    <m/>
    <n v="0"/>
    <n v="2.8163265306122449"/>
    <n v="138"/>
    <n v="3.2702702702702702"/>
    <n v="121"/>
    <m/>
    <n v="0"/>
    <m/>
    <n v="0"/>
    <m/>
    <n v="0"/>
    <m/>
    <n v="0"/>
    <n v="86"/>
    <n v="0"/>
    <n v="3.0116279069767442"/>
    <n v="259"/>
    <n v="0"/>
    <n v="0"/>
    <n v="125"/>
    <n v="0"/>
    <n v="111"/>
    <n v="0"/>
    <m/>
    <n v="0"/>
    <n v="3.6320000000000001"/>
    <n v="454"/>
    <n v="4.7297297297297298"/>
    <n v="525"/>
    <m/>
    <n v="0"/>
    <m/>
    <n v="0"/>
    <m/>
    <n v="0"/>
    <m/>
    <n v="0"/>
    <n v="236"/>
    <n v="0"/>
    <n v="4.148305084745763"/>
    <n v="979.00000000000011"/>
    <n v="0"/>
    <n v="0"/>
    <n v="322"/>
    <n v="0"/>
    <n v="3.8447204968944098"/>
    <n v="1238"/>
    <n v="0"/>
    <n v="0"/>
    <n v="69"/>
    <n v="0"/>
    <n v="167"/>
    <n v="0"/>
    <m/>
    <n v="0"/>
    <n v="2.7681159420289854"/>
    <n v="191"/>
    <n v="3.4610778443113772"/>
    <n v="578"/>
    <m/>
    <n v="0"/>
    <m/>
    <n v="0"/>
    <m/>
    <n v="0"/>
    <m/>
    <n v="0"/>
    <n v="236"/>
    <n v="0"/>
    <n v="3.2584745762711864"/>
    <n v="769"/>
    <n v="0"/>
    <n v="0"/>
    <n v="99"/>
    <n v="0"/>
    <n v="4.8686868686868685"/>
    <n v="482"/>
    <m/>
    <n v="0"/>
    <n v="180"/>
    <n v="0"/>
    <n v="716"/>
    <s v=""/>
    <n v="167"/>
    <n v="0"/>
    <n v="578"/>
    <n v="0"/>
    <n v="347"/>
    <n v="0"/>
    <n v="1294"/>
    <s v=""/>
    <n v="236"/>
    <n v="0"/>
    <n v="979.00000000000011"/>
    <s v=""/>
    <n v="2489"/>
    <s v=""/>
  </r>
  <r>
    <x v="13"/>
    <s v="Vernon College "/>
    <n v="229504"/>
    <x v="6"/>
    <n v="194"/>
    <n v="5"/>
    <n v="189"/>
    <n v="189"/>
    <n v="0"/>
    <m/>
    <n v="0"/>
    <n v="0"/>
    <n v="0"/>
    <n v="0"/>
    <m/>
    <n v="0"/>
    <s v=" "/>
    <n v="0"/>
    <s v=" "/>
    <n v="0"/>
    <m/>
    <n v="0"/>
    <m/>
    <n v="0"/>
    <m/>
    <n v="0"/>
    <m/>
    <n v="0"/>
    <n v="0"/>
    <n v="0"/>
    <n v="0"/>
    <n v="0"/>
    <n v="0"/>
    <n v="0"/>
    <n v="37"/>
    <n v="0"/>
    <n v="41"/>
    <n v="0"/>
    <m/>
    <n v="0"/>
    <n v="3.8378378378378377"/>
    <n v="142"/>
    <n v="4.9024390243902438"/>
    <n v="201"/>
    <m/>
    <n v="0"/>
    <m/>
    <n v="0"/>
    <m/>
    <n v="0"/>
    <m/>
    <n v="0"/>
    <n v="78"/>
    <n v="0"/>
    <n v="4.3974358974358978"/>
    <n v="343"/>
    <n v="0"/>
    <n v="0"/>
    <n v="78"/>
    <n v="0"/>
    <n v="4.3974358974358978"/>
    <n v="343"/>
    <n v="0"/>
    <n v="0"/>
    <n v="27"/>
    <n v="0"/>
    <n v="51"/>
    <n v="0"/>
    <m/>
    <n v="0"/>
    <n v="3.1851851851851851"/>
    <n v="86"/>
    <n v="3.5098039215686274"/>
    <n v="179"/>
    <m/>
    <n v="0"/>
    <m/>
    <n v="0"/>
    <m/>
    <n v="0"/>
    <m/>
    <n v="0"/>
    <n v="78"/>
    <n v="0"/>
    <n v="3.3974358974358974"/>
    <n v="265"/>
    <n v="0"/>
    <n v="0"/>
    <n v="33"/>
    <n v="0"/>
    <n v="4.4545454545454541"/>
    <n v="147"/>
    <m/>
    <n v="0"/>
    <n v="68"/>
    <n v="0"/>
    <n v="287"/>
    <s v=""/>
    <n v="51"/>
    <n v="0"/>
    <n v="179"/>
    <n v="0"/>
    <n v="119"/>
    <n v="0"/>
    <n v="466"/>
    <s v=""/>
    <n v="78"/>
    <n v="0"/>
    <n v="343"/>
    <s v=""/>
    <n v="755"/>
    <s v=""/>
  </r>
  <r>
    <x v="13"/>
    <s v="Victoria College "/>
    <n v="229540"/>
    <x v="6"/>
    <n v="297"/>
    <n v="2"/>
    <n v="295"/>
    <n v="295"/>
    <n v="0"/>
    <m/>
    <n v="18"/>
    <n v="0"/>
    <n v="8"/>
    <n v="0"/>
    <m/>
    <n v="0"/>
    <n v="3.5555555555555554"/>
    <n v="64"/>
    <n v="3.125"/>
    <n v="25"/>
    <m/>
    <n v="0"/>
    <m/>
    <n v="0"/>
    <m/>
    <n v="0"/>
    <m/>
    <n v="0"/>
    <n v="26"/>
    <n v="0"/>
    <n v="3.4230769230769229"/>
    <n v="89"/>
    <n v="0"/>
    <n v="0"/>
    <n v="91"/>
    <n v="0"/>
    <n v="40"/>
    <n v="0"/>
    <m/>
    <n v="0"/>
    <n v="4.4945054945054945"/>
    <n v="409"/>
    <n v="5.15"/>
    <n v="206"/>
    <m/>
    <n v="0"/>
    <m/>
    <n v="0"/>
    <m/>
    <n v="0"/>
    <m/>
    <n v="0"/>
    <n v="131"/>
    <n v="0"/>
    <n v="4.6946564885496187"/>
    <n v="615"/>
    <n v="0"/>
    <n v="0"/>
    <n v="157"/>
    <n v="0"/>
    <n v="4.484076433121019"/>
    <n v="704"/>
    <n v="0"/>
    <n v="0"/>
    <n v="28"/>
    <n v="0"/>
    <n v="55"/>
    <n v="0"/>
    <m/>
    <n v="0"/>
    <n v="3.5357142857142856"/>
    <n v="99"/>
    <n v="3.5090909090909093"/>
    <n v="193"/>
    <m/>
    <n v="0"/>
    <m/>
    <n v="0"/>
    <m/>
    <n v="0"/>
    <m/>
    <n v="0"/>
    <n v="83"/>
    <n v="0"/>
    <n v="3.5180722891566263"/>
    <n v="292"/>
    <n v="0"/>
    <n v="0"/>
    <n v="55"/>
    <n v="0"/>
    <n v="6.2545454545454549"/>
    <n v="344"/>
    <m/>
    <n v="0"/>
    <n v="68"/>
    <n v="0"/>
    <n v="305"/>
    <s v=""/>
    <n v="55"/>
    <n v="0"/>
    <n v="193"/>
    <n v="0"/>
    <n v="123"/>
    <n v="0"/>
    <n v="498"/>
    <s v=""/>
    <n v="131"/>
    <n v="0"/>
    <n v="615"/>
    <s v=""/>
    <n v="1340"/>
    <s v=""/>
  </r>
  <r>
    <x v="13"/>
    <s v="Weatherford College "/>
    <n v="229799"/>
    <x v="6"/>
    <n v="479"/>
    <n v="53"/>
    <n v="426"/>
    <n v="426"/>
    <n v="0"/>
    <m/>
    <n v="20"/>
    <n v="0"/>
    <n v="7"/>
    <n v="0"/>
    <m/>
    <n v="0"/>
    <n v="2.7"/>
    <n v="54"/>
    <n v="3.7142857142857144"/>
    <n v="26"/>
    <m/>
    <n v="0"/>
    <m/>
    <n v="0"/>
    <m/>
    <n v="0"/>
    <m/>
    <n v="0"/>
    <n v="27"/>
    <n v="0"/>
    <n v="2.9629629629629628"/>
    <n v="80"/>
    <n v="0"/>
    <n v="0"/>
    <n v="121"/>
    <n v="0"/>
    <n v="40"/>
    <n v="0"/>
    <m/>
    <n v="0"/>
    <n v="4.0413223140495864"/>
    <n v="488.99999999999994"/>
    <n v="4.8"/>
    <n v="192"/>
    <m/>
    <n v="0"/>
    <m/>
    <n v="0"/>
    <m/>
    <n v="0"/>
    <m/>
    <n v="0"/>
    <n v="161"/>
    <n v="0"/>
    <n v="4.2298136645962732"/>
    <n v="681"/>
    <n v="0"/>
    <n v="0"/>
    <n v="188"/>
    <n v="0"/>
    <n v="4.0478723404255321"/>
    <n v="761"/>
    <n v="0"/>
    <n v="0"/>
    <n v="83"/>
    <n v="0"/>
    <n v="100"/>
    <n v="0"/>
    <m/>
    <n v="0"/>
    <n v="3.0481927710843375"/>
    <n v="253"/>
    <n v="2.78"/>
    <n v="278"/>
    <m/>
    <n v="0"/>
    <m/>
    <n v="0"/>
    <m/>
    <n v="0"/>
    <m/>
    <n v="0"/>
    <n v="183"/>
    <n v="0"/>
    <n v="2.901639344262295"/>
    <n v="531"/>
    <n v="0"/>
    <n v="0"/>
    <n v="55"/>
    <n v="0"/>
    <n v="5.2181818181818178"/>
    <n v="287"/>
    <m/>
    <n v="0"/>
    <n v="123"/>
    <n v="0"/>
    <n v="445"/>
    <s v=""/>
    <n v="100"/>
    <n v="0"/>
    <n v="278"/>
    <n v="0"/>
    <n v="223"/>
    <n v="0"/>
    <n v="723"/>
    <s v=""/>
    <n v="161"/>
    <n v="0"/>
    <n v="681"/>
    <s v=""/>
    <n v="1579"/>
    <s v=""/>
  </r>
  <r>
    <x v="13"/>
    <s v="Wharton County Junior College "/>
    <n v="229841"/>
    <x v="6"/>
    <n v="467"/>
    <n v="4"/>
    <n v="463"/>
    <n v="463"/>
    <n v="0"/>
    <m/>
    <n v="37"/>
    <n v="0"/>
    <n v="12"/>
    <n v="0"/>
    <m/>
    <n v="0"/>
    <n v="3.1081081081081079"/>
    <n v="114.99999999999999"/>
    <n v="3.6666666666666665"/>
    <n v="44"/>
    <m/>
    <n v="0"/>
    <m/>
    <n v="0"/>
    <m/>
    <n v="0"/>
    <m/>
    <n v="0"/>
    <n v="49"/>
    <n v="0"/>
    <n v="3.2448979591836733"/>
    <n v="159"/>
    <n v="0"/>
    <n v="0"/>
    <n v="191"/>
    <n v="0"/>
    <n v="68"/>
    <n v="0"/>
    <m/>
    <n v="0"/>
    <n v="4.2146596858638743"/>
    <n v="805"/>
    <n v="4.8382352941176467"/>
    <n v="329"/>
    <m/>
    <n v="0"/>
    <m/>
    <n v="0"/>
    <m/>
    <n v="0"/>
    <m/>
    <n v="0"/>
    <n v="259"/>
    <n v="0"/>
    <n v="4.3783783783783781"/>
    <n v="1134"/>
    <n v="0"/>
    <n v="0"/>
    <n v="308"/>
    <n v="0"/>
    <n v="4.1980519480519485"/>
    <n v="1293.0000000000002"/>
    <n v="0"/>
    <n v="0"/>
    <n v="32"/>
    <n v="0"/>
    <n v="64"/>
    <n v="0"/>
    <m/>
    <n v="0"/>
    <n v="3.9375"/>
    <n v="126"/>
    <n v="3.375"/>
    <n v="216"/>
    <m/>
    <n v="0"/>
    <m/>
    <n v="0"/>
    <m/>
    <n v="0"/>
    <m/>
    <n v="0"/>
    <n v="96"/>
    <n v="0"/>
    <n v="3.5625"/>
    <n v="342"/>
    <n v="0"/>
    <n v="0"/>
    <n v="59"/>
    <n v="0"/>
    <n v="5.4576271186440675"/>
    <n v="322"/>
    <m/>
    <n v="0"/>
    <n v="100"/>
    <n v="0"/>
    <n v="455"/>
    <s v=""/>
    <n v="64"/>
    <n v="0"/>
    <n v="216"/>
    <n v="0"/>
    <n v="164"/>
    <n v="0"/>
    <n v="671"/>
    <s v=""/>
    <n v="259"/>
    <n v="0"/>
    <n v="1134"/>
    <s v=""/>
    <n v="1957.0000000000002"/>
    <s v=""/>
  </r>
  <r>
    <x v="13"/>
    <s v="Clarendon College "/>
    <n v="223922"/>
    <x v="7"/>
    <n v="93"/>
    <n v="0"/>
    <n v="93"/>
    <n v="93"/>
    <n v="0"/>
    <m/>
    <n v="4"/>
    <n v="0"/>
    <n v="1"/>
    <n v="0"/>
    <m/>
    <n v="0"/>
    <n v="2"/>
    <n v="8"/>
    <n v="4"/>
    <n v="4"/>
    <m/>
    <n v="0"/>
    <m/>
    <n v="0"/>
    <m/>
    <n v="0"/>
    <m/>
    <n v="0"/>
    <n v="5"/>
    <n v="0"/>
    <n v="2.4"/>
    <n v="12"/>
    <n v="0"/>
    <n v="0"/>
    <n v="34"/>
    <n v="0"/>
    <n v="19"/>
    <n v="0"/>
    <m/>
    <n v="0"/>
    <n v="2.6176470588235294"/>
    <n v="89"/>
    <n v="4.5263157894736841"/>
    <n v="86"/>
    <m/>
    <n v="0"/>
    <m/>
    <n v="0"/>
    <m/>
    <n v="0"/>
    <m/>
    <n v="0"/>
    <n v="53"/>
    <n v="0"/>
    <n v="3.3018867924528301"/>
    <n v="175"/>
    <n v="0"/>
    <n v="0"/>
    <n v="58"/>
    <n v="0"/>
    <n v="3.2241379310344827"/>
    <n v="187"/>
    <n v="0"/>
    <n v="0"/>
    <n v="18"/>
    <n v="0"/>
    <n v="12"/>
    <n v="0"/>
    <m/>
    <n v="0"/>
    <n v="1.7222222222222223"/>
    <n v="31"/>
    <n v="2.5"/>
    <n v="30"/>
    <m/>
    <n v="0"/>
    <m/>
    <n v="0"/>
    <m/>
    <n v="0"/>
    <m/>
    <n v="0"/>
    <n v="30"/>
    <n v="0"/>
    <n v="2.0333333333333332"/>
    <n v="61"/>
    <n v="0"/>
    <n v="0"/>
    <n v="5"/>
    <n v="0"/>
    <n v="3.6"/>
    <n v="18"/>
    <m/>
    <n v="0"/>
    <n v="37"/>
    <n v="0"/>
    <n v="117"/>
    <s v=""/>
    <n v="12"/>
    <n v="0"/>
    <n v="30"/>
    <n v="0"/>
    <n v="49"/>
    <n v="0"/>
    <n v="147"/>
    <s v=""/>
    <n v="53"/>
    <n v="0"/>
    <n v="175"/>
    <s v=""/>
    <n v="266"/>
    <s v=""/>
  </r>
  <r>
    <x v="13"/>
    <s v="Frank Phillips College "/>
    <n v="224891"/>
    <x v="7"/>
    <n v="74"/>
    <n v="3"/>
    <n v="71"/>
    <n v="71"/>
    <n v="0"/>
    <m/>
    <n v="13"/>
    <n v="0"/>
    <n v="5"/>
    <n v="0"/>
    <m/>
    <n v="0"/>
    <n v="3"/>
    <n v="39"/>
    <n v="2.4"/>
    <n v="12"/>
    <m/>
    <n v="0"/>
    <m/>
    <n v="0"/>
    <m/>
    <n v="0"/>
    <m/>
    <n v="0"/>
    <n v="18"/>
    <n v="0"/>
    <n v="2.8333333333333335"/>
    <n v="51"/>
    <n v="0"/>
    <n v="0"/>
    <n v="20"/>
    <n v="0"/>
    <n v="6"/>
    <n v="0"/>
    <m/>
    <n v="0"/>
    <n v="3.3"/>
    <n v="66"/>
    <n v="4.666666666666667"/>
    <n v="28"/>
    <m/>
    <n v="0"/>
    <m/>
    <n v="0"/>
    <m/>
    <n v="0"/>
    <m/>
    <n v="0"/>
    <n v="26"/>
    <n v="0"/>
    <n v="3.6153846153846154"/>
    <n v="94"/>
    <n v="0"/>
    <n v="0"/>
    <n v="44"/>
    <n v="0"/>
    <n v="3.2954545454545454"/>
    <n v="145"/>
    <n v="0"/>
    <n v="0"/>
    <n v="14"/>
    <n v="0"/>
    <n v="4"/>
    <n v="0"/>
    <m/>
    <n v="0"/>
    <n v="2.4285714285714284"/>
    <n v="34"/>
    <n v="2.5"/>
    <n v="10"/>
    <m/>
    <n v="0"/>
    <m/>
    <n v="0"/>
    <m/>
    <n v="0"/>
    <m/>
    <n v="0"/>
    <n v="18"/>
    <n v="0"/>
    <n v="2.4444444444444446"/>
    <n v="44"/>
    <n v="0"/>
    <n v="0"/>
    <n v="9"/>
    <n v="0"/>
    <n v="2.6666666666666665"/>
    <n v="24"/>
    <m/>
    <n v="0"/>
    <n v="20"/>
    <n v="0"/>
    <n v="62"/>
    <s v=""/>
    <n v="4"/>
    <n v="0"/>
    <n v="10"/>
    <n v="0"/>
    <n v="24"/>
    <n v="0"/>
    <n v="72"/>
    <s v=""/>
    <n v="26"/>
    <n v="0"/>
    <n v="94"/>
    <s v=""/>
    <n v="213"/>
    <s v=""/>
  </r>
  <r>
    <x v="13"/>
    <s v="Galveston College "/>
    <n v="224961"/>
    <x v="7"/>
    <n v="169"/>
    <n v="2"/>
    <n v="167"/>
    <n v="167"/>
    <n v="0"/>
    <m/>
    <n v="6"/>
    <n v="0"/>
    <n v="5"/>
    <n v="0"/>
    <m/>
    <n v="0"/>
    <n v="3.3333333333333335"/>
    <n v="20"/>
    <n v="3.6"/>
    <n v="18"/>
    <m/>
    <n v="0"/>
    <m/>
    <n v="0"/>
    <m/>
    <n v="0"/>
    <m/>
    <n v="0"/>
    <n v="11"/>
    <n v="0"/>
    <n v="3.4545454545454546"/>
    <n v="38"/>
    <n v="0"/>
    <n v="0"/>
    <n v="31"/>
    <n v="0"/>
    <n v="19"/>
    <n v="0"/>
    <m/>
    <n v="0"/>
    <n v="3.6774193548387095"/>
    <n v="114"/>
    <n v="4.1052631578947372"/>
    <n v="78"/>
    <m/>
    <n v="0"/>
    <m/>
    <n v="0"/>
    <m/>
    <n v="0"/>
    <m/>
    <n v="0"/>
    <n v="50"/>
    <n v="0"/>
    <n v="3.84"/>
    <n v="192"/>
    <n v="0"/>
    <n v="0"/>
    <n v="61"/>
    <n v="0"/>
    <n v="3.7704918032786887"/>
    <n v="230"/>
    <n v="0"/>
    <n v="0"/>
    <n v="28"/>
    <n v="0"/>
    <n v="52"/>
    <n v="0"/>
    <m/>
    <n v="0"/>
    <n v="2.8928571428571428"/>
    <n v="81"/>
    <n v="2.9807692307692308"/>
    <n v="155"/>
    <m/>
    <n v="0"/>
    <m/>
    <n v="0"/>
    <m/>
    <n v="0"/>
    <m/>
    <n v="0"/>
    <n v="80"/>
    <n v="0"/>
    <n v="2.95"/>
    <n v="236"/>
    <n v="0"/>
    <n v="0"/>
    <n v="26"/>
    <n v="0"/>
    <n v="6.884615384615385"/>
    <n v="179"/>
    <m/>
    <n v="0"/>
    <n v="47"/>
    <n v="0"/>
    <n v="159"/>
    <s v=""/>
    <n v="52"/>
    <n v="0"/>
    <n v="155"/>
    <n v="0"/>
    <n v="99"/>
    <n v="0"/>
    <n v="314"/>
    <s v=""/>
    <n v="50"/>
    <n v="0"/>
    <n v="192"/>
    <s v=""/>
    <n v="645"/>
    <s v=""/>
  </r>
  <r>
    <x v="13"/>
    <s v="Lamar State College-Orange"/>
    <n v="226107"/>
    <x v="7"/>
    <n v="157"/>
    <n v="5"/>
    <n v="152"/>
    <n v="152"/>
    <n v="0"/>
    <m/>
    <n v="9"/>
    <n v="0"/>
    <n v="6"/>
    <n v="0"/>
    <m/>
    <n v="0"/>
    <n v="3.7777777777777777"/>
    <n v="34"/>
    <n v="4"/>
    <n v="24"/>
    <m/>
    <n v="0"/>
    <m/>
    <n v="0"/>
    <m/>
    <n v="0"/>
    <m/>
    <n v="0"/>
    <n v="15"/>
    <n v="0"/>
    <n v="3.8666666666666667"/>
    <n v="58"/>
    <n v="0"/>
    <n v="0"/>
    <n v="35"/>
    <n v="0"/>
    <n v="20"/>
    <n v="0"/>
    <m/>
    <n v="0"/>
    <n v="4.6571428571428575"/>
    <n v="163"/>
    <n v="5.4"/>
    <n v="108"/>
    <m/>
    <n v="0"/>
    <m/>
    <n v="0"/>
    <m/>
    <n v="0"/>
    <m/>
    <n v="0"/>
    <n v="55"/>
    <n v="0"/>
    <n v="4.9272727272727277"/>
    <n v="271"/>
    <n v="0"/>
    <n v="0"/>
    <n v="70"/>
    <n v="0"/>
    <n v="4.7"/>
    <n v="329"/>
    <n v="0"/>
    <n v="0"/>
    <n v="20"/>
    <n v="0"/>
    <n v="26"/>
    <n v="0"/>
    <m/>
    <n v="0"/>
    <n v="3.1"/>
    <n v="62"/>
    <n v="4.6538461538461542"/>
    <n v="121.00000000000001"/>
    <m/>
    <n v="0"/>
    <m/>
    <n v="0"/>
    <m/>
    <n v="0"/>
    <m/>
    <n v="0"/>
    <n v="46"/>
    <n v="0"/>
    <n v="3.9782608695652173"/>
    <n v="183"/>
    <n v="0"/>
    <n v="0"/>
    <n v="36"/>
    <n v="0"/>
    <n v="5.3055555555555554"/>
    <n v="191"/>
    <m/>
    <n v="0"/>
    <n v="40"/>
    <n v="0"/>
    <n v="170"/>
    <s v=""/>
    <n v="26"/>
    <n v="0"/>
    <n v="121.00000000000001"/>
    <n v="0"/>
    <n v="66"/>
    <n v="0"/>
    <n v="291"/>
    <s v=""/>
    <n v="55"/>
    <n v="0"/>
    <n v="271"/>
    <s v=""/>
    <n v="703"/>
    <s v=""/>
  </r>
  <r>
    <x v="13"/>
    <s v="Lamar State College-Port Arthur"/>
    <n v="226116"/>
    <x v="7"/>
    <n v="163"/>
    <n v="4"/>
    <n v="159"/>
    <n v="159"/>
    <n v="0"/>
    <m/>
    <n v="6"/>
    <n v="0"/>
    <n v="2"/>
    <n v="0"/>
    <m/>
    <n v="0"/>
    <n v="2.3333333333333335"/>
    <n v="14"/>
    <n v="2.5"/>
    <n v="5"/>
    <m/>
    <n v="0"/>
    <m/>
    <n v="0"/>
    <m/>
    <n v="0"/>
    <m/>
    <n v="0"/>
    <n v="8"/>
    <n v="0"/>
    <n v="2.375"/>
    <n v="19"/>
    <n v="0"/>
    <n v="0"/>
    <n v="53"/>
    <n v="0"/>
    <n v="20"/>
    <n v="0"/>
    <m/>
    <n v="0"/>
    <n v="4.0377358490566042"/>
    <n v="214.00000000000003"/>
    <n v="4.1500000000000004"/>
    <n v="83"/>
    <m/>
    <n v="0"/>
    <m/>
    <n v="0"/>
    <m/>
    <n v="0"/>
    <m/>
    <n v="0"/>
    <n v="73"/>
    <n v="0"/>
    <n v="4.0684931506849313"/>
    <n v="297"/>
    <n v="0"/>
    <n v="0"/>
    <n v="81"/>
    <n v="0"/>
    <n v="3.9012345679012346"/>
    <n v="316"/>
    <n v="0"/>
    <n v="0"/>
    <n v="20"/>
    <n v="0"/>
    <n v="33"/>
    <n v="0"/>
    <m/>
    <n v="0"/>
    <n v="3.4"/>
    <n v="68"/>
    <n v="3.2121212121212119"/>
    <n v="106"/>
    <m/>
    <n v="0"/>
    <m/>
    <n v="0"/>
    <m/>
    <n v="0"/>
    <m/>
    <n v="0"/>
    <n v="53"/>
    <n v="0"/>
    <n v="3.2830188679245285"/>
    <n v="174"/>
    <n v="0"/>
    <n v="0"/>
    <n v="25"/>
    <n v="0"/>
    <n v="5.48"/>
    <n v="137"/>
    <m/>
    <n v="0"/>
    <n v="40"/>
    <n v="0"/>
    <n v="151"/>
    <s v=""/>
    <n v="33"/>
    <n v="0"/>
    <n v="106"/>
    <n v="0"/>
    <n v="73"/>
    <n v="0"/>
    <n v="257"/>
    <s v=""/>
    <n v="73"/>
    <n v="0"/>
    <n v="297"/>
    <s v=""/>
    <n v="627"/>
    <s v=""/>
  </r>
  <r>
    <x v="13"/>
    <s v="Northeast Lakeview College (ACCD)"/>
    <m/>
    <x v="7"/>
    <n v="1"/>
    <n v="0"/>
    <n v="1"/>
    <n v="1"/>
    <n v="0"/>
    <m/>
    <n v="0"/>
    <n v="0"/>
    <n v="0"/>
    <n v="0"/>
    <m/>
    <n v="0"/>
    <s v=" "/>
    <n v="0"/>
    <s v=" "/>
    <n v="0"/>
    <m/>
    <n v="0"/>
    <m/>
    <n v="0"/>
    <m/>
    <n v="0"/>
    <m/>
    <n v="0"/>
    <n v="0"/>
    <n v="0"/>
    <n v="0"/>
    <n v="0"/>
    <n v="0"/>
    <n v="0"/>
    <n v="0"/>
    <n v="0"/>
    <n v="0"/>
    <n v="0"/>
    <m/>
    <n v="0"/>
    <s v=" "/>
    <n v="0"/>
    <s v=" "/>
    <n v="0"/>
    <m/>
    <n v="0"/>
    <m/>
    <n v="0"/>
    <m/>
    <n v="0"/>
    <m/>
    <n v="0"/>
    <n v="0"/>
    <n v="0"/>
    <n v="0"/>
    <n v="0"/>
    <n v="0"/>
    <n v="0"/>
    <n v="0"/>
    <n v="0"/>
    <n v="0"/>
    <n v="0"/>
    <n v="0"/>
    <n v="0"/>
    <n v="1"/>
    <n v="0"/>
    <n v="0"/>
    <n v="0"/>
    <m/>
    <n v="0"/>
    <n v="1"/>
    <n v="1"/>
    <s v=" "/>
    <n v="0"/>
    <m/>
    <n v="0"/>
    <m/>
    <n v="0"/>
    <m/>
    <n v="0"/>
    <m/>
    <n v="0"/>
    <n v="1"/>
    <n v="0"/>
    <n v="1"/>
    <n v="1"/>
    <n v="0"/>
    <n v="0"/>
    <n v="0"/>
    <n v="0"/>
    <s v=" "/>
    <n v="0"/>
    <m/>
    <n v="0"/>
    <n v="1"/>
    <n v="0"/>
    <n v="1"/>
    <s v=""/>
    <n v="0"/>
    <n v="0"/>
    <n v="0"/>
    <n v="0"/>
    <n v="1"/>
    <n v="0"/>
    <n v="1"/>
    <s v=""/>
    <n v="0"/>
    <n v="0"/>
    <s v=""/>
    <s v=""/>
    <n v="1"/>
    <s v=""/>
  </r>
  <r>
    <x v="13"/>
    <s v="Northeast Texas Community College "/>
    <n v="227225"/>
    <x v="7"/>
    <n v="281"/>
    <n v="11"/>
    <n v="270"/>
    <n v="270"/>
    <n v="0"/>
    <m/>
    <n v="2"/>
    <n v="0"/>
    <n v="3"/>
    <n v="0"/>
    <m/>
    <n v="0"/>
    <n v="3"/>
    <n v="6"/>
    <n v="4"/>
    <n v="12"/>
    <m/>
    <n v="0"/>
    <m/>
    <n v="0"/>
    <m/>
    <n v="0"/>
    <m/>
    <n v="0"/>
    <n v="5"/>
    <n v="0"/>
    <n v="3.6"/>
    <n v="18"/>
    <n v="0"/>
    <n v="0"/>
    <n v="77"/>
    <n v="0"/>
    <n v="64"/>
    <n v="0"/>
    <m/>
    <n v="0"/>
    <n v="4.0909090909090908"/>
    <n v="315"/>
    <n v="4.609375"/>
    <n v="295"/>
    <m/>
    <n v="0"/>
    <m/>
    <n v="0"/>
    <m/>
    <n v="0"/>
    <m/>
    <n v="0"/>
    <n v="141"/>
    <n v="0"/>
    <n v="4.3262411347517729"/>
    <n v="610"/>
    <n v="0"/>
    <n v="0"/>
    <n v="146"/>
    <n v="0"/>
    <n v="4.3013698630136989"/>
    <n v="628"/>
    <n v="0"/>
    <n v="0"/>
    <n v="44"/>
    <n v="0"/>
    <n v="39"/>
    <n v="0"/>
    <m/>
    <n v="0"/>
    <n v="2.6590909090909092"/>
    <n v="117"/>
    <n v="3.2051282051282053"/>
    <n v="125"/>
    <m/>
    <n v="0"/>
    <m/>
    <n v="0"/>
    <m/>
    <n v="0"/>
    <m/>
    <n v="0"/>
    <n v="83"/>
    <n v="0"/>
    <n v="2.9156626506024095"/>
    <n v="242"/>
    <n v="0"/>
    <n v="0"/>
    <n v="41"/>
    <n v="0"/>
    <n v="5"/>
    <n v="205"/>
    <m/>
    <n v="0"/>
    <n v="108"/>
    <n v="0"/>
    <n v="412"/>
    <s v=""/>
    <n v="39"/>
    <n v="0"/>
    <n v="125"/>
    <n v="0"/>
    <n v="147"/>
    <n v="0"/>
    <n v="537"/>
    <s v=""/>
    <n v="141"/>
    <n v="0"/>
    <n v="610"/>
    <s v=""/>
    <n v="1075"/>
    <s v=""/>
  </r>
  <r>
    <x v="13"/>
    <s v="Panola College"/>
    <n v="227386"/>
    <x v="7"/>
    <n v="220"/>
    <n v="0"/>
    <n v="220"/>
    <n v="220"/>
    <n v="0"/>
    <m/>
    <n v="15"/>
    <n v="0"/>
    <n v="16"/>
    <n v="0"/>
    <m/>
    <n v="0"/>
    <n v="2.8"/>
    <n v="42"/>
    <n v="3.3125"/>
    <n v="53"/>
    <m/>
    <n v="0"/>
    <m/>
    <n v="0"/>
    <m/>
    <n v="0"/>
    <m/>
    <n v="0"/>
    <n v="31"/>
    <n v="0"/>
    <n v="3.064516129032258"/>
    <n v="95"/>
    <n v="0"/>
    <n v="0"/>
    <n v="81"/>
    <n v="0"/>
    <n v="22"/>
    <n v="0"/>
    <m/>
    <n v="0"/>
    <n v="3.7160493827160495"/>
    <n v="301"/>
    <n v="5.0454545454545459"/>
    <n v="111.00000000000001"/>
    <m/>
    <n v="0"/>
    <m/>
    <n v="0"/>
    <m/>
    <n v="0"/>
    <m/>
    <n v="0"/>
    <n v="103"/>
    <n v="0"/>
    <n v="4"/>
    <n v="412"/>
    <n v="0"/>
    <n v="0"/>
    <n v="134"/>
    <n v="0"/>
    <n v="3.783582089552239"/>
    <n v="507"/>
    <n v="0"/>
    <n v="0"/>
    <n v="28"/>
    <n v="0"/>
    <n v="39"/>
    <n v="0"/>
    <m/>
    <n v="0"/>
    <n v="2.8214285714285716"/>
    <n v="79"/>
    <n v="3.3333333333333335"/>
    <n v="130"/>
    <m/>
    <n v="0"/>
    <m/>
    <n v="0"/>
    <m/>
    <n v="0"/>
    <m/>
    <n v="0"/>
    <n v="67"/>
    <n v="0"/>
    <n v="3.1194029850746268"/>
    <n v="209"/>
    <n v="0"/>
    <n v="0"/>
    <n v="19"/>
    <n v="0"/>
    <n v="4.6842105263157894"/>
    <n v="89"/>
    <m/>
    <n v="0"/>
    <n v="50"/>
    <n v="0"/>
    <n v="190"/>
    <s v=""/>
    <n v="39"/>
    <n v="0"/>
    <n v="130"/>
    <n v="0"/>
    <n v="89"/>
    <n v="0"/>
    <n v="320"/>
    <s v=""/>
    <n v="103"/>
    <n v="0"/>
    <n v="412"/>
    <s v=""/>
    <n v="805"/>
    <s v=""/>
  </r>
  <r>
    <x v="13"/>
    <s v="Ranger College "/>
    <n v="227687"/>
    <x v="7"/>
    <n v="35"/>
    <n v="0"/>
    <n v="35"/>
    <n v="35"/>
    <n v="0"/>
    <m/>
    <n v="4"/>
    <n v="0"/>
    <n v="1"/>
    <n v="0"/>
    <m/>
    <n v="0"/>
    <n v="2.5"/>
    <n v="10"/>
    <n v="2"/>
    <n v="2"/>
    <m/>
    <n v="0"/>
    <m/>
    <n v="0"/>
    <m/>
    <n v="0"/>
    <m/>
    <n v="0"/>
    <n v="5"/>
    <n v="0"/>
    <n v="2.4"/>
    <n v="12"/>
    <n v="0"/>
    <n v="0"/>
    <n v="21"/>
    <n v="0"/>
    <n v="0"/>
    <n v="0"/>
    <m/>
    <n v="0"/>
    <n v="2.6190476190476191"/>
    <n v="55"/>
    <s v=" "/>
    <n v="0"/>
    <m/>
    <n v="0"/>
    <m/>
    <n v="0"/>
    <m/>
    <n v="0"/>
    <m/>
    <n v="0"/>
    <n v="21"/>
    <n v="0"/>
    <n v="2.6190476190476191"/>
    <n v="55"/>
    <n v="0"/>
    <n v="0"/>
    <n v="26"/>
    <n v="0"/>
    <n v="2.5769230769230771"/>
    <n v="67"/>
    <n v="0"/>
    <n v="0"/>
    <n v="7"/>
    <n v="0"/>
    <n v="0"/>
    <n v="0"/>
    <m/>
    <n v="0"/>
    <n v="2"/>
    <n v="14"/>
    <s v=" "/>
    <n v="0"/>
    <m/>
    <n v="0"/>
    <m/>
    <n v="0"/>
    <m/>
    <n v="0"/>
    <m/>
    <n v="0"/>
    <n v="7"/>
    <n v="0"/>
    <n v="2"/>
    <n v="14"/>
    <n v="0"/>
    <n v="0"/>
    <n v="2"/>
    <n v="0"/>
    <n v="1.5"/>
    <n v="3"/>
    <m/>
    <n v="0"/>
    <n v="7"/>
    <n v="0"/>
    <n v="14"/>
    <s v=""/>
    <n v="0"/>
    <n v="0"/>
    <n v="0"/>
    <n v="0"/>
    <n v="7"/>
    <n v="0"/>
    <n v="14"/>
    <s v=""/>
    <n v="21"/>
    <n v="0"/>
    <n v="55"/>
    <s v=""/>
    <n v="84"/>
    <s v=""/>
  </r>
  <r>
    <x v="13"/>
    <s v="Southwest Collegiate Institute for the Deaf (HCJCD)"/>
    <n v="382911"/>
    <x v="7"/>
    <n v="4"/>
    <n v="0"/>
    <n v="4"/>
    <n v="4"/>
    <n v="0"/>
    <m/>
    <n v="0"/>
    <n v="0"/>
    <n v="1"/>
    <n v="0"/>
    <m/>
    <n v="0"/>
    <s v=" "/>
    <n v="0"/>
    <n v="5"/>
    <n v="5"/>
    <m/>
    <n v="0"/>
    <m/>
    <n v="0"/>
    <m/>
    <n v="0"/>
    <m/>
    <n v="0"/>
    <n v="1"/>
    <n v="0"/>
    <n v="5"/>
    <n v="5"/>
    <n v="0"/>
    <n v="0"/>
    <n v="1"/>
    <n v="0"/>
    <n v="1"/>
    <n v="0"/>
    <m/>
    <n v="0"/>
    <n v="7"/>
    <n v="7"/>
    <n v="2"/>
    <n v="2"/>
    <m/>
    <n v="0"/>
    <m/>
    <n v="0"/>
    <m/>
    <n v="0"/>
    <m/>
    <n v="0"/>
    <n v="2"/>
    <n v="0"/>
    <n v="4.5"/>
    <n v="9"/>
    <n v="0"/>
    <n v="0"/>
    <n v="3"/>
    <n v="0"/>
    <n v="4.666666666666667"/>
    <n v="14"/>
    <n v="0"/>
    <n v="0"/>
    <n v="0"/>
    <n v="0"/>
    <n v="0"/>
    <n v="0"/>
    <m/>
    <n v="0"/>
    <s v=" "/>
    <n v="0"/>
    <s v=" "/>
    <n v="0"/>
    <m/>
    <n v="0"/>
    <m/>
    <n v="0"/>
    <m/>
    <n v="0"/>
    <m/>
    <n v="0"/>
    <n v="0"/>
    <n v="0"/>
    <n v="0"/>
    <n v="0"/>
    <n v="0"/>
    <n v="0"/>
    <n v="1"/>
    <n v="0"/>
    <n v="1"/>
    <n v="1"/>
    <m/>
    <n v="0"/>
    <n v="1"/>
    <n v="0"/>
    <n v="2"/>
    <s v=""/>
    <n v="0"/>
    <n v="0"/>
    <n v="0"/>
    <n v="0"/>
    <n v="1"/>
    <n v="0"/>
    <n v="2"/>
    <s v=""/>
    <n v="2"/>
    <n v="0"/>
    <n v="9"/>
    <s v=""/>
    <n v="15"/>
    <s v=""/>
  </r>
  <r>
    <x v="13"/>
    <s v="Texas State Technical College-Marshall"/>
    <n v="408394"/>
    <x v="7"/>
    <n v="121"/>
    <n v="14"/>
    <n v="107"/>
    <n v="107"/>
    <n v="0"/>
    <m/>
    <n v="0"/>
    <n v="0"/>
    <n v="1"/>
    <n v="0"/>
    <m/>
    <n v="0"/>
    <s v=" "/>
    <n v="0"/>
    <n v="2"/>
    <n v="2"/>
    <m/>
    <n v="0"/>
    <m/>
    <n v="0"/>
    <m/>
    <n v="0"/>
    <m/>
    <n v="0"/>
    <n v="1"/>
    <n v="0"/>
    <n v="2"/>
    <n v="2"/>
    <n v="0"/>
    <n v="0"/>
    <n v="48"/>
    <n v="0"/>
    <n v="13"/>
    <n v="0"/>
    <m/>
    <n v="0"/>
    <n v="2.875"/>
    <n v="138"/>
    <n v="4.1538461538461542"/>
    <n v="54.000000000000007"/>
    <m/>
    <n v="0"/>
    <m/>
    <n v="0"/>
    <m/>
    <n v="0"/>
    <m/>
    <n v="0"/>
    <n v="61"/>
    <n v="0"/>
    <n v="3.1475409836065573"/>
    <n v="192"/>
    <n v="0"/>
    <n v="0"/>
    <n v="62"/>
    <n v="0"/>
    <n v="3.129032258064516"/>
    <n v="194"/>
    <n v="0"/>
    <n v="0"/>
    <n v="33"/>
    <n v="0"/>
    <n v="8"/>
    <n v="0"/>
    <m/>
    <n v="0"/>
    <n v="2.5151515151515151"/>
    <n v="83"/>
    <n v="3.5"/>
    <n v="28"/>
    <m/>
    <n v="0"/>
    <m/>
    <n v="0"/>
    <m/>
    <n v="0"/>
    <m/>
    <n v="0"/>
    <n v="41"/>
    <n v="0"/>
    <n v="2.7073170731707319"/>
    <n v="111.00000000000001"/>
    <n v="0"/>
    <n v="0"/>
    <n v="4"/>
    <n v="0"/>
    <n v="7.5"/>
    <n v="30"/>
    <m/>
    <n v="0"/>
    <n v="46"/>
    <n v="0"/>
    <n v="137"/>
    <s v=""/>
    <n v="8"/>
    <n v="0"/>
    <n v="28"/>
    <n v="0"/>
    <n v="54"/>
    <n v="0"/>
    <n v="165"/>
    <s v=""/>
    <n v="61"/>
    <n v="0"/>
    <n v="192"/>
    <s v=""/>
    <n v="335"/>
    <s v=""/>
  </r>
  <r>
    <x v="13"/>
    <s v="Texas State Technical College-West Texas"/>
    <n v="229328"/>
    <x v="7"/>
    <n v="193"/>
    <n v="0"/>
    <n v="193"/>
    <n v="193"/>
    <n v="0"/>
    <m/>
    <n v="1"/>
    <n v="0"/>
    <n v="1"/>
    <n v="0"/>
    <m/>
    <n v="0"/>
    <n v="3"/>
    <n v="3"/>
    <n v="2"/>
    <n v="2"/>
    <m/>
    <n v="0"/>
    <m/>
    <n v="0"/>
    <m/>
    <n v="0"/>
    <m/>
    <n v="0"/>
    <n v="2"/>
    <n v="0"/>
    <n v="2.5"/>
    <n v="5"/>
    <n v="0"/>
    <n v="0"/>
    <n v="54"/>
    <n v="0"/>
    <n v="24"/>
    <n v="0"/>
    <m/>
    <n v="0"/>
    <n v="3.3888888888888888"/>
    <n v="183"/>
    <n v="3.5"/>
    <n v="84"/>
    <m/>
    <n v="0"/>
    <m/>
    <n v="0"/>
    <m/>
    <n v="0"/>
    <m/>
    <n v="0"/>
    <n v="78"/>
    <n v="0"/>
    <n v="3.4230769230769229"/>
    <n v="267"/>
    <n v="0"/>
    <n v="0"/>
    <n v="80"/>
    <n v="0"/>
    <n v="3.4"/>
    <n v="272"/>
    <n v="0"/>
    <n v="0"/>
    <n v="39"/>
    <n v="0"/>
    <n v="57"/>
    <n v="0"/>
    <m/>
    <n v="0"/>
    <n v="2.8974358974358974"/>
    <n v="113"/>
    <n v="2.192982456140351"/>
    <n v="125.00000000000001"/>
    <m/>
    <n v="0"/>
    <m/>
    <n v="0"/>
    <m/>
    <n v="0"/>
    <m/>
    <n v="0"/>
    <n v="96"/>
    <n v="0"/>
    <n v="2.4791666666666665"/>
    <n v="238"/>
    <n v="0"/>
    <n v="0"/>
    <n v="17"/>
    <n v="0"/>
    <n v="4.6470588235294121"/>
    <n v="79"/>
    <m/>
    <n v="0"/>
    <n v="63"/>
    <n v="0"/>
    <n v="197"/>
    <s v=""/>
    <n v="57"/>
    <n v="0"/>
    <n v="125.00000000000001"/>
    <n v="0"/>
    <n v="120"/>
    <n v="0"/>
    <n v="322"/>
    <s v=""/>
    <n v="78"/>
    <n v="0"/>
    <n v="267"/>
    <s v=""/>
    <n v="589"/>
    <s v=""/>
  </r>
  <r>
    <x v="13"/>
    <s v="Western Texas College "/>
    <n v="229832"/>
    <x v="7"/>
    <n v="125"/>
    <n v="0"/>
    <n v="125"/>
    <n v="125"/>
    <n v="0"/>
    <m/>
    <n v="5"/>
    <n v="0"/>
    <n v="4"/>
    <n v="0"/>
    <m/>
    <n v="0"/>
    <n v="2.4"/>
    <n v="12"/>
    <n v="2.75"/>
    <n v="11"/>
    <m/>
    <n v="0"/>
    <m/>
    <n v="0"/>
    <m/>
    <n v="0"/>
    <m/>
    <n v="0"/>
    <n v="9"/>
    <n v="0"/>
    <n v="2.5555555555555554"/>
    <n v="23"/>
    <n v="0"/>
    <n v="0"/>
    <n v="23"/>
    <n v="0"/>
    <n v="49"/>
    <n v="0"/>
    <m/>
    <n v="0"/>
    <n v="3.4782608695652173"/>
    <n v="80"/>
    <n v="4.3673469387755102"/>
    <n v="214"/>
    <m/>
    <n v="0"/>
    <m/>
    <n v="0"/>
    <m/>
    <n v="0"/>
    <m/>
    <n v="0"/>
    <n v="72"/>
    <n v="0"/>
    <n v="4.083333333333333"/>
    <n v="294"/>
    <n v="0"/>
    <n v="0"/>
    <n v="81"/>
    <n v="0"/>
    <n v="3.9135802469135803"/>
    <n v="317"/>
    <n v="0"/>
    <n v="0"/>
    <n v="14"/>
    <n v="0"/>
    <n v="8"/>
    <n v="0"/>
    <m/>
    <n v="0"/>
    <n v="2.4285714285714284"/>
    <n v="34"/>
    <n v="2.625"/>
    <n v="21"/>
    <m/>
    <n v="0"/>
    <m/>
    <n v="0"/>
    <m/>
    <n v="0"/>
    <m/>
    <n v="0"/>
    <n v="22"/>
    <n v="0"/>
    <n v="2.5"/>
    <n v="55"/>
    <n v="0"/>
    <n v="0"/>
    <n v="22"/>
    <n v="0"/>
    <n v="6.1363636363636367"/>
    <n v="135"/>
    <m/>
    <n v="0"/>
    <n v="63"/>
    <n v="0"/>
    <n v="248"/>
    <s v=""/>
    <n v="8"/>
    <n v="0"/>
    <n v="21"/>
    <n v="0"/>
    <n v="71"/>
    <n v="0"/>
    <n v="269"/>
    <s v=""/>
    <n v="72"/>
    <n v="0"/>
    <n v="294"/>
    <s v=""/>
    <n v="507"/>
    <s v=""/>
  </r>
  <r>
    <x v="14"/>
    <s v="George Mason University "/>
    <n v="232186"/>
    <x v="0"/>
    <n v="4009"/>
    <n v="66"/>
    <n v="3943"/>
    <n v="3943"/>
    <n v="3943"/>
    <m/>
    <n v="2"/>
    <n v="2"/>
    <n v="1"/>
    <n v="1"/>
    <m/>
    <n v="0"/>
    <n v="3"/>
    <n v="6"/>
    <n v="3"/>
    <n v="3"/>
    <m/>
    <n v="0"/>
    <n v="114"/>
    <n v="228"/>
    <n v="114"/>
    <n v="114"/>
    <m/>
    <n v="0"/>
    <n v="3"/>
    <n v="3"/>
    <n v="3"/>
    <n v="9"/>
    <n v="114"/>
    <n v="342"/>
    <n v="1492"/>
    <n v="1492"/>
    <n v="202"/>
    <n v="202"/>
    <m/>
    <n v="0"/>
    <n v="4.889527027027027"/>
    <n v="7295.1743243243245"/>
    <n v="6.5470297029702973"/>
    <n v="1322.5"/>
    <m/>
    <n v="0"/>
    <n v="126.64121621621622"/>
    <n v="188948.69459459459"/>
    <n v="119.76237623762377"/>
    <n v="24192"/>
    <m/>
    <n v="0"/>
    <n v="1694"/>
    <n v="1694"/>
    <n v="5.0871749258112899"/>
    <n v="8617.6743243243254"/>
    <n v="125.82095312549858"/>
    <n v="213140.69459459459"/>
    <n v="1697"/>
    <n v="1697"/>
    <n v="5.083485164598895"/>
    <n v="8626.6743243243254"/>
    <n v="125.80005574224785"/>
    <n v="213482.69459459459"/>
    <n v="1451"/>
    <n v="1451"/>
    <n v="795"/>
    <n v="795"/>
    <m/>
    <n v="0"/>
    <n v="3.3115093039283252"/>
    <n v="4805"/>
    <n v="3.9943396226415095"/>
    <n v="3175.5"/>
    <m/>
    <n v="0"/>
    <n v="79.223983459682984"/>
    <n v="114954.00000000001"/>
    <n v="73.280503144654091"/>
    <n v="58258"/>
    <m/>
    <n v="0"/>
    <n v="2246"/>
    <n v="2246"/>
    <n v="3.5532056990204808"/>
    <n v="7980.5"/>
    <n v="77.120213713268029"/>
    <n v="173212"/>
    <m/>
    <n v="0"/>
    <m/>
    <n v="0"/>
    <m/>
    <n v="0"/>
    <n v="2945"/>
    <n v="2945"/>
    <n v="12106.174324324325"/>
    <n v="304130.69459459459"/>
    <n v="998"/>
    <n v="998"/>
    <n v="4501"/>
    <n v="82564"/>
    <n v="3943"/>
    <n v="3943"/>
    <n v="16607.174324324325"/>
    <n v="386694.69459459459"/>
    <n v="0"/>
    <n v="0"/>
    <s v=""/>
    <s v=""/>
    <n v="16607.174324324325"/>
    <n v="386694.69459459459"/>
  </r>
  <r>
    <x v="14"/>
    <s v="Old Dominion University "/>
    <n v="232982"/>
    <x v="0"/>
    <n v="2955"/>
    <n v="28"/>
    <n v="2927"/>
    <n v="2927"/>
    <n v="2927"/>
    <m/>
    <n v="0"/>
    <n v="0"/>
    <n v="2"/>
    <n v="2"/>
    <m/>
    <n v="0"/>
    <m/>
    <n v="0"/>
    <n v="5"/>
    <n v="10"/>
    <m/>
    <n v="0"/>
    <m/>
    <n v="0"/>
    <n v="133"/>
    <n v="266"/>
    <m/>
    <n v="0"/>
    <n v="2"/>
    <n v="2"/>
    <n v="5"/>
    <n v="10"/>
    <n v="133"/>
    <n v="266"/>
    <n v="930"/>
    <n v="930"/>
    <n v="378"/>
    <n v="378"/>
    <m/>
    <n v="0"/>
    <n v="5.1252735229759301"/>
    <n v="4766.5043763676149"/>
    <n v="5.9351851851851851"/>
    <n v="2243.5"/>
    <m/>
    <n v="0"/>
    <n v="129.61706783369803"/>
    <n v="120543.87308533918"/>
    <n v="104.28042328042328"/>
    <n v="39418"/>
    <m/>
    <n v="0"/>
    <n v="1308"/>
    <n v="1308"/>
    <n v="5.3593305629721826"/>
    <n v="7010.0043763676149"/>
    <n v="122.29501000408194"/>
    <n v="159961.87308533918"/>
    <n v="1310"/>
    <n v="1310"/>
    <n v="5.3587819666928356"/>
    <n v="7020.0043763676149"/>
    <n v="122.31135350025892"/>
    <n v="160227.87308533918"/>
    <n v="940"/>
    <n v="940"/>
    <n v="677"/>
    <n v="677"/>
    <m/>
    <n v="0"/>
    <n v="3.5069148936170214"/>
    <n v="3296.5"/>
    <n v="4.0384047267355978"/>
    <n v="2733.9999999999995"/>
    <m/>
    <n v="0"/>
    <n v="82.158510638297869"/>
    <n v="77229"/>
    <n v="67.709010339734121"/>
    <n v="45839"/>
    <m/>
    <n v="0"/>
    <n v="1617"/>
    <n v="1617"/>
    <n v="3.7294372294372296"/>
    <n v="6030.5"/>
    <n v="76.10884353741497"/>
    <n v="123068"/>
    <m/>
    <n v="0"/>
    <m/>
    <n v="0"/>
    <m/>
    <n v="0"/>
    <n v="1870"/>
    <n v="1870"/>
    <n v="8063.0043763676149"/>
    <n v="197772.87308533918"/>
    <n v="1057"/>
    <n v="1057"/>
    <n v="4987.5"/>
    <n v="85523"/>
    <n v="2927"/>
    <n v="2927"/>
    <n v="13050.504376367615"/>
    <n v="283295.8730853392"/>
    <n v="0"/>
    <n v="0"/>
    <s v=""/>
    <s v=""/>
    <n v="13050.504376367615"/>
    <n v="283295.8730853392"/>
  </r>
  <r>
    <x v="14"/>
    <s v="University of Virginia"/>
    <n v="234076"/>
    <x v="0"/>
    <n v="3560"/>
    <n v="3"/>
    <n v="3557"/>
    <n v="3557"/>
    <n v="3557"/>
    <m/>
    <n v="0"/>
    <n v="0"/>
    <n v="0"/>
    <n v="0"/>
    <m/>
    <n v="0"/>
    <m/>
    <n v="0"/>
    <m/>
    <n v="0"/>
    <m/>
    <n v="0"/>
    <m/>
    <n v="0"/>
    <m/>
    <n v="0"/>
    <m/>
    <n v="0"/>
    <n v="0"/>
    <n v="0"/>
    <n v="0"/>
    <n v="0"/>
    <n v="0"/>
    <n v="0"/>
    <n v="2889"/>
    <n v="2889"/>
    <n v="118"/>
    <n v="118"/>
    <m/>
    <n v="0"/>
    <n v="4.1380869565217395"/>
    <n v="11954.933217391306"/>
    <n v="4.8220338983050848"/>
    <n v="569"/>
    <m/>
    <n v="0"/>
    <n v="115.75878260869565"/>
    <n v="334427.12295652175"/>
    <n v="105.10593220338983"/>
    <n v="12402.5"/>
    <m/>
    <n v="0"/>
    <n v="3007"/>
    <n v="3007"/>
    <n v="4.1649262445597959"/>
    <n v="12523.933217391306"/>
    <n v="115.34074591171326"/>
    <n v="346829.62295652175"/>
    <n v="3007"/>
    <n v="3007"/>
    <n v="4.1649262445597959"/>
    <n v="12523.933217391306"/>
    <n v="115.34074591171326"/>
    <n v="346829.62295652175"/>
    <n v="441"/>
    <n v="441"/>
    <n v="109"/>
    <n v="109"/>
    <m/>
    <n v="0"/>
    <n v="2.6950113378684808"/>
    <n v="1188.5"/>
    <n v="3.3853211009174311"/>
    <n v="369"/>
    <m/>
    <n v="0"/>
    <n v="73.663265306122454"/>
    <n v="32485.500000000004"/>
    <n v="57.009174311926607"/>
    <n v="6214"/>
    <m/>
    <n v="0"/>
    <n v="550"/>
    <n v="550"/>
    <n v="2.831818181818182"/>
    <n v="1557.5"/>
    <n v="70.36272727272727"/>
    <n v="38699.5"/>
    <m/>
    <n v="0"/>
    <m/>
    <n v="0"/>
    <m/>
    <n v="0"/>
    <n v="3330"/>
    <n v="3330"/>
    <n v="13143.433217391306"/>
    <n v="366912.62295652175"/>
    <n v="227"/>
    <n v="227"/>
    <n v="938"/>
    <n v="18616.5"/>
    <n v="3557"/>
    <n v="3557"/>
    <n v="14081.433217391306"/>
    <n v="385529.12295652175"/>
    <n v="0"/>
    <n v="0"/>
    <s v=""/>
    <s v=""/>
    <n v="14081.433217391306"/>
    <n v="385529.12295652175"/>
  </r>
  <r>
    <x v="14"/>
    <s v="Virginia Tech "/>
    <n v="233921"/>
    <x v="0"/>
    <n v="5307"/>
    <n v="163"/>
    <n v="5144"/>
    <n v="5144"/>
    <n v="5144"/>
    <m/>
    <n v="0"/>
    <n v="0"/>
    <n v="0"/>
    <n v="0"/>
    <m/>
    <n v="0"/>
    <m/>
    <n v="0"/>
    <m/>
    <n v="0"/>
    <m/>
    <n v="0"/>
    <m/>
    <n v="0"/>
    <m/>
    <n v="0"/>
    <m/>
    <n v="0"/>
    <n v="0"/>
    <n v="0"/>
    <n v="0"/>
    <n v="0"/>
    <n v="0"/>
    <n v="0"/>
    <n v="3990"/>
    <n v="3990"/>
    <n v="299"/>
    <n v="299"/>
    <m/>
    <n v="0"/>
    <n v="4.5130949383026948"/>
    <n v="18007.248803827752"/>
    <n v="5.3812709030100336"/>
    <n v="1609"/>
    <m/>
    <n v="0"/>
    <n v="125.8214555527575"/>
    <n v="502027.60765550245"/>
    <n v="120.46488294314381"/>
    <n v="36019"/>
    <m/>
    <n v="0"/>
    <n v="4289"/>
    <n v="4289"/>
    <n v="4.5736182802116465"/>
    <n v="19616.248803827752"/>
    <n v="125.44803162870188"/>
    <n v="538046.60765550239"/>
    <n v="4289"/>
    <n v="4289"/>
    <n v="4.5736182802116465"/>
    <n v="19616.248803827752"/>
    <n v="125.44803162870188"/>
    <n v="538046.60765550239"/>
    <n v="728"/>
    <n v="728"/>
    <n v="127"/>
    <n v="127"/>
    <m/>
    <n v="0"/>
    <n v="3.0013736263736264"/>
    <n v="2185"/>
    <n v="3.4606299212598426"/>
    <n v="439.5"/>
    <m/>
    <n v="0"/>
    <n v="84.125"/>
    <n v="61243"/>
    <n v="89.00787401574803"/>
    <n v="11304"/>
    <m/>
    <n v="0"/>
    <n v="855"/>
    <n v="855"/>
    <n v="3.0695906432748536"/>
    <n v="2624.5"/>
    <n v="84.850292397660823"/>
    <n v="72547"/>
    <m/>
    <n v="0"/>
    <m/>
    <n v="0"/>
    <m/>
    <n v="0"/>
    <n v="4718"/>
    <n v="4718"/>
    <n v="20192.248803827752"/>
    <n v="563270.60765550239"/>
    <n v="426"/>
    <n v="426"/>
    <n v="2048.5"/>
    <n v="47323"/>
    <n v="5144"/>
    <n v="5144"/>
    <n v="22240.748803827752"/>
    <n v="610593.60765550239"/>
    <n v="0"/>
    <n v="0"/>
    <s v=""/>
    <s v=""/>
    <n v="22240.748803827752"/>
    <n v="610593.60765550239"/>
  </r>
  <r>
    <x v="14"/>
    <s v="College of William &amp; Mary"/>
    <n v="231624"/>
    <x v="8"/>
    <n v="1461"/>
    <n v="2"/>
    <n v="1459"/>
    <n v="1459"/>
    <n v="1459"/>
    <m/>
    <n v="21"/>
    <n v="21"/>
    <n v="0"/>
    <n v="0"/>
    <m/>
    <n v="0"/>
    <n v="3.8095238095238093"/>
    <n v="80"/>
    <m/>
    <n v="0"/>
    <m/>
    <n v="0"/>
    <n v="119.38095238095238"/>
    <n v="2507"/>
    <m/>
    <n v="0"/>
    <m/>
    <n v="0"/>
    <n v="21"/>
    <n v="21"/>
    <n v="3.8095238095238093"/>
    <n v="80"/>
    <n v="119.38095238095238"/>
    <n v="2507"/>
    <n v="1139"/>
    <n v="1139"/>
    <n v="37"/>
    <n v="37"/>
    <m/>
    <n v="0"/>
    <n v="4.0968020743301645"/>
    <n v="4666.2575626620574"/>
    <n v="4.9594594594594597"/>
    <n v="183.5"/>
    <m/>
    <n v="0"/>
    <n v="118.64528954191876"/>
    <n v="135136.98478824546"/>
    <n v="122.67567567567568"/>
    <n v="4539"/>
    <m/>
    <n v="0"/>
    <n v="1176"/>
    <n v="1176"/>
    <n v="4.1239435056650144"/>
    <n v="4849.7575626620574"/>
    <n v="118.77209590837199"/>
    <n v="139675.98478824546"/>
    <n v="1197"/>
    <n v="1197"/>
    <n v="4.1184273706449934"/>
    <n v="4929.7575626620574"/>
    <n v="118.7827776008734"/>
    <n v="142182.98478824546"/>
    <n v="240"/>
    <n v="240"/>
    <n v="22"/>
    <n v="22"/>
    <m/>
    <n v="0"/>
    <n v="2.6312500000000001"/>
    <n v="631.5"/>
    <n v="1.7045454545454546"/>
    <n v="37.5"/>
    <m/>
    <n v="0"/>
    <n v="79.745833333333337"/>
    <n v="19139"/>
    <n v="79.909090909090907"/>
    <n v="1758"/>
    <m/>
    <n v="0"/>
    <n v="262"/>
    <n v="262"/>
    <n v="2.553435114503817"/>
    <n v="669"/>
    <n v="79.75954198473282"/>
    <n v="20897"/>
    <m/>
    <n v="0"/>
    <m/>
    <n v="0"/>
    <m/>
    <n v="0"/>
    <n v="1400"/>
    <n v="1400"/>
    <n v="5377.7575626620574"/>
    <n v="156782.98478824546"/>
    <n v="59"/>
    <n v="59"/>
    <n v="221"/>
    <n v="6297"/>
    <n v="1459"/>
    <n v="1459"/>
    <n v="5598.7575626620574"/>
    <n v="163079.98478824546"/>
    <n v="0"/>
    <n v="0"/>
    <s v=""/>
    <s v=""/>
    <n v="5598.7575626620574"/>
    <n v="163079.98478824546"/>
  </r>
  <r>
    <x v="14"/>
    <s v="Virginia Commonwealth University"/>
    <n v="234030"/>
    <x v="8"/>
    <n v="3724"/>
    <n v="118"/>
    <n v="3606"/>
    <n v="3606"/>
    <n v="3606"/>
    <m/>
    <n v="8"/>
    <n v="8"/>
    <n v="1"/>
    <n v="1"/>
    <m/>
    <n v="0"/>
    <n v="3.875"/>
    <n v="31"/>
    <n v="3"/>
    <n v="3"/>
    <m/>
    <n v="0"/>
    <n v="128.4375"/>
    <n v="1027.5"/>
    <n v="27"/>
    <n v="27"/>
    <m/>
    <n v="0"/>
    <n v="9"/>
    <n v="9"/>
    <n v="3.7777777777777777"/>
    <n v="34"/>
    <n v="117.16666666666667"/>
    <n v="1054.5"/>
    <n v="1662"/>
    <n v="1662"/>
    <n v="485"/>
    <n v="485"/>
    <m/>
    <n v="0"/>
    <n v="4.8529593094944516"/>
    <n v="8065.6183723797785"/>
    <n v="6.024742268041237"/>
    <n v="2922"/>
    <m/>
    <n v="0"/>
    <n v="124.46300863131935"/>
    <n v="206857.52034525276"/>
    <n v="115.31649484536082"/>
    <n v="55928.5"/>
    <m/>
    <n v="0"/>
    <n v="2147"/>
    <n v="2147"/>
    <n v="5.1176610956589563"/>
    <n v="10987.618372379779"/>
    <n v="122.39684226607022"/>
    <n v="262786.02034525276"/>
    <n v="2156"/>
    <n v="2156"/>
    <n v="5.112067890714183"/>
    <n v="11021.618372379779"/>
    <n v="122.37500943657363"/>
    <n v="263840.52034525276"/>
    <n v="887"/>
    <n v="887"/>
    <n v="563"/>
    <n v="563"/>
    <m/>
    <n v="0"/>
    <n v="3.5918827508455466"/>
    <n v="3186"/>
    <n v="4.0079928952042625"/>
    <n v="2256.5"/>
    <m/>
    <n v="0"/>
    <n v="84.36245772266065"/>
    <n v="74829.5"/>
    <n v="67.194671403197162"/>
    <n v="37830.600000000006"/>
    <m/>
    <n v="0"/>
    <n v="1450"/>
    <n v="1450"/>
    <n v="3.7534482758620689"/>
    <n v="5442.5"/>
    <n v="77.696620689655177"/>
    <n v="112660.1"/>
    <m/>
    <n v="0"/>
    <m/>
    <n v="0"/>
    <m/>
    <n v="0"/>
    <n v="2557"/>
    <n v="2557"/>
    <n v="11282.618372379779"/>
    <n v="282714.52034525276"/>
    <n v="1049"/>
    <n v="1049"/>
    <n v="5181.5"/>
    <n v="93786.1"/>
    <n v="3606"/>
    <n v="3606"/>
    <n v="16464.11837237978"/>
    <n v="376500.6203452528"/>
    <n v="0"/>
    <n v="0"/>
    <s v=""/>
    <s v=""/>
    <n v="16464.11837237978"/>
    <n v="376500.6203452528"/>
  </r>
  <r>
    <x v="14"/>
    <s v="James Madison University"/>
    <n v="232423"/>
    <x v="1"/>
    <n v="3630"/>
    <n v="21"/>
    <n v="3609"/>
    <n v="3609"/>
    <n v="3609"/>
    <m/>
    <n v="1"/>
    <n v="1"/>
    <n v="0"/>
    <n v="0"/>
    <m/>
    <n v="0"/>
    <n v="4"/>
    <n v="4"/>
    <m/>
    <n v="0"/>
    <m/>
    <n v="0"/>
    <n v="104"/>
    <n v="104"/>
    <m/>
    <n v="0"/>
    <m/>
    <n v="0"/>
    <n v="1"/>
    <n v="1"/>
    <n v="4"/>
    <n v="4"/>
    <n v="104"/>
    <n v="104"/>
    <n v="2859"/>
    <n v="2859"/>
    <n v="87"/>
    <n v="87"/>
    <m/>
    <n v="0"/>
    <n v="4.3423913043478262"/>
    <n v="12414.896739130436"/>
    <n v="5.3390804597701154"/>
    <n v="464.50000000000006"/>
    <m/>
    <n v="0"/>
    <n v="124.97545582047685"/>
    <n v="357304.82819074334"/>
    <n v="117.58620689655173"/>
    <n v="10230"/>
    <m/>
    <n v="0"/>
    <n v="2946"/>
    <n v="2946"/>
    <n v="4.3718250981433933"/>
    <n v="12879.396739130436"/>
    <n v="124.7572397117255"/>
    <n v="367534.82819074334"/>
    <n v="2947"/>
    <n v="2947"/>
    <n v="4.3716989274280404"/>
    <n v="12883.396739130436"/>
    <n v="124.7501961963839"/>
    <n v="367638.82819074334"/>
    <n v="499"/>
    <n v="499"/>
    <n v="163"/>
    <n v="163"/>
    <m/>
    <n v="0"/>
    <n v="3.2725450901803605"/>
    <n v="1633"/>
    <n v="3.4570552147239262"/>
    <n v="563.5"/>
    <m/>
    <n v="0"/>
    <n v="84.266533066132268"/>
    <n v="42049"/>
    <n v="71.766871165644176"/>
    <n v="11698"/>
    <m/>
    <n v="0"/>
    <n v="662"/>
    <n v="662"/>
    <n v="3.3179758308157101"/>
    <n v="2196.5"/>
    <n v="81.188821752265866"/>
    <n v="53747"/>
    <m/>
    <n v="0"/>
    <m/>
    <n v="0"/>
    <m/>
    <n v="0"/>
    <n v="3359"/>
    <n v="3359"/>
    <n v="14051.896739130436"/>
    <n v="399457.82819074334"/>
    <n v="250"/>
    <n v="250"/>
    <n v="1028"/>
    <n v="21928"/>
    <n v="3609"/>
    <n v="3609"/>
    <n v="15079.896739130436"/>
    <n v="421385.82819074334"/>
    <n v="0"/>
    <n v="0"/>
    <s v=""/>
    <s v=""/>
    <n v="15079.896739130436"/>
    <n v="421385.82819074334"/>
  </r>
  <r>
    <x v="14"/>
    <s v="Norfolk State University "/>
    <n v="232937"/>
    <x v="1"/>
    <n v="777"/>
    <n v="0"/>
    <n v="777"/>
    <n v="777"/>
    <n v="777"/>
    <m/>
    <n v="15"/>
    <n v="15"/>
    <n v="0"/>
    <n v="0"/>
    <m/>
    <n v="0"/>
    <n v="5.666666666666667"/>
    <n v="85"/>
    <m/>
    <n v="0"/>
    <m/>
    <n v="0"/>
    <n v="146.73333333333332"/>
    <n v="2201"/>
    <m/>
    <n v="0"/>
    <m/>
    <n v="0"/>
    <n v="15"/>
    <n v="15"/>
    <n v="5.666666666666667"/>
    <n v="85"/>
    <n v="146.73333333333332"/>
    <n v="2201"/>
    <n v="375"/>
    <n v="375"/>
    <n v="11"/>
    <n v="11"/>
    <m/>
    <n v="0"/>
    <n v="5.5570776255707761"/>
    <n v="2083.9041095890411"/>
    <n v="8.1818181818181817"/>
    <n v="90"/>
    <m/>
    <n v="0"/>
    <n v="138.15068493150685"/>
    <n v="51806.506849315068"/>
    <n v="139.90909090909091"/>
    <n v="1539"/>
    <m/>
    <n v="0"/>
    <n v="386"/>
    <n v="386"/>
    <n v="5.6318759315778264"/>
    <n v="2173.9041095890411"/>
    <n v="138.20079494641209"/>
    <n v="53345.506849315068"/>
    <n v="401"/>
    <n v="401"/>
    <n v="5.6331773306459878"/>
    <n v="2258.9041095890411"/>
    <n v="138.5199672052745"/>
    <n v="55546.506849315076"/>
    <n v="245"/>
    <n v="245"/>
    <n v="131"/>
    <n v="131"/>
    <m/>
    <n v="0"/>
    <n v="3.4204081632653063"/>
    <n v="838"/>
    <n v="3.7213740458015265"/>
    <n v="487.5"/>
    <m/>
    <n v="0"/>
    <n v="94.89387755102041"/>
    <n v="23249"/>
    <n v="84.175572519083971"/>
    <n v="11027"/>
    <m/>
    <n v="0"/>
    <n v="376"/>
    <n v="376"/>
    <n v="3.5252659574468086"/>
    <n v="1325.5"/>
    <n v="91.159574468085111"/>
    <n v="34276"/>
    <m/>
    <n v="0"/>
    <m/>
    <n v="0"/>
    <m/>
    <n v="0"/>
    <n v="635"/>
    <n v="635"/>
    <n v="3006.9041095890411"/>
    <n v="77256.506849315076"/>
    <n v="142"/>
    <n v="142"/>
    <n v="577.5"/>
    <n v="12566"/>
    <n v="777"/>
    <n v="777"/>
    <n v="3584.4041095890411"/>
    <n v="89822.506849315076"/>
    <n v="0"/>
    <n v="0"/>
    <s v=""/>
    <s v=""/>
    <n v="3584.4041095890411"/>
    <n v="89822.506849315076"/>
  </r>
  <r>
    <x v="14"/>
    <s v="Radford University"/>
    <n v="233277"/>
    <x v="2"/>
    <n v="1762"/>
    <n v="5"/>
    <n v="1757"/>
    <n v="1757"/>
    <n v="1757"/>
    <m/>
    <n v="0"/>
    <n v="0"/>
    <n v="0"/>
    <n v="0"/>
    <m/>
    <n v="0"/>
    <m/>
    <n v="0"/>
    <m/>
    <n v="0"/>
    <m/>
    <n v="0"/>
    <m/>
    <n v="0"/>
    <m/>
    <n v="0"/>
    <m/>
    <n v="0"/>
    <n v="0"/>
    <n v="0"/>
    <n v="0"/>
    <n v="0"/>
    <n v="0"/>
    <n v="0"/>
    <n v="1009"/>
    <n v="1009"/>
    <n v="81"/>
    <n v="81"/>
    <m/>
    <n v="0"/>
    <n v="4.6486486486486482"/>
    <n v="4690.4864864864858"/>
    <n v="5.5370370370370372"/>
    <n v="448.5"/>
    <m/>
    <n v="0"/>
    <n v="121.76876876876877"/>
    <n v="122864.68768768768"/>
    <n v="118.24691358024691"/>
    <n v="9578"/>
    <m/>
    <n v="0"/>
    <n v="1090"/>
    <n v="1090"/>
    <n v="4.7146665013637481"/>
    <n v="5138.9864864864858"/>
    <n v="121.50705292448413"/>
    <n v="132442.68768768769"/>
    <n v="1090"/>
    <n v="1090"/>
    <n v="4.7146665013637481"/>
    <n v="5138.9864864864858"/>
    <n v="121.50705292448413"/>
    <n v="132442.68768768769"/>
    <n v="522"/>
    <n v="522"/>
    <n v="145"/>
    <n v="145"/>
    <m/>
    <n v="0"/>
    <n v="3.3084291187739465"/>
    <n v="1727"/>
    <n v="4.044827586206897"/>
    <n v="586.50000000000011"/>
    <m/>
    <n v="0"/>
    <n v="79.685823754789268"/>
    <n v="41596"/>
    <n v="68.482758620689651"/>
    <n v="9930"/>
    <m/>
    <n v="0"/>
    <n v="667"/>
    <n v="667"/>
    <n v="3.4685157421289357"/>
    <n v="2313.5"/>
    <n v="77.250374812593705"/>
    <n v="51526"/>
    <m/>
    <n v="0"/>
    <m/>
    <n v="0"/>
    <m/>
    <n v="0"/>
    <n v="1531"/>
    <n v="1531"/>
    <n v="6417.4864864864858"/>
    <n v="164460.68768768769"/>
    <n v="226"/>
    <n v="226"/>
    <n v="1035"/>
    <n v="19508"/>
    <n v="1757"/>
    <n v="1757"/>
    <n v="7452.4864864864858"/>
    <n v="183968.68768768769"/>
    <n v="0"/>
    <n v="0"/>
    <s v=""/>
    <s v=""/>
    <n v="7452.4864864864858"/>
    <n v="183968.68768768769"/>
  </r>
  <r>
    <x v="14"/>
    <s v="Virginia State University "/>
    <n v="234155"/>
    <x v="2"/>
    <n v="609"/>
    <n v="0"/>
    <n v="609"/>
    <n v="609"/>
    <n v="609"/>
    <m/>
    <n v="0"/>
    <n v="0"/>
    <n v="0"/>
    <n v="0"/>
    <m/>
    <n v="0"/>
    <m/>
    <n v="0"/>
    <m/>
    <n v="0"/>
    <m/>
    <n v="0"/>
    <m/>
    <n v="0"/>
    <m/>
    <n v="0"/>
    <m/>
    <n v="0"/>
    <n v="0"/>
    <n v="0"/>
    <n v="0"/>
    <n v="0"/>
    <n v="0"/>
    <n v="0"/>
    <n v="362"/>
    <n v="362"/>
    <n v="85"/>
    <n v="85"/>
    <m/>
    <n v="0"/>
    <n v="4.1898907103825138"/>
    <n v="1516.7404371584701"/>
    <n v="5.776470588235294"/>
    <n v="491"/>
    <m/>
    <n v="0"/>
    <n v="126.20218579234972"/>
    <n v="45685.1912568306"/>
    <n v="121.85882352941177"/>
    <n v="10358"/>
    <m/>
    <n v="0"/>
    <n v="447"/>
    <n v="447"/>
    <n v="4.4915893448735345"/>
    <n v="2007.7404371584698"/>
    <n v="125.37626679380448"/>
    <n v="56043.1912568306"/>
    <n v="447"/>
    <n v="447"/>
    <n v="4.4915893448735345"/>
    <n v="2007.7404371584698"/>
    <n v="125.37626679380448"/>
    <n v="56043.1912568306"/>
    <n v="97"/>
    <n v="97"/>
    <n v="65"/>
    <n v="65"/>
    <m/>
    <n v="0"/>
    <n v="2.8247422680412373"/>
    <n v="274"/>
    <n v="2.976923076923077"/>
    <n v="193.5"/>
    <m/>
    <n v="0"/>
    <n v="87.731958762886592"/>
    <n v="8510"/>
    <n v="67.523076923076928"/>
    <n v="4389"/>
    <m/>
    <n v="0"/>
    <n v="162"/>
    <n v="162"/>
    <n v="2.8858024691358026"/>
    <n v="467.5"/>
    <n v="79.623456790123456"/>
    <n v="12899"/>
    <m/>
    <n v="0"/>
    <m/>
    <n v="0"/>
    <m/>
    <n v="0"/>
    <n v="459"/>
    <n v="459"/>
    <n v="1790.7404371584701"/>
    <n v="54195.1912568306"/>
    <n v="150"/>
    <n v="150"/>
    <n v="684.5"/>
    <n v="14747"/>
    <n v="609"/>
    <n v="609"/>
    <n v="2475.2404371584698"/>
    <n v="68942.1912568306"/>
    <n v="0"/>
    <n v="0"/>
    <s v=""/>
    <s v=""/>
    <n v="2475.2404371584698"/>
    <n v="68942.1912568306"/>
  </r>
  <r>
    <x v="14"/>
    <s v="Christopher Newport University"/>
    <n v="231712"/>
    <x v="3"/>
    <n v="955"/>
    <n v="0"/>
    <n v="955"/>
    <n v="955"/>
    <n v="955"/>
    <m/>
    <n v="0"/>
    <n v="0"/>
    <n v="0"/>
    <n v="0"/>
    <m/>
    <n v="0"/>
    <m/>
    <n v="0"/>
    <m/>
    <n v="0"/>
    <m/>
    <n v="0"/>
    <m/>
    <n v="0"/>
    <m/>
    <n v="0"/>
    <m/>
    <n v="0"/>
    <n v="0"/>
    <n v="0"/>
    <n v="0"/>
    <n v="0"/>
    <n v="0"/>
    <n v="0"/>
    <n v="786"/>
    <n v="786"/>
    <n v="35"/>
    <n v="35"/>
    <m/>
    <n v="0"/>
    <n v="4.381864623243934"/>
    <n v="3444.1455938697322"/>
    <n v="5.0857142857142854"/>
    <n v="178"/>
    <m/>
    <n v="0"/>
    <n v="120.79182630906769"/>
    <n v="94942.375478927206"/>
    <n v="121.48571428571428"/>
    <n v="4252"/>
    <m/>
    <n v="0"/>
    <n v="821"/>
    <n v="821"/>
    <n v="4.4118703944820128"/>
    <n v="3622.1455938697327"/>
    <n v="120.82140740429624"/>
    <n v="99194.375478927206"/>
    <n v="821"/>
    <n v="821"/>
    <n v="4.4118703944820128"/>
    <n v="3622.1455938697327"/>
    <n v="120.82140740429624"/>
    <n v="99194.375478927206"/>
    <n v="106"/>
    <n v="106"/>
    <n v="28"/>
    <n v="28"/>
    <m/>
    <n v="0"/>
    <n v="3.6226415094339623"/>
    <n v="384"/>
    <n v="5.125"/>
    <n v="143.5"/>
    <m/>
    <n v="0"/>
    <n v="84.962264150943398"/>
    <n v="9006"/>
    <n v="77.107142857142861"/>
    <n v="2159"/>
    <m/>
    <n v="0"/>
    <n v="134"/>
    <n v="134"/>
    <n v="3.9365671641791047"/>
    <n v="527.5"/>
    <n v="83.320895522388057"/>
    <n v="11165"/>
    <m/>
    <n v="0"/>
    <m/>
    <n v="0"/>
    <m/>
    <n v="0"/>
    <n v="892"/>
    <n v="892"/>
    <n v="3828.1455938697322"/>
    <n v="103948.37547892721"/>
    <n v="63"/>
    <n v="63"/>
    <n v="321.5"/>
    <n v="6411"/>
    <n v="955"/>
    <n v="955"/>
    <n v="4149.6455938697327"/>
    <n v="110359.37547892721"/>
    <n v="0"/>
    <n v="0"/>
    <s v=""/>
    <s v=""/>
    <n v="4149.6455938697327"/>
    <n v="110359.37547892721"/>
  </r>
  <r>
    <x v="14"/>
    <s v="Longwood University "/>
    <n v="232566"/>
    <x v="3"/>
    <n v="761"/>
    <n v="6"/>
    <n v="755"/>
    <n v="755"/>
    <n v="755"/>
    <m/>
    <n v="0"/>
    <n v="0"/>
    <n v="0"/>
    <n v="0"/>
    <m/>
    <n v="0"/>
    <m/>
    <n v="0"/>
    <m/>
    <n v="0"/>
    <m/>
    <n v="0"/>
    <m/>
    <n v="0"/>
    <m/>
    <n v="0"/>
    <m/>
    <n v="0"/>
    <n v="0"/>
    <n v="0"/>
    <n v="0"/>
    <n v="0"/>
    <n v="0"/>
    <n v="0"/>
    <n v="546"/>
    <n v="546"/>
    <n v="40"/>
    <n v="40"/>
    <m/>
    <n v="0"/>
    <n v="4.4220183486238529"/>
    <n v="2414.4220183486236"/>
    <n v="5.0875000000000004"/>
    <n v="203.5"/>
    <m/>
    <n v="0"/>
    <n v="127.14495412844036"/>
    <n v="69421.144954128438"/>
    <n v="123.65"/>
    <n v="4946"/>
    <m/>
    <n v="0"/>
    <n v="586"/>
    <n v="586"/>
    <n v="4.4674437173184707"/>
    <n v="2617.9220183486236"/>
    <n v="126.90639070670382"/>
    <n v="74367.144954128438"/>
    <n v="586"/>
    <n v="586"/>
    <n v="4.4674437173184707"/>
    <n v="2617.9220183486236"/>
    <n v="126.90639070670382"/>
    <n v="74367.144954128438"/>
    <n v="144"/>
    <n v="144"/>
    <n v="25"/>
    <n v="25"/>
    <m/>
    <n v="0"/>
    <n v="3.2326388888888888"/>
    <n v="465.5"/>
    <n v="3.3"/>
    <n v="82.5"/>
    <m/>
    <n v="0"/>
    <n v="86.333333333333329"/>
    <n v="12432"/>
    <n v="79.680000000000007"/>
    <n v="1992.0000000000002"/>
    <m/>
    <n v="0"/>
    <n v="169"/>
    <n v="169"/>
    <n v="3.2426035502958581"/>
    <n v="548"/>
    <n v="85.349112426035504"/>
    <n v="14424"/>
    <m/>
    <n v="0"/>
    <m/>
    <n v="0"/>
    <m/>
    <n v="0"/>
    <n v="690"/>
    <n v="690"/>
    <n v="2879.9220183486236"/>
    <n v="81853.144954128438"/>
    <n v="65"/>
    <n v="65"/>
    <n v="286"/>
    <n v="6938"/>
    <n v="755"/>
    <n v="755"/>
    <n v="3165.9220183486236"/>
    <n v="88791.144954128438"/>
    <n v="0"/>
    <n v="0"/>
    <s v=""/>
    <s v=""/>
    <n v="3165.9220183486236"/>
    <n v="88791.144954128438"/>
  </r>
  <r>
    <x v="14"/>
    <s v="University of Mary Washington "/>
    <n v="232681"/>
    <x v="3"/>
    <n v="928"/>
    <n v="0"/>
    <n v="928"/>
    <n v="928"/>
    <n v="928"/>
    <m/>
    <n v="9"/>
    <n v="9"/>
    <n v="2"/>
    <n v="2"/>
    <m/>
    <n v="0"/>
    <n v="4"/>
    <n v="36"/>
    <n v="6.75"/>
    <n v="13.5"/>
    <m/>
    <n v="0"/>
    <n v="127.33333333333333"/>
    <n v="1146"/>
    <n v="157"/>
    <n v="314"/>
    <m/>
    <n v="0"/>
    <n v="11"/>
    <n v="11"/>
    <n v="4.5"/>
    <n v="49.5"/>
    <n v="132.72727272727272"/>
    <n v="1460"/>
    <n v="610"/>
    <n v="610"/>
    <n v="24"/>
    <n v="24"/>
    <m/>
    <n v="0"/>
    <n v="4.1373182552504035"/>
    <n v="2523.764135702746"/>
    <n v="4.916666666666667"/>
    <n v="118"/>
    <m/>
    <n v="0"/>
    <n v="120.63974151857835"/>
    <n v="73590.242326332795"/>
    <n v="117.875"/>
    <n v="2829"/>
    <m/>
    <n v="0"/>
    <n v="634"/>
    <n v="634"/>
    <n v="4.1668204033166338"/>
    <n v="2641.764135702746"/>
    <n v="120.53508253364794"/>
    <n v="76419.242326332795"/>
    <n v="645"/>
    <n v="645"/>
    <n v="4.1725025359732495"/>
    <n v="2691.264135702746"/>
    <n v="120.74301135865549"/>
    <n v="77879.242326332795"/>
    <n v="179"/>
    <n v="179"/>
    <n v="104"/>
    <n v="104"/>
    <m/>
    <n v="0"/>
    <n v="2.977653631284916"/>
    <n v="533"/>
    <n v="3.6682692307692308"/>
    <n v="381.5"/>
    <m/>
    <n v="0"/>
    <n v="78.07821229050279"/>
    <n v="13976"/>
    <n v="55.855769230769234"/>
    <n v="5809"/>
    <m/>
    <n v="0"/>
    <n v="283"/>
    <n v="283"/>
    <n v="3.2314487632508833"/>
    <n v="914.5"/>
    <n v="69.911660777385165"/>
    <n v="19785.000000000004"/>
    <m/>
    <n v="0"/>
    <m/>
    <n v="0"/>
    <m/>
    <n v="0"/>
    <n v="798"/>
    <n v="798"/>
    <n v="3092.764135702746"/>
    <n v="88712.242326332795"/>
    <n v="130"/>
    <n v="130"/>
    <n v="513"/>
    <n v="8952"/>
    <n v="928"/>
    <n v="928"/>
    <n v="3605.764135702746"/>
    <n v="97664.242326332795"/>
    <n v="0"/>
    <n v="0"/>
    <s v=""/>
    <s v=""/>
    <n v="3605.764135702746"/>
    <n v="97664.242326332795"/>
  </r>
  <r>
    <x v="14"/>
    <s v="University of Virginia's College at Wise "/>
    <n v="233897"/>
    <x v="4"/>
    <n v="287"/>
    <n v="0"/>
    <n v="287"/>
    <n v="287"/>
    <n v="287"/>
    <m/>
    <n v="15"/>
    <n v="15"/>
    <n v="0"/>
    <n v="0"/>
    <m/>
    <n v="0"/>
    <n v="4.0333333333333332"/>
    <n v="60.5"/>
    <m/>
    <n v="0"/>
    <m/>
    <n v="0"/>
    <n v="119.8"/>
    <n v="1797"/>
    <m/>
    <n v="0"/>
    <m/>
    <n v="0"/>
    <n v="15"/>
    <n v="15"/>
    <n v="4.0333333333333332"/>
    <n v="60.5"/>
    <n v="119.8"/>
    <n v="1797"/>
    <n v="129"/>
    <n v="129"/>
    <n v="28"/>
    <n v="28"/>
    <m/>
    <n v="0"/>
    <n v="4.5174825174825175"/>
    <n v="582.7552447552448"/>
    <n v="5.6428571428571432"/>
    <n v="158"/>
    <m/>
    <n v="0"/>
    <n v="123.77972027972028"/>
    <n v="15967.583916083917"/>
    <n v="114.53571428571429"/>
    <n v="3207"/>
    <m/>
    <n v="0"/>
    <n v="157"/>
    <n v="157"/>
    <n v="4.7181862723263999"/>
    <n v="740.7552447552448"/>
    <n v="122.13110774575743"/>
    <n v="19174.583916083917"/>
    <n v="172"/>
    <n v="172"/>
    <n v="4.6584607253211905"/>
    <n v="801.2552447552448"/>
    <n v="121.92781346560417"/>
    <n v="20971.583916083917"/>
    <n v="75"/>
    <n v="75"/>
    <n v="40"/>
    <n v="40"/>
    <m/>
    <n v="0"/>
    <n v="3.1266666666666665"/>
    <n v="234.5"/>
    <n v="2.7875000000000001"/>
    <n v="111.5"/>
    <m/>
    <n v="0"/>
    <n v="79.193333333333328"/>
    <n v="5939.5"/>
    <n v="83.75"/>
    <n v="3350"/>
    <m/>
    <n v="0"/>
    <n v="115"/>
    <n v="115"/>
    <n v="3.008695652173913"/>
    <n v="346"/>
    <n v="80.778260869565216"/>
    <n v="9289.5"/>
    <m/>
    <n v="0"/>
    <m/>
    <n v="0"/>
    <m/>
    <n v="0"/>
    <n v="219"/>
    <n v="219"/>
    <n v="877.7552447552448"/>
    <n v="23704.083916083917"/>
    <n v="68"/>
    <n v="68"/>
    <n v="269.5"/>
    <n v="6557"/>
    <n v="287"/>
    <n v="287"/>
    <n v="1147.2552447552448"/>
    <n v="30261.083916083917"/>
    <n v="0"/>
    <n v="0"/>
    <s v=""/>
    <s v=""/>
    <n v="1147.2552447552448"/>
    <n v="30261.083916083917"/>
  </r>
  <r>
    <x v="14"/>
    <s v="J.S. Reynolds Community College"/>
    <n v="232414"/>
    <x v="5"/>
    <n v="713"/>
    <n v="5"/>
    <n v="708"/>
    <n v="708"/>
    <n v="708"/>
    <m/>
    <n v="5"/>
    <n v="5"/>
    <n v="10"/>
    <n v="10"/>
    <m/>
    <n v="0"/>
    <n v="2.2000000000000002"/>
    <n v="11"/>
    <n v="2.8"/>
    <n v="28"/>
    <m/>
    <n v="0"/>
    <n v="66.400000000000006"/>
    <n v="332"/>
    <n v="74.599999999999994"/>
    <n v="746"/>
    <m/>
    <n v="0"/>
    <n v="15"/>
    <n v="15"/>
    <n v="2.6"/>
    <n v="39"/>
    <n v="71.86666666666666"/>
    <n v="1078"/>
    <n v="69"/>
    <n v="69"/>
    <n v="316"/>
    <n v="316"/>
    <m/>
    <n v="0"/>
    <n v="4.5072463768115938"/>
    <n v="311"/>
    <n v="6.1133828996282524"/>
    <n v="1931.8289962825277"/>
    <m/>
    <n v="0"/>
    <n v="78.159420289855078"/>
    <n v="5393"/>
    <n v="75.765799256505574"/>
    <n v="23941.99256505576"/>
    <m/>
    <n v="0"/>
    <n v="385"/>
    <n v="385"/>
    <n v="5.8255298604740968"/>
    <n v="2242.8289962825274"/>
    <n v="76.194785883261716"/>
    <n v="29334.99256505576"/>
    <n v="400"/>
    <n v="400"/>
    <n v="5.7045724907063189"/>
    <n v="2281.8289962825274"/>
    <n v="76.032481412639399"/>
    <n v="30412.99256505576"/>
    <n v="70"/>
    <n v="70"/>
    <n v="238"/>
    <n v="238"/>
    <m/>
    <n v="0"/>
    <n v="2.9142857142857141"/>
    <n v="204"/>
    <n v="3.8718487394957983"/>
    <n v="921.5"/>
    <m/>
    <n v="0"/>
    <n v="65.142857142857139"/>
    <n v="4560"/>
    <n v="62.054621848739494"/>
    <n v="14769"/>
    <m/>
    <n v="0"/>
    <n v="308"/>
    <n v="308"/>
    <n v="3.654220779220779"/>
    <n v="1125.5"/>
    <n v="62.756493506493506"/>
    <n v="19329"/>
    <m/>
    <n v="0"/>
    <m/>
    <n v="0"/>
    <m/>
    <n v="0"/>
    <n v="144"/>
    <n v="144"/>
    <n v="526"/>
    <n v="10285"/>
    <n v="564"/>
    <n v="564"/>
    <n v="2881.3289962825274"/>
    <n v="39456.992565055756"/>
    <n v="708"/>
    <n v="708"/>
    <n v="3407.3289962825274"/>
    <n v="49741.992565055756"/>
    <n v="0"/>
    <n v="0"/>
    <s v=""/>
    <s v=""/>
    <n v="3407.3289962825274"/>
    <n v="49741.992565055756"/>
  </r>
  <r>
    <x v="14"/>
    <s v="Northern Virginia Community College "/>
    <n v="232946"/>
    <x v="5"/>
    <n v="3186"/>
    <n v="40"/>
    <n v="3146"/>
    <n v="3146"/>
    <n v="3146"/>
    <m/>
    <n v="18"/>
    <n v="18"/>
    <n v="8"/>
    <n v="8"/>
    <m/>
    <n v="0"/>
    <n v="2.1666666666666665"/>
    <n v="39"/>
    <n v="2.375"/>
    <n v="19"/>
    <m/>
    <n v="0"/>
    <n v="76.833333333333329"/>
    <n v="1383"/>
    <n v="64.625"/>
    <n v="517"/>
    <m/>
    <n v="0"/>
    <n v="26"/>
    <n v="26"/>
    <n v="2.2307692307692308"/>
    <n v="58"/>
    <n v="73.07692307692308"/>
    <n v="1900"/>
    <n v="644"/>
    <n v="644"/>
    <n v="1538"/>
    <n v="1538"/>
    <m/>
    <n v="0"/>
    <n v="3.6408045977011496"/>
    <n v="2344.6781609195405"/>
    <n v="5.0113085621970921"/>
    <n v="7707.3925686591274"/>
    <m/>
    <n v="0"/>
    <n v="78.515325670498086"/>
    <n v="50563.869731800769"/>
    <n v="72.654281098546036"/>
    <n v="111742.2843295638"/>
    <m/>
    <n v="0"/>
    <n v="2182"/>
    <n v="2182"/>
    <n v="4.6068151831249615"/>
    <n v="10052.070729578667"/>
    <n v="74.384121934630869"/>
    <n v="162306.15406136456"/>
    <n v="2208"/>
    <n v="2208"/>
    <n v="4.5788363811497588"/>
    <n v="10110.070729578667"/>
    <n v="74.368729194458595"/>
    <n v="164206.15406136459"/>
    <n v="210"/>
    <n v="210"/>
    <n v="728"/>
    <n v="728"/>
    <m/>
    <n v="0"/>
    <n v="2.8380952380952382"/>
    <n v="596"/>
    <n v="3.9553571428571428"/>
    <n v="2879.5"/>
    <m/>
    <n v="0"/>
    <n v="59.990476190476187"/>
    <n v="12598"/>
    <n v="61.346153846153847"/>
    <n v="44660"/>
    <m/>
    <n v="0"/>
    <n v="938"/>
    <n v="938"/>
    <n v="3.705223880597015"/>
    <n v="3475.5"/>
    <n v="61.042643923240938"/>
    <n v="57258"/>
    <m/>
    <n v="0"/>
    <m/>
    <n v="0"/>
    <m/>
    <n v="0"/>
    <n v="872"/>
    <n v="872"/>
    <n v="2979.6781609195405"/>
    <n v="64544.869731800769"/>
    <n v="2274"/>
    <n v="2274"/>
    <n v="10605.892568659128"/>
    <n v="156919.28432956379"/>
    <n v="3146"/>
    <n v="3146"/>
    <n v="13585.570729578669"/>
    <n v="221464.15406136456"/>
    <n v="0"/>
    <n v="0"/>
    <s v=""/>
    <s v=""/>
    <n v="13585.570729578667"/>
    <n v="221464.15406136459"/>
  </r>
  <r>
    <x v="14"/>
    <s v="Thomas Nelson Community College "/>
    <n v="233754"/>
    <x v="5"/>
    <n v="714"/>
    <n v="9"/>
    <n v="705"/>
    <n v="705"/>
    <n v="705"/>
    <m/>
    <n v="6"/>
    <n v="6"/>
    <n v="4"/>
    <n v="4"/>
    <m/>
    <n v="0"/>
    <n v="2.3333333333333335"/>
    <n v="14"/>
    <n v="2.75"/>
    <n v="11"/>
    <m/>
    <n v="0"/>
    <n v="69.333333333333329"/>
    <n v="416"/>
    <n v="70.5"/>
    <n v="282"/>
    <m/>
    <n v="0"/>
    <n v="10"/>
    <n v="10"/>
    <n v="2.5"/>
    <n v="25"/>
    <n v="69.8"/>
    <n v="698"/>
    <n v="121"/>
    <n v="121"/>
    <n v="272"/>
    <n v="272"/>
    <m/>
    <n v="0"/>
    <n v="4.28125"/>
    <n v="518.03125"/>
    <n v="5.6921568627450982"/>
    <n v="1548.2666666666667"/>
    <m/>
    <n v="0"/>
    <n v="78.0625"/>
    <n v="9445.5625"/>
    <n v="73.313725490196077"/>
    <n v="19941.333333333332"/>
    <m/>
    <n v="0"/>
    <n v="393"/>
    <n v="393"/>
    <n v="5.2577555131467335"/>
    <n v="2066.2979166666664"/>
    <n v="74.775816369804915"/>
    <n v="29386.895833333332"/>
    <n v="403"/>
    <n v="403"/>
    <n v="5.1893248552522744"/>
    <n v="2091.2979166666664"/>
    <n v="74.652346980976006"/>
    <n v="30084.895833333332"/>
    <n v="79"/>
    <n v="79"/>
    <n v="223"/>
    <n v="223"/>
    <m/>
    <n v="0"/>
    <n v="2.6518987341772151"/>
    <n v="209.5"/>
    <n v="3.8968609865470851"/>
    <n v="869"/>
    <m/>
    <n v="0"/>
    <n v="63.12658227848101"/>
    <n v="4987"/>
    <n v="56.887892376681613"/>
    <n v="12686"/>
    <m/>
    <n v="0"/>
    <n v="302"/>
    <n v="302"/>
    <n v="3.5711920529801326"/>
    <n v="1078.5"/>
    <n v="58.519867549668874"/>
    <n v="17673"/>
    <m/>
    <n v="0"/>
    <m/>
    <n v="0"/>
    <m/>
    <n v="0"/>
    <n v="206"/>
    <n v="206"/>
    <n v="741.53125"/>
    <n v="14848.5625"/>
    <n v="499"/>
    <n v="499"/>
    <n v="2428.2666666666664"/>
    <n v="32909.333333333328"/>
    <n v="705"/>
    <n v="705"/>
    <n v="3169.7979166666664"/>
    <n v="47757.895833333328"/>
    <n v="0"/>
    <n v="0"/>
    <s v=""/>
    <s v=""/>
    <n v="3169.7979166666664"/>
    <n v="47757.895833333328"/>
  </r>
  <r>
    <x v="14"/>
    <s v="Tidewater Community College "/>
    <n v="233772"/>
    <x v="5"/>
    <n v="2297"/>
    <n v="53"/>
    <n v="2244"/>
    <n v="2244"/>
    <n v="2244"/>
    <m/>
    <n v="23"/>
    <n v="23"/>
    <n v="7"/>
    <n v="7"/>
    <m/>
    <n v="0"/>
    <n v="2.4347826086956523"/>
    <n v="56"/>
    <n v="2.5714285714285716"/>
    <n v="18"/>
    <m/>
    <n v="0"/>
    <n v="68.217391304347828"/>
    <n v="1569"/>
    <n v="71.571428571428569"/>
    <n v="501"/>
    <m/>
    <n v="0"/>
    <n v="30"/>
    <n v="30"/>
    <n v="2.4666666666666668"/>
    <n v="74"/>
    <n v="69"/>
    <n v="2070"/>
    <n v="402"/>
    <n v="402"/>
    <n v="974"/>
    <n v="974"/>
    <m/>
    <n v="0"/>
    <n v="3.8841059602649008"/>
    <n v="1561.4105960264901"/>
    <n v="5.6699386503067482"/>
    <n v="5522.5202453987731"/>
    <m/>
    <n v="0"/>
    <n v="80.314569536423846"/>
    <n v="32286.456953642388"/>
    <n v="74.406134969325151"/>
    <n v="72471.575460122694"/>
    <m/>
    <n v="0"/>
    <n v="1376"/>
    <n v="1376"/>
    <n v="5.1482055533613824"/>
    <n v="7083.9308414252619"/>
    <n v="76.132290998375794"/>
    <n v="104758.03241376509"/>
    <n v="1406"/>
    <n v="1406"/>
    <n v="5.0909892186523908"/>
    <n v="7157.9308414252619"/>
    <n v="75.980108402393384"/>
    <n v="106828.0324137651"/>
    <n v="176"/>
    <n v="176"/>
    <n v="662"/>
    <n v="662"/>
    <m/>
    <n v="0"/>
    <n v="2.9038461538461537"/>
    <n v="511.07692307692304"/>
    <n v="4.0017699115044252"/>
    <n v="2649.1716814159295"/>
    <m/>
    <n v="0"/>
    <n v="65.480769230769226"/>
    <n v="11524.615384615383"/>
    <n v="59.047787610619466"/>
    <n v="39089.635398230086"/>
    <m/>
    <n v="0"/>
    <n v="838"/>
    <n v="838"/>
    <n v="3.7711797189652176"/>
    <n v="3160.2486044928523"/>
    <n v="60.398867282631826"/>
    <n v="50614.250782845469"/>
    <m/>
    <n v="0"/>
    <m/>
    <n v="0"/>
    <m/>
    <n v="0"/>
    <n v="601"/>
    <n v="601"/>
    <n v="2128.487519103413"/>
    <n v="45380.072338257771"/>
    <n v="1643"/>
    <n v="1643"/>
    <n v="8189.691926814703"/>
    <n v="112062.21085835277"/>
    <n v="2244"/>
    <n v="2244"/>
    <n v="10318.179445918116"/>
    <n v="157442.28319661054"/>
    <n v="0"/>
    <n v="0"/>
    <s v=""/>
    <s v=""/>
    <n v="10318.179445918115"/>
    <n v="157442.28319661057"/>
  </r>
  <r>
    <x v="14"/>
    <s v="Blue Ridge Community College "/>
    <n v="231536"/>
    <x v="6"/>
    <n v="476"/>
    <n v="5"/>
    <n v="471"/>
    <n v="471"/>
    <n v="471"/>
    <m/>
    <n v="11"/>
    <n v="11"/>
    <n v="4"/>
    <n v="4"/>
    <m/>
    <n v="0"/>
    <n v="2.2222222222222223"/>
    <n v="24.444444444444446"/>
    <n v="2.5"/>
    <n v="10"/>
    <m/>
    <n v="0"/>
    <n v="66.666666666666671"/>
    <n v="733.33333333333337"/>
    <n v="70"/>
    <n v="280"/>
    <m/>
    <n v="0"/>
    <n v="15"/>
    <n v="15"/>
    <n v="2.2962962962962963"/>
    <n v="34.444444444444443"/>
    <n v="67.555555555555557"/>
    <n v="1013.3333333333334"/>
    <n v="115"/>
    <n v="115"/>
    <n v="152"/>
    <n v="152"/>
    <m/>
    <n v="0"/>
    <n v="3.3956521739130436"/>
    <n v="390.5"/>
    <n v="5.2039473684210522"/>
    <n v="790.99999999999989"/>
    <m/>
    <n v="0"/>
    <n v="70.008695652173913"/>
    <n v="8051"/>
    <n v="69.243421052631575"/>
    <n v="10525"/>
    <m/>
    <n v="0"/>
    <n v="267"/>
    <n v="267"/>
    <n v="4.4250936329588013"/>
    <n v="1181.5"/>
    <n v="69.573033707865164"/>
    <n v="18576"/>
    <n v="282"/>
    <n v="282"/>
    <n v="4.3118597320724978"/>
    <n v="1215.9444444444443"/>
    <n v="69.465721040189123"/>
    <n v="19589.333333333332"/>
    <n v="63"/>
    <n v="63"/>
    <n v="126"/>
    <n v="126"/>
    <m/>
    <n v="0"/>
    <n v="2.5158730158730158"/>
    <n v="158.5"/>
    <n v="3.0634920634920637"/>
    <n v="386"/>
    <m/>
    <n v="0"/>
    <n v="54.968253968253968"/>
    <n v="3463"/>
    <n v="54.833333333333336"/>
    <n v="6909"/>
    <m/>
    <n v="0"/>
    <n v="189"/>
    <n v="189"/>
    <n v="2.8809523809523809"/>
    <n v="544.5"/>
    <n v="54.87830687830688"/>
    <n v="10372"/>
    <m/>
    <n v="0"/>
    <m/>
    <n v="0"/>
    <m/>
    <n v="0"/>
    <n v="189"/>
    <n v="189"/>
    <n v="573.44444444444446"/>
    <n v="12247.333333333334"/>
    <n v="282"/>
    <n v="282"/>
    <n v="1187"/>
    <n v="17714"/>
    <n v="471"/>
    <n v="471"/>
    <n v="1760.4444444444443"/>
    <n v="29961.333333333336"/>
    <n v="0"/>
    <n v="0"/>
    <s v=""/>
    <s v=""/>
    <n v="1760.4444444444443"/>
    <n v="29961.333333333332"/>
  </r>
  <r>
    <x v="14"/>
    <s v="Central Virginia Community College "/>
    <n v="231697"/>
    <x v="6"/>
    <n v="307"/>
    <n v="0"/>
    <n v="307"/>
    <n v="307"/>
    <n v="307"/>
    <m/>
    <n v="23"/>
    <n v="23"/>
    <n v="3"/>
    <n v="3"/>
    <m/>
    <n v="0"/>
    <n v="2.5217391304347827"/>
    <n v="58"/>
    <n v="3"/>
    <n v="9"/>
    <m/>
    <n v="0"/>
    <n v="70.173913043478265"/>
    <n v="1614"/>
    <n v="74.333333333333329"/>
    <n v="223"/>
    <m/>
    <n v="0"/>
    <n v="26"/>
    <n v="26"/>
    <n v="2.5769230769230771"/>
    <n v="67"/>
    <n v="70.65384615384616"/>
    <n v="1837.0000000000002"/>
    <n v="55"/>
    <n v="55"/>
    <n v="107"/>
    <n v="107"/>
    <m/>
    <n v="0"/>
    <n v="3.1769230769230767"/>
    <n v="174.73076923076923"/>
    <n v="6.1794871794871797"/>
    <n v="661.20512820512818"/>
    <m/>
    <n v="0"/>
    <n v="69.738461538461536"/>
    <n v="3835.6153846153843"/>
    <n v="74.222222222222229"/>
    <n v="7941.7777777777783"/>
    <m/>
    <n v="0"/>
    <n v="162"/>
    <n v="162"/>
    <n v="5.1600981323203543"/>
    <n v="835.93589743589735"/>
    <n v="72.699957792550379"/>
    <n v="11777.393162393162"/>
    <n v="188"/>
    <n v="188"/>
    <n v="4.8028505182760499"/>
    <n v="902.93589743589735"/>
    <n v="72.416984906346613"/>
    <n v="13614.393162393164"/>
    <n v="57"/>
    <n v="57"/>
    <n v="62"/>
    <n v="62"/>
    <m/>
    <n v="0"/>
    <n v="1.6842105263157894"/>
    <n v="96"/>
    <n v="2.9596774193548385"/>
    <n v="183.5"/>
    <m/>
    <n v="0"/>
    <n v="63.017543859649123"/>
    <n v="3592"/>
    <n v="54.225806451612904"/>
    <n v="3362"/>
    <m/>
    <n v="0"/>
    <n v="119"/>
    <n v="119"/>
    <n v="2.3487394957983194"/>
    <n v="279.5"/>
    <n v="58.436974789915965"/>
    <n v="6954"/>
    <m/>
    <n v="0"/>
    <m/>
    <n v="0"/>
    <m/>
    <n v="0"/>
    <n v="135"/>
    <n v="135"/>
    <n v="328.73076923076923"/>
    <n v="9041.6153846153848"/>
    <n v="172"/>
    <n v="172"/>
    <n v="853.70512820512818"/>
    <n v="11526.777777777777"/>
    <n v="307"/>
    <n v="307"/>
    <n v="1182.4358974358975"/>
    <n v="20568.393162393164"/>
    <n v="0"/>
    <n v="0"/>
    <s v=""/>
    <s v=""/>
    <n v="1182.4358974358975"/>
    <n v="20568.393162393164"/>
  </r>
  <r>
    <x v="14"/>
    <s v="Danville Community College "/>
    <n v="231882"/>
    <x v="6"/>
    <n v="229"/>
    <n v="0"/>
    <n v="229"/>
    <n v="229"/>
    <n v="229"/>
    <m/>
    <n v="12"/>
    <n v="12"/>
    <n v="6"/>
    <n v="6"/>
    <m/>
    <n v="0"/>
    <n v="2.25"/>
    <n v="27"/>
    <n v="2.3333333333333335"/>
    <n v="14"/>
    <m/>
    <n v="0"/>
    <n v="67.166666666666671"/>
    <n v="806"/>
    <n v="59.166666666666664"/>
    <n v="355"/>
    <m/>
    <n v="0"/>
    <n v="18"/>
    <n v="18"/>
    <n v="2.2777777777777777"/>
    <n v="41"/>
    <n v="64.5"/>
    <n v="1161"/>
    <n v="40"/>
    <n v="40"/>
    <n v="115"/>
    <n v="115"/>
    <m/>
    <n v="0"/>
    <n v="3.05"/>
    <n v="122"/>
    <n v="5.9279661016949152"/>
    <n v="681.71610169491521"/>
    <m/>
    <n v="0"/>
    <n v="67.7"/>
    <n v="2708"/>
    <n v="73.084745762711862"/>
    <n v="8404.7457627118638"/>
    <m/>
    <n v="0"/>
    <n v="155"/>
    <n v="155"/>
    <n v="5.1852651722252592"/>
    <n v="803.71610169491521"/>
    <n v="71.695133952979759"/>
    <n v="11112.745762711862"/>
    <n v="173"/>
    <n v="173"/>
    <n v="4.8827520329185852"/>
    <n v="844.71610169491521"/>
    <n v="70.946507298912493"/>
    <n v="12273.745762711862"/>
    <n v="6"/>
    <n v="6"/>
    <n v="50"/>
    <n v="50"/>
    <m/>
    <n v="0"/>
    <n v="2"/>
    <n v="12"/>
    <n v="2.69"/>
    <n v="134.5"/>
    <m/>
    <n v="0"/>
    <n v="58.5"/>
    <n v="351"/>
    <n v="64.08"/>
    <n v="3204"/>
    <m/>
    <n v="0"/>
    <n v="56"/>
    <n v="56"/>
    <n v="2.6160714285714284"/>
    <n v="146.5"/>
    <n v="63.482142857142854"/>
    <n v="3555"/>
    <m/>
    <n v="0"/>
    <m/>
    <n v="0"/>
    <m/>
    <n v="0"/>
    <n v="58"/>
    <n v="58"/>
    <n v="161"/>
    <n v="3865"/>
    <n v="171"/>
    <n v="171"/>
    <n v="830.21610169491521"/>
    <n v="11963.745762711864"/>
    <n v="229"/>
    <n v="229"/>
    <n v="991.21610169491521"/>
    <n v="15828.745762711864"/>
    <n v="0"/>
    <n v="0"/>
    <s v=""/>
    <s v=""/>
    <n v="991.21610169491521"/>
    <n v="15828.745762711862"/>
  </r>
  <r>
    <x v="14"/>
    <s v="Germanna Community College"/>
    <n v="232195"/>
    <x v="6"/>
    <n v="508"/>
    <n v="0"/>
    <n v="508"/>
    <n v="508"/>
    <n v="508"/>
    <m/>
    <n v="17"/>
    <n v="17"/>
    <n v="7"/>
    <n v="7"/>
    <m/>
    <n v="0"/>
    <n v="2.3529411764705883"/>
    <n v="40"/>
    <n v="2.2857142857142856"/>
    <n v="16"/>
    <m/>
    <n v="0"/>
    <n v="69.764705882352942"/>
    <n v="1186"/>
    <n v="68.428571428571431"/>
    <n v="479"/>
    <m/>
    <n v="0"/>
    <n v="24"/>
    <n v="24"/>
    <n v="2.3333333333333335"/>
    <n v="56"/>
    <n v="69.375"/>
    <n v="1665"/>
    <n v="117"/>
    <n v="117"/>
    <n v="202"/>
    <n v="202"/>
    <m/>
    <n v="0"/>
    <n v="3.3974358974358974"/>
    <n v="397.5"/>
    <n v="5.2975609756097564"/>
    <n v="1070.1073170731709"/>
    <m/>
    <n v="0"/>
    <n v="70.145299145299148"/>
    <n v="8207"/>
    <n v="68.975609756097555"/>
    <n v="13933.073170731706"/>
    <m/>
    <n v="0"/>
    <n v="319"/>
    <n v="319"/>
    <n v="4.6006498967810998"/>
    <n v="1467.6073170731709"/>
    <n v="69.404618090068041"/>
    <n v="22140.073170731706"/>
    <n v="343"/>
    <n v="343"/>
    <n v="4.4420038398634718"/>
    <n v="1523.6073170731709"/>
    <n v="69.40254568726445"/>
    <n v="23805.073170731706"/>
    <n v="50"/>
    <n v="50"/>
    <n v="115"/>
    <n v="115"/>
    <m/>
    <n v="0"/>
    <n v="2.84"/>
    <n v="142"/>
    <n v="3.3608695652173912"/>
    <n v="386.5"/>
    <m/>
    <n v="0"/>
    <n v="60.64"/>
    <n v="3032"/>
    <n v="58.513043478260869"/>
    <n v="6729"/>
    <m/>
    <n v="0"/>
    <n v="165"/>
    <n v="165"/>
    <n v="3.2030303030303031"/>
    <n v="528.5"/>
    <n v="59.157575757575756"/>
    <n v="9761"/>
    <m/>
    <n v="0"/>
    <m/>
    <n v="0"/>
    <m/>
    <n v="0"/>
    <n v="184"/>
    <n v="184"/>
    <n v="579.5"/>
    <n v="12425"/>
    <n v="324"/>
    <n v="324"/>
    <n v="1472.6073170731709"/>
    <n v="21141.073170731706"/>
    <n v="508"/>
    <n v="508"/>
    <n v="2052.1073170731706"/>
    <n v="33566.073170731703"/>
    <n v="0"/>
    <n v="0"/>
    <s v=""/>
    <s v=""/>
    <n v="2052.1073170731706"/>
    <n v="33566.073170731703"/>
  </r>
  <r>
    <x v="14"/>
    <s v="John Tyler Community College"/>
    <n v="232450"/>
    <x v="6"/>
    <n v="617"/>
    <n v="0"/>
    <n v="617"/>
    <n v="617"/>
    <n v="617"/>
    <m/>
    <n v="22"/>
    <n v="22"/>
    <n v="4"/>
    <n v="4"/>
    <m/>
    <n v="0"/>
    <n v="2.25"/>
    <n v="49.5"/>
    <n v="2.75"/>
    <n v="11"/>
    <m/>
    <n v="0"/>
    <n v="67.333333333333329"/>
    <n v="1481.3333333333333"/>
    <n v="62.25"/>
    <n v="249"/>
    <m/>
    <n v="0"/>
    <n v="26"/>
    <n v="26"/>
    <n v="2.3269230769230771"/>
    <n v="60.500000000000007"/>
    <n v="66.551282051282044"/>
    <n v="1730.333333333333"/>
    <n v="81"/>
    <n v="81"/>
    <n v="230"/>
    <n v="230"/>
    <m/>
    <n v="0"/>
    <n v="3.2816901408450705"/>
    <n v="265.81690140845069"/>
    <n v="5.4954545454545451"/>
    <n v="1263.9545454545455"/>
    <m/>
    <n v="0"/>
    <n v="68.647887323943664"/>
    <n v="5560.4788732394363"/>
    <n v="72.395454545454541"/>
    <n v="16650.954545454544"/>
    <m/>
    <n v="0"/>
    <n v="311"/>
    <n v="311"/>
    <n v="4.9188792503633314"/>
    <n v="1529.7714468629961"/>
    <n v="71.419400060109268"/>
    <n v="22211.433418693981"/>
    <n v="337"/>
    <n v="337"/>
    <n v="4.7189063705133414"/>
    <n v="1590.2714468629961"/>
    <n v="71.043818255273933"/>
    <n v="23941.766752027317"/>
    <n v="45"/>
    <n v="45"/>
    <n v="235"/>
    <n v="235"/>
    <m/>
    <n v="0"/>
    <n v="3.2222222222222223"/>
    <n v="145"/>
    <n v="4.006382978723404"/>
    <n v="941.49999999999989"/>
    <m/>
    <n v="0"/>
    <n v="60.444444444444443"/>
    <n v="2720"/>
    <n v="58.46382978723404"/>
    <n v="13739"/>
    <m/>
    <n v="0"/>
    <n v="280"/>
    <n v="280"/>
    <n v="3.8803571428571431"/>
    <n v="1086.5"/>
    <n v="58.782142857142858"/>
    <n v="16459"/>
    <m/>
    <n v="0"/>
    <m/>
    <n v="0"/>
    <m/>
    <n v="0"/>
    <n v="148"/>
    <n v="148"/>
    <n v="460.31690140845069"/>
    <n v="9761.8122065727694"/>
    <n v="469"/>
    <n v="469"/>
    <n v="2216.4545454545455"/>
    <n v="30638.954545454544"/>
    <n v="617"/>
    <n v="617"/>
    <n v="2676.7714468629961"/>
    <n v="40400.76675202731"/>
    <n v="0"/>
    <n v="0"/>
    <s v=""/>
    <s v=""/>
    <n v="2676.7714468629961"/>
    <n v="40400.766752027317"/>
  </r>
  <r>
    <x v="14"/>
    <s v="Lord Fairfax Community College"/>
    <n v="232575"/>
    <x v="6"/>
    <n v="436"/>
    <n v="5"/>
    <n v="431"/>
    <n v="431"/>
    <n v="431"/>
    <m/>
    <n v="36"/>
    <n v="36"/>
    <n v="7"/>
    <n v="7"/>
    <m/>
    <n v="0"/>
    <n v="2.2222222222222223"/>
    <n v="80"/>
    <n v="2.2857142857142856"/>
    <n v="16"/>
    <m/>
    <n v="0"/>
    <n v="71.805555555555557"/>
    <n v="2585"/>
    <n v="67.285714285714292"/>
    <n v="471.00000000000006"/>
    <m/>
    <n v="0"/>
    <n v="43"/>
    <n v="43"/>
    <n v="2.2325581395348837"/>
    <n v="96"/>
    <n v="71.069767441860463"/>
    <n v="3056"/>
    <n v="122"/>
    <n v="122"/>
    <n v="141"/>
    <n v="141"/>
    <m/>
    <n v="0"/>
    <n v="2.988721804511278"/>
    <n v="364.6240601503759"/>
    <n v="5.1968750000000004"/>
    <n v="732.75937500000009"/>
    <m/>
    <n v="0"/>
    <n v="69.360902255639104"/>
    <n v="8462.0300751879713"/>
    <n v="73.693749999999994"/>
    <n v="10390.818749999999"/>
    <m/>
    <n v="0"/>
    <n v="263"/>
    <n v="263"/>
    <n v="4.1725605899253839"/>
    <n v="1097.383435150376"/>
    <n v="71.683835837216606"/>
    <n v="18852.848825187968"/>
    <n v="306"/>
    <n v="306"/>
    <n v="3.8999458665044968"/>
    <n v="1193.383435150376"/>
    <n v="71.597545180352839"/>
    <n v="21908.848825187968"/>
    <n v="42"/>
    <n v="42"/>
    <n v="83"/>
    <n v="83"/>
    <m/>
    <n v="0"/>
    <n v="2.5714285714285716"/>
    <n v="108.00000000000001"/>
    <n v="3.5903614457831323"/>
    <n v="298"/>
    <m/>
    <n v="0"/>
    <n v="61.5"/>
    <n v="2583"/>
    <n v="57.036144578313255"/>
    <n v="4734"/>
    <m/>
    <n v="0"/>
    <n v="125"/>
    <n v="125"/>
    <n v="3.2480000000000002"/>
    <n v="406"/>
    <n v="58.536000000000001"/>
    <n v="7317"/>
    <m/>
    <n v="0"/>
    <m/>
    <n v="0"/>
    <m/>
    <n v="0"/>
    <n v="200"/>
    <n v="200"/>
    <n v="552.62406015037595"/>
    <n v="13630.030075187971"/>
    <n v="231"/>
    <n v="231"/>
    <n v="1046.7593750000001"/>
    <n v="15595.818749999999"/>
    <n v="431"/>
    <n v="431"/>
    <n v="1599.383435150376"/>
    <n v="29225.848825187968"/>
    <n v="0"/>
    <n v="0"/>
    <s v=""/>
    <s v=""/>
    <n v="1599.383435150376"/>
    <n v="29225.848825187968"/>
  </r>
  <r>
    <x v="14"/>
    <s v="New River Community College "/>
    <n v="232867"/>
    <x v="6"/>
    <n v="376"/>
    <n v="0"/>
    <n v="376"/>
    <n v="376"/>
    <n v="376"/>
    <m/>
    <n v="10"/>
    <n v="10"/>
    <n v="3"/>
    <n v="3"/>
    <m/>
    <n v="0"/>
    <n v="2.2999999999999998"/>
    <n v="23"/>
    <n v="2.3333333333333335"/>
    <n v="7"/>
    <m/>
    <n v="0"/>
    <n v="72.7"/>
    <n v="727"/>
    <n v="79.333333333333329"/>
    <n v="238"/>
    <m/>
    <n v="0"/>
    <n v="13"/>
    <n v="13"/>
    <n v="2.3076923076923075"/>
    <n v="29.999999999999996"/>
    <n v="74.230769230769226"/>
    <n v="965"/>
    <n v="81"/>
    <n v="81"/>
    <n v="147"/>
    <n v="147"/>
    <m/>
    <n v="0"/>
    <n v="3.7243589743589745"/>
    <n v="301.67307692307691"/>
    <n v="6.1804511278195493"/>
    <n v="908.52631578947376"/>
    <m/>
    <n v="0"/>
    <n v="74.051282051282058"/>
    <n v="5998.1538461538466"/>
    <n v="80.954887218045116"/>
    <n v="11900.368421052632"/>
    <m/>
    <n v="0"/>
    <n v="228"/>
    <n v="228"/>
    <n v="5.3078920733006605"/>
    <n v="1210.1993927125507"/>
    <n v="78.502290645642447"/>
    <n v="17898.522267206477"/>
    <n v="241"/>
    <n v="241"/>
    <n v="5.146055571421372"/>
    <n v="1240.1993927125507"/>
    <n v="78.271876627412766"/>
    <n v="18863.522267206477"/>
    <n v="50"/>
    <n v="50"/>
    <n v="85"/>
    <n v="85"/>
    <m/>
    <n v="0"/>
    <n v="1.95"/>
    <n v="97.5"/>
    <n v="2.9941176470588236"/>
    <n v="254.5"/>
    <m/>
    <n v="0"/>
    <n v="58.18"/>
    <n v="2909"/>
    <n v="60.541176470588233"/>
    <n v="5146"/>
    <m/>
    <n v="0"/>
    <n v="135"/>
    <n v="135"/>
    <n v="2.6074074074074076"/>
    <n v="352"/>
    <n v="59.666666666666664"/>
    <n v="8055"/>
    <m/>
    <n v="0"/>
    <m/>
    <n v="0"/>
    <m/>
    <n v="0"/>
    <n v="141"/>
    <n v="141"/>
    <n v="422.17307692307691"/>
    <n v="9634.1538461538476"/>
    <n v="235"/>
    <n v="235"/>
    <n v="1170.0263157894738"/>
    <n v="17284.368421052633"/>
    <n v="376"/>
    <n v="376"/>
    <n v="1592.1993927125507"/>
    <n v="26918.522267206481"/>
    <n v="0"/>
    <n v="0"/>
    <s v=""/>
    <s v=""/>
    <n v="1592.1993927125507"/>
    <n v="26918.522267206477"/>
  </r>
  <r>
    <x v="14"/>
    <s v="Patrick Henry Community College "/>
    <n v="233019"/>
    <x v="6"/>
    <n v="268"/>
    <n v="23"/>
    <n v="245"/>
    <n v="245"/>
    <n v="245"/>
    <m/>
    <n v="15"/>
    <n v="15"/>
    <n v="6"/>
    <n v="6"/>
    <m/>
    <n v="0"/>
    <n v="2"/>
    <n v="30"/>
    <n v="2.1666666666666665"/>
    <n v="13"/>
    <m/>
    <n v="0"/>
    <n v="72.066666666666663"/>
    <n v="1081"/>
    <n v="70.5"/>
    <n v="423"/>
    <m/>
    <n v="0"/>
    <n v="21"/>
    <n v="21"/>
    <n v="2.0476190476190474"/>
    <n v="43"/>
    <n v="71.61904761904762"/>
    <n v="1504"/>
    <n v="53"/>
    <n v="53"/>
    <n v="109"/>
    <n v="109"/>
    <m/>
    <n v="0"/>
    <n v="3.6792452830188678"/>
    <n v="195"/>
    <n v="6.3865546218487399"/>
    <n v="696.13445378151266"/>
    <m/>
    <n v="0"/>
    <n v="90.415094339622641"/>
    <n v="4792"/>
    <n v="76.806722689075627"/>
    <n v="8371.9327731092435"/>
    <m/>
    <n v="0"/>
    <n v="162"/>
    <n v="162"/>
    <n v="5.5008299616142757"/>
    <n v="891.13445378151266"/>
    <n v="81.258844278452116"/>
    <n v="13163.932773109243"/>
    <n v="183"/>
    <n v="183"/>
    <n v="5.1045598567295771"/>
    <n v="934.13445378151266"/>
    <n v="80.152638104422095"/>
    <n v="14667.932773109243"/>
    <n v="22"/>
    <n v="22"/>
    <n v="40"/>
    <n v="40"/>
    <m/>
    <n v="0"/>
    <n v="1.8409090909090908"/>
    <n v="40.5"/>
    <n v="1.375"/>
    <n v="55"/>
    <m/>
    <n v="0"/>
    <n v="68.86363636363636"/>
    <n v="1515"/>
    <n v="68.025000000000006"/>
    <n v="2721"/>
    <m/>
    <n v="0"/>
    <n v="62"/>
    <n v="62"/>
    <n v="1.5403225806451613"/>
    <n v="95.5"/>
    <n v="68.322580645161295"/>
    <n v="4236"/>
    <m/>
    <n v="0"/>
    <m/>
    <n v="0"/>
    <m/>
    <n v="0"/>
    <n v="90"/>
    <n v="90"/>
    <n v="265.5"/>
    <n v="7388"/>
    <n v="155"/>
    <n v="155"/>
    <n v="764.13445378151266"/>
    <n v="11515.932773109243"/>
    <n v="245"/>
    <n v="245"/>
    <n v="1029.6344537815125"/>
    <n v="18903.932773109242"/>
    <n v="0"/>
    <n v="0"/>
    <s v=""/>
    <s v=""/>
    <n v="1029.6344537815125"/>
    <n v="18903.932773109242"/>
  </r>
  <r>
    <x v="14"/>
    <s v="Piedmont Virginia Community College "/>
    <n v="233116"/>
    <x v="6"/>
    <n v="293"/>
    <n v="1"/>
    <n v="292"/>
    <n v="292"/>
    <n v="292"/>
    <m/>
    <n v="11"/>
    <n v="11"/>
    <n v="3"/>
    <n v="3"/>
    <m/>
    <n v="0"/>
    <n v="2.3636363636363638"/>
    <n v="26"/>
    <n v="2.6666666666666665"/>
    <n v="8"/>
    <m/>
    <n v="0"/>
    <n v="71"/>
    <n v="781"/>
    <n v="61.333333333333336"/>
    <n v="184"/>
    <m/>
    <n v="0"/>
    <n v="14"/>
    <n v="14"/>
    <n v="2.4285714285714284"/>
    <n v="34"/>
    <n v="68.928571428571431"/>
    <n v="965"/>
    <n v="56"/>
    <n v="56"/>
    <n v="127"/>
    <n v="127"/>
    <m/>
    <n v="0"/>
    <n v="3.9732142857142856"/>
    <n v="222.5"/>
    <n v="5.4921875"/>
    <n v="697.5078125"/>
    <m/>
    <n v="0"/>
    <n v="76.089285714285708"/>
    <n v="4261"/>
    <n v="71.8203125"/>
    <n v="9121.1796875"/>
    <m/>
    <n v="0"/>
    <n v="183"/>
    <n v="183"/>
    <n v="5.027365095628415"/>
    <n v="920.0078125"/>
    <n v="73.126664959016395"/>
    <n v="13382.1796875"/>
    <n v="197"/>
    <n v="197"/>
    <n v="4.8426792512690353"/>
    <n v="954.0078125"/>
    <n v="72.828323286802032"/>
    <n v="14347.1796875"/>
    <n v="34"/>
    <n v="34"/>
    <n v="61"/>
    <n v="61"/>
    <m/>
    <n v="0"/>
    <n v="2.5588235294117645"/>
    <n v="87"/>
    <n v="3.3934426229508197"/>
    <n v="207"/>
    <m/>
    <n v="0"/>
    <n v="55.088235294117645"/>
    <n v="1873"/>
    <n v="56.819672131147541"/>
    <n v="3466"/>
    <m/>
    <n v="0"/>
    <n v="95"/>
    <n v="95"/>
    <n v="3.094736842105263"/>
    <n v="294"/>
    <n v="56.2"/>
    <n v="5339"/>
    <m/>
    <n v="0"/>
    <m/>
    <n v="0"/>
    <m/>
    <n v="0"/>
    <n v="101"/>
    <n v="101"/>
    <n v="335.5"/>
    <n v="6915"/>
    <n v="191"/>
    <n v="191"/>
    <n v="912.5078125"/>
    <n v="12771.1796875"/>
    <n v="292"/>
    <n v="292"/>
    <n v="1248.0078125"/>
    <n v="19686.1796875"/>
    <n v="0"/>
    <n v="0"/>
    <s v=""/>
    <s v=""/>
    <n v="1248.0078125"/>
    <n v="19686.1796875"/>
  </r>
  <r>
    <x v="14"/>
    <s v="Southside Virginia Community College"/>
    <n v="233639"/>
    <x v="6"/>
    <n v="360"/>
    <n v="71"/>
    <n v="289"/>
    <n v="289"/>
    <n v="289"/>
    <m/>
    <n v="18"/>
    <n v="18"/>
    <n v="8"/>
    <n v="8"/>
    <m/>
    <n v="0"/>
    <n v="2.3888888888888888"/>
    <n v="43"/>
    <n v="2.625"/>
    <n v="21"/>
    <m/>
    <n v="0"/>
    <n v="70.833333333333329"/>
    <n v="1275"/>
    <n v="76"/>
    <n v="608"/>
    <m/>
    <n v="0"/>
    <n v="26"/>
    <n v="26"/>
    <n v="2.4615384615384617"/>
    <n v="64"/>
    <n v="72.42307692307692"/>
    <n v="1883"/>
    <n v="63"/>
    <n v="63"/>
    <n v="142"/>
    <n v="142"/>
    <m/>
    <n v="0"/>
    <n v="3.6594202898550723"/>
    <n v="230.54347826086956"/>
    <n v="5.8290322580645162"/>
    <n v="827.72258064516132"/>
    <m/>
    <n v="0"/>
    <n v="79"/>
    <n v="4977"/>
    <n v="80.987096774193546"/>
    <n v="11500.167741935484"/>
    <m/>
    <n v="0"/>
    <n v="205"/>
    <n v="205"/>
    <n v="5.1622734580781993"/>
    <n v="1058.2660589060308"/>
    <n v="80.376428009441369"/>
    <n v="16477.167741935482"/>
    <n v="231"/>
    <n v="231"/>
    <n v="4.858294627298835"/>
    <n v="1122.2660589060308"/>
    <n v="79.481245636084338"/>
    <n v="18360.167741935482"/>
    <n v="11"/>
    <n v="11"/>
    <n v="47"/>
    <n v="47"/>
    <m/>
    <n v="0"/>
    <n v="2.3181818181818183"/>
    <n v="25.5"/>
    <n v="1.6595744680851063"/>
    <n v="78"/>
    <m/>
    <n v="0"/>
    <n v="70.272727272727266"/>
    <n v="772.99999999999989"/>
    <n v="61.468085106382979"/>
    <n v="2889"/>
    <m/>
    <n v="0"/>
    <n v="58"/>
    <n v="58"/>
    <n v="1.7844827586206897"/>
    <n v="103.5"/>
    <n v="63.137931034482762"/>
    <n v="3662"/>
    <m/>
    <n v="0"/>
    <m/>
    <n v="0"/>
    <m/>
    <n v="0"/>
    <n v="92"/>
    <n v="92"/>
    <n v="299.04347826086956"/>
    <n v="7025"/>
    <n v="197"/>
    <n v="197"/>
    <n v="926.72258064516132"/>
    <n v="14997.167741935484"/>
    <n v="289"/>
    <n v="289"/>
    <n v="1225.7660589060308"/>
    <n v="22022.167741935482"/>
    <n v="0"/>
    <n v="0"/>
    <s v=""/>
    <s v=""/>
    <n v="1225.7660589060308"/>
    <n v="22022.167741935482"/>
  </r>
  <r>
    <x v="14"/>
    <s v="Southwest Virginia Community College "/>
    <n v="233648"/>
    <x v="6"/>
    <n v="308"/>
    <n v="1"/>
    <n v="307"/>
    <n v="307"/>
    <n v="307"/>
    <m/>
    <n v="33"/>
    <n v="33"/>
    <n v="9"/>
    <n v="9"/>
    <m/>
    <n v="0"/>
    <n v="2.1818181818181817"/>
    <n v="72"/>
    <n v="2.5555555555555554"/>
    <n v="23"/>
    <m/>
    <n v="0"/>
    <n v="74.666666666666671"/>
    <n v="2464"/>
    <n v="76.444444444444443"/>
    <n v="688"/>
    <m/>
    <n v="0"/>
    <n v="42"/>
    <n v="42"/>
    <n v="2.2619047619047619"/>
    <n v="95"/>
    <n v="75.047619047619051"/>
    <n v="3152"/>
    <n v="80"/>
    <n v="80"/>
    <n v="109"/>
    <n v="109"/>
    <m/>
    <n v="0"/>
    <n v="4.1722222222222225"/>
    <n v="333.77777777777783"/>
    <n v="6.661157024793388"/>
    <n v="726.06611570247924"/>
    <m/>
    <n v="0"/>
    <n v="78.766666666666666"/>
    <n v="6301.333333333333"/>
    <n v="90.52066115702479"/>
    <n v="9866.7520661157014"/>
    <m/>
    <n v="0"/>
    <n v="189"/>
    <n v="189"/>
    <n v="5.6076396480436879"/>
    <n v="1059.8438934802571"/>
    <n v="85.545425393910236"/>
    <n v="16168.085399449035"/>
    <n v="231"/>
    <n v="231"/>
    <n v="4.9993242142002474"/>
    <n v="1154.8438934802571"/>
    <n v="83.636733330948204"/>
    <n v="19320.085399449035"/>
    <n v="25"/>
    <n v="25"/>
    <n v="51"/>
    <n v="51"/>
    <m/>
    <n v="0"/>
    <n v="1.92"/>
    <n v="48"/>
    <n v="2.146551724137931"/>
    <n v="109.47413793103448"/>
    <m/>
    <n v="0"/>
    <n v="76.08"/>
    <n v="1902"/>
    <n v="68.017241379310349"/>
    <n v="3468.8793103448279"/>
    <m/>
    <n v="0"/>
    <n v="76"/>
    <n v="76"/>
    <n v="2.0720281306715065"/>
    <n v="157.47413793103451"/>
    <n v="70.669464609800372"/>
    <n v="5370.8793103448279"/>
    <m/>
    <n v="0"/>
    <m/>
    <n v="0"/>
    <m/>
    <n v="0"/>
    <n v="138"/>
    <n v="138"/>
    <n v="453.77777777777783"/>
    <n v="10667.333333333332"/>
    <n v="169"/>
    <n v="169"/>
    <n v="858.54025363351366"/>
    <n v="14023.631376460529"/>
    <n v="307"/>
    <n v="307"/>
    <n v="1312.3180314112915"/>
    <n v="24690.964709793861"/>
    <n v="0"/>
    <n v="0"/>
    <s v=""/>
    <s v=""/>
    <n v="1312.3180314112915"/>
    <n v="24690.964709793865"/>
  </r>
  <r>
    <x v="14"/>
    <s v="Virginia Western Community College "/>
    <n v="233949"/>
    <x v="6"/>
    <n v="528"/>
    <n v="4"/>
    <n v="524"/>
    <n v="524"/>
    <n v="524"/>
    <m/>
    <n v="33"/>
    <n v="33"/>
    <n v="5"/>
    <n v="5"/>
    <m/>
    <n v="0"/>
    <n v="2.225806451612903"/>
    <n v="73.451612903225794"/>
    <n v="2.4"/>
    <n v="12"/>
    <m/>
    <n v="0"/>
    <n v="72.838709677419359"/>
    <n v="2403.677419354839"/>
    <n v="64.599999999999994"/>
    <n v="323"/>
    <m/>
    <n v="0"/>
    <n v="38"/>
    <n v="38"/>
    <n v="2.2487266553480474"/>
    <n v="85.451612903225794"/>
    <n v="71.754668930390494"/>
    <n v="2726.677419354839"/>
    <n v="101"/>
    <n v="101"/>
    <n v="194"/>
    <n v="194"/>
    <m/>
    <n v="0"/>
    <n v="3.7673267326732671"/>
    <n v="380.5"/>
    <n v="6.891752577319588"/>
    <n v="1337"/>
    <m/>
    <n v="0"/>
    <n v="74.396039603960389"/>
    <n v="7513.9999999999991"/>
    <n v="79.80927835051547"/>
    <n v="15483.000000000002"/>
    <m/>
    <n v="0"/>
    <n v="295"/>
    <n v="295"/>
    <n v="5.8220338983050848"/>
    <n v="1717.5"/>
    <n v="77.955932203389835"/>
    <n v="22997"/>
    <n v="333"/>
    <n v="333"/>
    <n v="5.4142691078174954"/>
    <n v="1802.9516129032259"/>
    <n v="77.248280538603126"/>
    <n v="25723.677419354841"/>
    <n v="49"/>
    <n v="49"/>
    <n v="142"/>
    <n v="142"/>
    <m/>
    <n v="0"/>
    <n v="2.510204081632653"/>
    <n v="123"/>
    <n v="3.4507042253521125"/>
    <n v="490"/>
    <m/>
    <n v="0"/>
    <n v="59.306122448979593"/>
    <n v="2906"/>
    <n v="58.33098591549296"/>
    <n v="8283"/>
    <m/>
    <n v="0"/>
    <n v="191"/>
    <n v="191"/>
    <n v="3.2094240837696337"/>
    <n v="613"/>
    <n v="58.581151832460733"/>
    <n v="11189"/>
    <m/>
    <n v="0"/>
    <m/>
    <n v="0"/>
    <m/>
    <n v="0"/>
    <n v="183"/>
    <n v="183"/>
    <n v="576.95161290322585"/>
    <n v="12823.677419354837"/>
    <n v="341"/>
    <n v="341"/>
    <n v="1839"/>
    <n v="24089"/>
    <n v="524"/>
    <n v="524"/>
    <n v="2415.9516129032259"/>
    <n v="36912.677419354834"/>
    <n v="0"/>
    <n v="0"/>
    <s v=""/>
    <s v=""/>
    <n v="2415.9516129032259"/>
    <n v="36912.677419354841"/>
  </r>
  <r>
    <x v="14"/>
    <s v="D.S. Lancaster Community College "/>
    <n v="231873"/>
    <x v="7"/>
    <n v="96"/>
    <n v="1"/>
    <n v="95"/>
    <n v="95"/>
    <n v="95"/>
    <m/>
    <n v="8"/>
    <n v="8"/>
    <n v="2"/>
    <n v="2"/>
    <m/>
    <n v="0"/>
    <n v="2.0909090909090908"/>
    <n v="16.727272727272727"/>
    <n v="2.5"/>
    <n v="5"/>
    <m/>
    <n v="0"/>
    <n v="70.454545454545453"/>
    <n v="563.63636363636363"/>
    <n v="78"/>
    <n v="156"/>
    <m/>
    <n v="0"/>
    <n v="10"/>
    <n v="10"/>
    <n v="2.1727272727272728"/>
    <n v="21.727272727272727"/>
    <n v="71.963636363636368"/>
    <n v="719.63636363636374"/>
    <n v="26"/>
    <n v="26"/>
    <n v="28"/>
    <n v="28"/>
    <m/>
    <n v="0"/>
    <n v="2.9642857142857144"/>
    <n v="77.071428571428569"/>
    <n v="6.34375"/>
    <n v="177.625"/>
    <m/>
    <n v="0"/>
    <n v="73.178571428571431"/>
    <n v="1902.6428571428571"/>
    <n v="75.40625"/>
    <n v="2111.375"/>
    <m/>
    <n v="0"/>
    <n v="54"/>
    <n v="54"/>
    <n v="4.7166005291005284"/>
    <n v="254.69642857142853"/>
    <n v="74.333664021164012"/>
    <n v="4014.0178571428564"/>
    <n v="64"/>
    <n v="64"/>
    <n v="4.319120332792207"/>
    <n v="276.42370129870125"/>
    <n v="73.963347199675312"/>
    <n v="4733.6542207792199"/>
    <n v="4"/>
    <n v="4"/>
    <n v="27"/>
    <n v="27"/>
    <m/>
    <n v="0"/>
    <n v="1.875"/>
    <n v="7.5"/>
    <n v="2.4074074074074074"/>
    <n v="65"/>
    <m/>
    <n v="0"/>
    <n v="59.75"/>
    <n v="239"/>
    <n v="61.888888888888886"/>
    <n v="1671"/>
    <m/>
    <n v="0"/>
    <n v="31"/>
    <n v="31"/>
    <n v="2.338709677419355"/>
    <n v="72.5"/>
    <n v="61.612903225806448"/>
    <n v="1910"/>
    <m/>
    <n v="0"/>
    <m/>
    <n v="0"/>
    <m/>
    <n v="0"/>
    <n v="38"/>
    <n v="38"/>
    <n v="101.2987012987013"/>
    <n v="2705.2792207792209"/>
    <n v="57"/>
    <n v="57"/>
    <n v="247.625"/>
    <n v="3938.375"/>
    <n v="95"/>
    <n v="95"/>
    <n v="348.9237012987013"/>
    <n v="6643.6542207792209"/>
    <n v="0"/>
    <n v="0"/>
    <s v=""/>
    <s v=""/>
    <n v="348.92370129870125"/>
    <n v="6643.6542207792199"/>
  </r>
  <r>
    <x v="14"/>
    <s v="Eastern Shore Community College"/>
    <n v="232052"/>
    <x v="7"/>
    <n v="65"/>
    <n v="0"/>
    <n v="65"/>
    <n v="65"/>
    <n v="65"/>
    <m/>
    <n v="8"/>
    <n v="8"/>
    <n v="1"/>
    <n v="1"/>
    <m/>
    <n v="0"/>
    <n v="2.25"/>
    <n v="18"/>
    <n v="2"/>
    <n v="2"/>
    <m/>
    <n v="0"/>
    <n v="70.75"/>
    <n v="566"/>
    <n v="63"/>
    <n v="63"/>
    <m/>
    <n v="0"/>
    <n v="9"/>
    <n v="9"/>
    <n v="2.2222222222222223"/>
    <n v="20"/>
    <n v="69.888888888888886"/>
    <n v="629"/>
    <n v="16"/>
    <n v="16"/>
    <n v="32"/>
    <n v="32"/>
    <m/>
    <n v="0"/>
    <n v="2.8333333333333335"/>
    <n v="45.333333333333336"/>
    <n v="6.296875"/>
    <n v="201.5"/>
    <m/>
    <n v="0"/>
    <n v="68.5"/>
    <n v="1096"/>
    <n v="74.375"/>
    <n v="2380"/>
    <m/>
    <n v="0"/>
    <n v="48"/>
    <n v="48"/>
    <n v="5.1423611111111116"/>
    <n v="246.83333333333337"/>
    <n v="72.416666666666671"/>
    <n v="3476"/>
    <n v="57"/>
    <n v="57"/>
    <n v="4.6812865497076031"/>
    <n v="266.83333333333337"/>
    <n v="72.017543859649123"/>
    <n v="4105"/>
    <n v="5"/>
    <n v="5"/>
    <n v="3"/>
    <n v="3"/>
    <m/>
    <n v="0"/>
    <n v="0.9"/>
    <n v="4.5"/>
    <n v="4.166666666666667"/>
    <n v="12.5"/>
    <m/>
    <n v="0"/>
    <n v="56.6"/>
    <n v="283"/>
    <n v="57"/>
    <n v="171"/>
    <m/>
    <n v="0"/>
    <n v="8"/>
    <n v="8"/>
    <n v="2.125"/>
    <n v="17"/>
    <n v="56.75"/>
    <n v="454"/>
    <m/>
    <n v="0"/>
    <m/>
    <n v="0"/>
    <m/>
    <n v="0"/>
    <n v="29"/>
    <n v="29"/>
    <n v="67.833333333333343"/>
    <n v="1945"/>
    <n v="36"/>
    <n v="36"/>
    <n v="216"/>
    <n v="2614"/>
    <n v="65"/>
    <n v="65"/>
    <n v="283.83333333333337"/>
    <n v="4559"/>
    <n v="0"/>
    <n v="0"/>
    <s v=""/>
    <s v=""/>
    <n v="283.83333333333337"/>
    <n v="4559"/>
  </r>
  <r>
    <x v="14"/>
    <s v="Mountain Empire Community College"/>
    <n v="232788"/>
    <x v="7"/>
    <n v="214"/>
    <n v="4"/>
    <n v="210"/>
    <n v="210"/>
    <n v="210"/>
    <m/>
    <n v="15"/>
    <n v="15"/>
    <n v="7"/>
    <n v="7"/>
    <m/>
    <n v="0"/>
    <n v="2.1333333333333333"/>
    <n v="32"/>
    <n v="2.2857142857142856"/>
    <n v="16"/>
    <m/>
    <n v="0"/>
    <n v="77.400000000000006"/>
    <n v="1161"/>
    <n v="76.428571428571431"/>
    <n v="535"/>
    <m/>
    <n v="0"/>
    <n v="22"/>
    <n v="22"/>
    <n v="2.1818181818181817"/>
    <n v="48"/>
    <n v="77.090909090909093"/>
    <n v="1696"/>
    <n v="51"/>
    <n v="51"/>
    <n v="73"/>
    <n v="73"/>
    <m/>
    <n v="0"/>
    <n v="3.8333333333333335"/>
    <n v="195.5"/>
    <n v="6.083333333333333"/>
    <n v="444.08333333333331"/>
    <m/>
    <n v="0"/>
    <n v="80.627450980392155"/>
    <n v="4112"/>
    <n v="82.13095238095238"/>
    <n v="5995.5595238095239"/>
    <m/>
    <n v="0"/>
    <n v="124"/>
    <n v="124"/>
    <n v="5.1579301075268811"/>
    <n v="639.58333333333326"/>
    <n v="81.512576804915511"/>
    <n v="10107.559523809523"/>
    <n v="146"/>
    <n v="146"/>
    <n v="4.7094748858447479"/>
    <n v="687.58333333333314"/>
    <n v="80.846298108284401"/>
    <n v="11803.559523809523"/>
    <n v="19"/>
    <n v="19"/>
    <n v="45"/>
    <n v="45"/>
    <m/>
    <n v="0"/>
    <n v="3.5"/>
    <n v="66.5"/>
    <n v="2.6555555555555554"/>
    <n v="119.5"/>
    <m/>
    <n v="0"/>
    <n v="63.210526315789501"/>
    <n v="1201.0000000000005"/>
    <n v="74.2"/>
    <n v="3339"/>
    <m/>
    <n v="0"/>
    <n v="64"/>
    <n v="64"/>
    <n v="2.90625"/>
    <n v="186"/>
    <n v="70.9375"/>
    <n v="4540"/>
    <m/>
    <n v="0"/>
    <m/>
    <n v="0"/>
    <m/>
    <n v="0"/>
    <n v="85"/>
    <n v="85"/>
    <n v="294"/>
    <n v="6474"/>
    <n v="125"/>
    <n v="125"/>
    <n v="579.58333333333326"/>
    <n v="9869.5595238095229"/>
    <n v="210"/>
    <n v="210"/>
    <n v="873.58333333333326"/>
    <n v="16343.559523809523"/>
    <n v="0"/>
    <n v="0"/>
    <s v=""/>
    <s v=""/>
    <n v="873.58333333333314"/>
    <n v="16343.559523809523"/>
  </r>
  <r>
    <x v="14"/>
    <s v="Paul D. Camp Community College"/>
    <n v="233037"/>
    <x v="7"/>
    <n v="124"/>
    <n v="0"/>
    <n v="124"/>
    <n v="124"/>
    <n v="124"/>
    <m/>
    <n v="2"/>
    <n v="2"/>
    <n v="2"/>
    <n v="2"/>
    <m/>
    <n v="0"/>
    <n v="2"/>
    <n v="4"/>
    <n v="2.5"/>
    <n v="5"/>
    <m/>
    <n v="0"/>
    <n v="68"/>
    <n v="136"/>
    <n v="71.5"/>
    <n v="143"/>
    <m/>
    <n v="0"/>
    <n v="4"/>
    <n v="4"/>
    <n v="2.25"/>
    <n v="9"/>
    <n v="69.75"/>
    <n v="279"/>
    <n v="28"/>
    <n v="28"/>
    <n v="62"/>
    <n v="62"/>
    <m/>
    <n v="0"/>
    <n v="2.8214285714285716"/>
    <n v="79"/>
    <n v="6.2016129032258061"/>
    <n v="384.5"/>
    <m/>
    <n v="0"/>
    <n v="78.178571428571431"/>
    <n v="2189"/>
    <n v="69.048387096774192"/>
    <n v="4281"/>
    <m/>
    <n v="0"/>
    <n v="90"/>
    <n v="90"/>
    <n v="5.15"/>
    <n v="463.50000000000006"/>
    <n v="71.888888888888886"/>
    <n v="6470"/>
    <n v="94"/>
    <n v="94"/>
    <n v="5.0265957446808516"/>
    <n v="472.50000000000006"/>
    <n v="71.797872340425528"/>
    <n v="6749"/>
    <n v="5"/>
    <n v="5"/>
    <n v="25"/>
    <n v="25"/>
    <m/>
    <n v="0"/>
    <n v="1.6"/>
    <n v="8"/>
    <n v="3"/>
    <n v="75"/>
    <m/>
    <n v="0"/>
    <n v="53.8"/>
    <n v="269"/>
    <n v="51.24"/>
    <n v="1281"/>
    <m/>
    <n v="0"/>
    <n v="30"/>
    <n v="30"/>
    <n v="2.7666666666666666"/>
    <n v="83"/>
    <n v="51.666666666666664"/>
    <n v="1550"/>
    <m/>
    <n v="0"/>
    <m/>
    <n v="0"/>
    <m/>
    <n v="0"/>
    <n v="35"/>
    <n v="35"/>
    <n v="91"/>
    <n v="2594"/>
    <n v="89"/>
    <n v="89"/>
    <n v="464.5"/>
    <n v="5705"/>
    <n v="124"/>
    <n v="124"/>
    <n v="555.5"/>
    <n v="8299"/>
    <n v="0"/>
    <n v="0"/>
    <s v=""/>
    <s v=""/>
    <n v="555.5"/>
    <n v="8299"/>
  </r>
  <r>
    <x v="14"/>
    <s v="Rappahannock Community College"/>
    <n v="233310"/>
    <x v="7"/>
    <n v="223"/>
    <n v="3"/>
    <n v="220"/>
    <n v="220"/>
    <n v="220"/>
    <m/>
    <n v="20"/>
    <n v="20"/>
    <n v="8"/>
    <n v="8"/>
    <m/>
    <n v="0"/>
    <n v="2.2999999999999998"/>
    <n v="46"/>
    <n v="2.125"/>
    <n v="17"/>
    <m/>
    <n v="0"/>
    <n v="73.650000000000006"/>
    <n v="1473"/>
    <n v="65.375"/>
    <n v="523"/>
    <m/>
    <n v="0"/>
    <n v="28"/>
    <n v="28"/>
    <n v="2.25"/>
    <n v="63"/>
    <n v="71.285714285714292"/>
    <n v="1996.0000000000002"/>
    <n v="39"/>
    <n v="39"/>
    <n v="126"/>
    <n v="126"/>
    <m/>
    <n v="0"/>
    <n v="2.8717948717948718"/>
    <n v="112"/>
    <n v="5.9880952380952381"/>
    <n v="754.5"/>
    <m/>
    <n v="0"/>
    <n v="70.333333333333329"/>
    <n v="2743"/>
    <n v="69.341269841269835"/>
    <n v="8737"/>
    <m/>
    <n v="0"/>
    <n v="165"/>
    <n v="165"/>
    <n v="5.2515151515151519"/>
    <n v="866.50000000000011"/>
    <n v="69.575757575757578"/>
    <n v="11480"/>
    <n v="193"/>
    <n v="193"/>
    <n v="4.8160621761658033"/>
    <n v="929.5"/>
    <n v="69.823834196891198"/>
    <n v="13476.000000000002"/>
    <n v="11"/>
    <n v="11"/>
    <n v="16"/>
    <n v="16"/>
    <m/>
    <n v="0"/>
    <n v="2.8181818181818183"/>
    <n v="31"/>
    <n v="3.6538461538461537"/>
    <n v="58.46153846153846"/>
    <m/>
    <n v="0"/>
    <n v="67.090909090909093"/>
    <n v="738"/>
    <n v="55.03846153846154"/>
    <n v="880.61538461538464"/>
    <m/>
    <n v="0"/>
    <n v="27"/>
    <n v="27"/>
    <n v="3.3133903133903129"/>
    <n v="89.461538461538453"/>
    <n v="59.948717948717956"/>
    <n v="1618.6153846153848"/>
    <m/>
    <n v="0"/>
    <m/>
    <n v="0"/>
    <m/>
    <n v="0"/>
    <n v="70"/>
    <n v="70"/>
    <n v="189"/>
    <n v="4954"/>
    <n v="150"/>
    <n v="150"/>
    <n v="829.96153846153845"/>
    <n v="10140.615384615385"/>
    <n v="220"/>
    <n v="220"/>
    <n v="1018.9615384615385"/>
    <n v="15094.615384615385"/>
    <n v="0"/>
    <n v="0"/>
    <s v=""/>
    <s v=""/>
    <n v="1018.9615384615385"/>
    <n v="15094.615384615387"/>
  </r>
  <r>
    <x v="14"/>
    <s v="Richard Bland College "/>
    <n v="233338"/>
    <x v="7"/>
    <n v="165"/>
    <n v="0"/>
    <n v="165"/>
    <n v="165"/>
    <n v="165"/>
    <m/>
    <n v="14"/>
    <n v="14"/>
    <n v="6"/>
    <n v="6"/>
    <m/>
    <n v="0"/>
    <n v="1.9285714285714286"/>
    <n v="27"/>
    <n v="2.3333333333333335"/>
    <n v="14"/>
    <m/>
    <n v="0"/>
    <n v="58.928571428571431"/>
    <n v="825"/>
    <n v="67.5"/>
    <n v="405"/>
    <m/>
    <n v="0"/>
    <n v="20"/>
    <n v="20"/>
    <n v="2.0499999999999998"/>
    <n v="41"/>
    <n v="61.5"/>
    <n v="1230"/>
    <n v="57"/>
    <n v="57"/>
    <n v="69"/>
    <n v="69"/>
    <m/>
    <n v="0"/>
    <n v="2.7846153846153845"/>
    <n v="158.72307692307692"/>
    <n v="3.8481012658227849"/>
    <n v="265.51898734177217"/>
    <m/>
    <n v="0"/>
    <n v="65.984615384615381"/>
    <n v="3761.123076923077"/>
    <n v="69.177215189873422"/>
    <n v="4773.2278481012663"/>
    <m/>
    <n v="0"/>
    <n v="126"/>
    <n v="126"/>
    <n v="3.3670005100384848"/>
    <n v="424.24206426484909"/>
    <n v="67.732943849399561"/>
    <n v="8534.3509250243442"/>
    <n v="146"/>
    <n v="146"/>
    <n v="3.1865894812660898"/>
    <n v="465.24206426484909"/>
    <n v="66.879115924824276"/>
    <n v="9764.3509250243442"/>
    <n v="8"/>
    <n v="8"/>
    <n v="11"/>
    <n v="11"/>
    <m/>
    <n v="0"/>
    <n v="2.0499999999999998"/>
    <n v="16.399999999999999"/>
    <n v="3.8636363636363638"/>
    <n v="42.5"/>
    <m/>
    <n v="0"/>
    <n v="48.7"/>
    <n v="389.6"/>
    <n v="33.727272727272727"/>
    <n v="371"/>
    <m/>
    <n v="0"/>
    <n v="19"/>
    <n v="19"/>
    <n v="3.1"/>
    <n v="58.9"/>
    <n v="40.031578947368423"/>
    <n v="760.6"/>
    <m/>
    <n v="0"/>
    <m/>
    <n v="0"/>
    <m/>
    <n v="0"/>
    <n v="79"/>
    <n v="79"/>
    <n v="202.12307692307692"/>
    <n v="4975.7230769230773"/>
    <n v="86"/>
    <n v="86"/>
    <n v="322.01898734177217"/>
    <n v="5549.2278481012663"/>
    <n v="165"/>
    <n v="165"/>
    <n v="524.14206426484907"/>
    <n v="10524.950925024343"/>
    <n v="0"/>
    <n v="0"/>
    <s v=""/>
    <s v=""/>
    <n v="524.14206426484907"/>
    <n v="10524.950925024345"/>
  </r>
  <r>
    <x v="14"/>
    <s v="Virginia Highlands Community College "/>
    <n v="233903"/>
    <x v="7"/>
    <n v="237"/>
    <n v="0"/>
    <n v="237"/>
    <n v="237"/>
    <n v="237"/>
    <m/>
    <n v="19"/>
    <n v="19"/>
    <n v="3"/>
    <n v="3"/>
    <m/>
    <n v="0"/>
    <n v="2.1052631578947367"/>
    <n v="40"/>
    <n v="2.6666666666666665"/>
    <n v="8"/>
    <m/>
    <n v="0"/>
    <n v="69.526315789473685"/>
    <n v="1321"/>
    <n v="70.333333333333329"/>
    <n v="211"/>
    <m/>
    <n v="0"/>
    <n v="22"/>
    <n v="22"/>
    <n v="2.1818181818181817"/>
    <n v="48"/>
    <n v="69.63636363636364"/>
    <n v="1532"/>
    <n v="47"/>
    <n v="47"/>
    <n v="81"/>
    <n v="81"/>
    <m/>
    <n v="0"/>
    <n v="3.6634615384615383"/>
    <n v="172.18269230769229"/>
    <n v="6.1034482758620694"/>
    <n v="494.37931034482762"/>
    <m/>
    <n v="0"/>
    <n v="82.115384615384613"/>
    <n v="3859.4230769230767"/>
    <n v="79.839080459770116"/>
    <n v="6466.9655172413795"/>
    <m/>
    <n v="0"/>
    <n v="128"/>
    <n v="128"/>
    <n v="5.207515645722812"/>
    <n v="666.56200265251994"/>
    <n v="80.674910891909818"/>
    <n v="10326.388594164457"/>
    <n v="150"/>
    <n v="150"/>
    <n v="4.7637466843501333"/>
    <n v="714.56200265251994"/>
    <n v="79.055923961096383"/>
    <n v="11858.388594164457"/>
    <n v="16"/>
    <n v="16"/>
    <n v="71"/>
    <n v="71"/>
    <m/>
    <n v="0"/>
    <n v="2.71875"/>
    <n v="43.5"/>
    <n v="3.0256410256410255"/>
    <n v="214.82051282051282"/>
    <m/>
    <n v="0"/>
    <n v="63.375"/>
    <n v="1014"/>
    <n v="66.525641025641022"/>
    <n v="4723.3205128205127"/>
    <m/>
    <n v="0"/>
    <n v="87"/>
    <n v="87"/>
    <n v="2.9692012967875034"/>
    <n v="258.32051282051282"/>
    <n v="65.946212791040381"/>
    <n v="5737.3205128205127"/>
    <m/>
    <n v="0"/>
    <m/>
    <n v="0"/>
    <m/>
    <n v="0"/>
    <n v="82"/>
    <n v="82"/>
    <n v="255.68269230769229"/>
    <n v="6194.4230769230762"/>
    <n v="155"/>
    <n v="155"/>
    <n v="717.19982316534038"/>
    <n v="11401.286030061892"/>
    <n v="237"/>
    <n v="237"/>
    <n v="972.88251547303264"/>
    <n v="17595.70910698497"/>
    <n v="0"/>
    <n v="0"/>
    <s v=""/>
    <s v=""/>
    <n v="972.88251547303275"/>
    <n v="17595.70910698497"/>
  </r>
  <r>
    <x v="14"/>
    <s v="Wytheville Community College "/>
    <n v="234377"/>
    <x v="7"/>
    <n v="287"/>
    <n v="1"/>
    <n v="286"/>
    <n v="286"/>
    <n v="286"/>
    <m/>
    <n v="36"/>
    <n v="36"/>
    <n v="5"/>
    <n v="5"/>
    <m/>
    <n v="0"/>
    <n v="2.1388888888888888"/>
    <n v="77"/>
    <n v="2.4"/>
    <n v="12"/>
    <m/>
    <n v="0"/>
    <n v="73.388888888888886"/>
    <n v="2642"/>
    <n v="71.8"/>
    <n v="359"/>
    <m/>
    <n v="0"/>
    <n v="41"/>
    <n v="41"/>
    <n v="2.1707317073170733"/>
    <n v="89"/>
    <n v="73.195121951219505"/>
    <n v="3000.9999999999995"/>
    <n v="68"/>
    <n v="68"/>
    <n v="104"/>
    <n v="104"/>
    <m/>
    <n v="0"/>
    <n v="2.9657534246575343"/>
    <n v="201.67123287671234"/>
    <n v="6.3768656716417906"/>
    <n v="663.19402985074623"/>
    <m/>
    <n v="0"/>
    <n v="84.835616438356169"/>
    <n v="5768.82191780822"/>
    <n v="79.992537313432834"/>
    <n v="8319.2238805970155"/>
    <m/>
    <n v="0"/>
    <n v="172"/>
    <n v="172"/>
    <n v="5.028286411206154"/>
    <n v="864.86526272745846"/>
    <n v="81.90724301398393"/>
    <n v="14088.045798405235"/>
    <n v="213"/>
    <n v="213"/>
    <n v="4.4782406700819646"/>
    <n v="953.86526272745846"/>
    <n v="80.230261964343825"/>
    <n v="17089.045798405234"/>
    <n v="20"/>
    <n v="20"/>
    <n v="53"/>
    <n v="53"/>
    <m/>
    <n v="0"/>
    <n v="2.3250000000000002"/>
    <n v="46.5"/>
    <n v="2.3679245283018866"/>
    <n v="125.49999999999999"/>
    <m/>
    <n v="0"/>
    <n v="73.75"/>
    <n v="1475"/>
    <n v="73.15094339622641"/>
    <n v="3876.9999999999995"/>
    <m/>
    <n v="0"/>
    <n v="73"/>
    <n v="73"/>
    <n v="2.3561643835616439"/>
    <n v="172"/>
    <n v="73.31506849315069"/>
    <n v="5352"/>
    <m/>
    <n v="0"/>
    <m/>
    <n v="0"/>
    <m/>
    <n v="0"/>
    <n v="124"/>
    <n v="124"/>
    <n v="325.17123287671234"/>
    <n v="9885.82191780822"/>
    <n v="162"/>
    <n v="162"/>
    <n v="800.69402985074623"/>
    <n v="12555.223880597016"/>
    <n v="286"/>
    <n v="286"/>
    <n v="1125.8652627274587"/>
    <n v="22441.045798405234"/>
    <n v="0"/>
    <n v="0"/>
    <s v=""/>
    <s v=""/>
    <n v="1125.8652627274585"/>
    <n v="22441.045798405234"/>
  </r>
  <r>
    <x v="15"/>
    <s v="West Virginia University"/>
    <n v="238032"/>
    <x v="0"/>
    <n v="3892"/>
    <n v="127"/>
    <n v="3765"/>
    <n v="3765"/>
    <n v="0"/>
    <m/>
    <n v="800"/>
    <n v="0"/>
    <n v="0"/>
    <n v="0"/>
    <m/>
    <n v="0"/>
    <n v="4.5"/>
    <n v="3600"/>
    <n v="0"/>
    <n v="0"/>
    <m/>
    <n v="0"/>
    <m/>
    <n v="0"/>
    <m/>
    <n v="0"/>
    <m/>
    <n v="0"/>
    <n v="800"/>
    <n v="0"/>
    <n v="4.5"/>
    <n v="3600"/>
    <n v="0"/>
    <n v="0"/>
    <n v="1902"/>
    <n v="0"/>
    <n v="7"/>
    <n v="0"/>
    <m/>
    <n v="0"/>
    <n v="4.8"/>
    <n v="9129.6"/>
    <n v="6.7"/>
    <n v="46.9"/>
    <m/>
    <n v="0"/>
    <m/>
    <n v="0"/>
    <m/>
    <n v="0"/>
    <m/>
    <n v="0"/>
    <n v="1909"/>
    <n v="0"/>
    <n v="4.8069669984284964"/>
    <n v="9176.5"/>
    <n v="0"/>
    <n v="0"/>
    <n v="2709"/>
    <n v="0"/>
    <n v="4.7163159837578439"/>
    <n v="12776.5"/>
    <n v="0"/>
    <n v="0"/>
    <n v="815"/>
    <n v="0"/>
    <n v="50"/>
    <n v="0"/>
    <m/>
    <n v="0"/>
    <n v="3.7"/>
    <n v="3015.5"/>
    <n v="3.5"/>
    <n v="175"/>
    <m/>
    <n v="0"/>
    <m/>
    <n v="0"/>
    <m/>
    <n v="0"/>
    <m/>
    <n v="0"/>
    <n v="865"/>
    <n v="0"/>
    <n v="3.6884393063583816"/>
    <n v="3190.5"/>
    <n v="0"/>
    <n v="0"/>
    <n v="191"/>
    <n v="0"/>
    <n v="5.9"/>
    <n v="1126.9000000000001"/>
    <m/>
    <n v="0"/>
    <n v="3517"/>
    <n v="0"/>
    <n v="15745.1"/>
    <s v=""/>
    <n v="57"/>
    <n v="0"/>
    <n v="221.9"/>
    <n v="0"/>
    <n v="3574"/>
    <n v="0"/>
    <n v="15967"/>
    <s v=""/>
    <n v="0"/>
    <n v="0"/>
    <s v=""/>
    <s v=""/>
    <n v="17093.900000000001"/>
    <s v=""/>
  </r>
  <r>
    <x v="15"/>
    <s v="Marshall University "/>
    <n v="237525"/>
    <x v="1"/>
    <n v="1400"/>
    <n v="3"/>
    <n v="1397"/>
    <n v="1397"/>
    <n v="0"/>
    <m/>
    <n v="348"/>
    <n v="0"/>
    <n v="0"/>
    <n v="0"/>
    <m/>
    <n v="0"/>
    <n v="4.8"/>
    <n v="1670.3999999999999"/>
    <n v="0"/>
    <n v="0"/>
    <m/>
    <n v="0"/>
    <m/>
    <n v="0"/>
    <m/>
    <n v="0"/>
    <m/>
    <n v="0"/>
    <n v="348"/>
    <n v="0"/>
    <n v="4.8"/>
    <n v="1670.3999999999999"/>
    <n v="0"/>
    <n v="0"/>
    <n v="579"/>
    <n v="0"/>
    <n v="12"/>
    <n v="0"/>
    <m/>
    <n v="0"/>
    <n v="5.8"/>
    <n v="3358.2"/>
    <n v="9.8000000000000007"/>
    <n v="117.60000000000001"/>
    <m/>
    <n v="0"/>
    <m/>
    <n v="0"/>
    <m/>
    <n v="0"/>
    <m/>
    <n v="0"/>
    <n v="591"/>
    <n v="0"/>
    <n v="5.8812182741116743"/>
    <n v="3475.7999999999997"/>
    <n v="0"/>
    <n v="0"/>
    <n v="939"/>
    <n v="0"/>
    <n v="5.4805111821086259"/>
    <n v="5146.2"/>
    <n v="0"/>
    <n v="0"/>
    <n v="314"/>
    <n v="0"/>
    <n v="41"/>
    <n v="0"/>
    <m/>
    <n v="0"/>
    <n v="4.3"/>
    <n v="1350.2"/>
    <n v="4"/>
    <n v="164"/>
    <m/>
    <n v="0"/>
    <m/>
    <n v="0"/>
    <m/>
    <n v="0"/>
    <m/>
    <n v="0"/>
    <n v="355"/>
    <n v="0"/>
    <n v="4.2653521126760561"/>
    <n v="1514.1999999999998"/>
    <n v="0"/>
    <n v="0"/>
    <n v="103"/>
    <n v="0"/>
    <n v="7.2"/>
    <n v="741.6"/>
    <m/>
    <n v="0"/>
    <n v="1241"/>
    <n v="0"/>
    <n v="6378.7999999999993"/>
    <s v=""/>
    <n v="53"/>
    <n v="0"/>
    <n v="281.60000000000002"/>
    <n v="0"/>
    <n v="1294"/>
    <n v="0"/>
    <n v="6660.4"/>
    <s v=""/>
    <n v="0"/>
    <n v="0"/>
    <s v=""/>
    <s v=""/>
    <n v="7402"/>
    <s v=""/>
  </r>
  <r>
    <x v="15"/>
    <s v="Fairmont State University"/>
    <n v="237367"/>
    <x v="3"/>
    <n v="645"/>
    <n v="5"/>
    <n v="640"/>
    <n v="640"/>
    <n v="0"/>
    <m/>
    <n v="120"/>
    <n v="0"/>
    <n v="0"/>
    <n v="0"/>
    <m/>
    <n v="0"/>
    <n v="4.8"/>
    <n v="576"/>
    <n v="0"/>
    <n v="0"/>
    <m/>
    <n v="0"/>
    <m/>
    <n v="0"/>
    <m/>
    <n v="0"/>
    <m/>
    <n v="0"/>
    <n v="120"/>
    <n v="0"/>
    <n v="4.8"/>
    <n v="576"/>
    <n v="0"/>
    <n v="0"/>
    <n v="198"/>
    <n v="0"/>
    <n v="9"/>
    <n v="0"/>
    <m/>
    <n v="0"/>
    <n v="6.3"/>
    <n v="1247.3999999999999"/>
    <n v="9.1"/>
    <n v="81.899999999999991"/>
    <m/>
    <n v="0"/>
    <m/>
    <n v="0"/>
    <m/>
    <n v="0"/>
    <m/>
    <n v="0"/>
    <n v="207"/>
    <n v="0"/>
    <n v="6.4217391304347826"/>
    <n v="1329.3"/>
    <n v="0"/>
    <n v="0"/>
    <n v="327"/>
    <n v="0"/>
    <n v="5.8266055045871559"/>
    <n v="1905.3"/>
    <n v="0"/>
    <n v="0"/>
    <n v="235"/>
    <n v="0"/>
    <n v="21"/>
    <n v="0"/>
    <m/>
    <n v="0"/>
    <n v="3.7"/>
    <n v="869.5"/>
    <n v="6"/>
    <n v="126"/>
    <m/>
    <n v="0"/>
    <m/>
    <n v="0"/>
    <m/>
    <n v="0"/>
    <m/>
    <n v="0"/>
    <n v="256"/>
    <n v="0"/>
    <n v="3.888671875"/>
    <n v="995.5"/>
    <n v="0"/>
    <n v="0"/>
    <n v="57"/>
    <n v="0"/>
    <n v="6.9"/>
    <n v="393.3"/>
    <m/>
    <n v="0"/>
    <n v="553"/>
    <n v="0"/>
    <n v="2692.8999999999996"/>
    <s v=""/>
    <n v="30"/>
    <n v="0"/>
    <n v="207.89999999999998"/>
    <n v="0"/>
    <n v="583"/>
    <n v="0"/>
    <n v="2900.7999999999997"/>
    <s v=""/>
    <n v="0"/>
    <n v="0"/>
    <s v=""/>
    <s v=""/>
    <n v="3294.1000000000004"/>
    <s v=""/>
  </r>
  <r>
    <x v="15"/>
    <s v="Bluefield State College "/>
    <n v="237215"/>
    <x v="4"/>
    <n v="207"/>
    <n v="1"/>
    <n v="206"/>
    <n v="206"/>
    <n v="0"/>
    <m/>
    <n v="15"/>
    <n v="0"/>
    <n v="1"/>
    <n v="0"/>
    <m/>
    <n v="0"/>
    <n v="4.9000000000000004"/>
    <n v="73.5"/>
    <n v="9"/>
    <n v="9"/>
    <m/>
    <n v="0"/>
    <m/>
    <n v="0"/>
    <m/>
    <n v="0"/>
    <m/>
    <n v="0"/>
    <n v="16"/>
    <n v="0"/>
    <n v="5.15625"/>
    <n v="82.5"/>
    <n v="0"/>
    <n v="0"/>
    <n v="56"/>
    <n v="0"/>
    <n v="4"/>
    <n v="0"/>
    <m/>
    <n v="0"/>
    <n v="6.5"/>
    <n v="364"/>
    <n v="11"/>
    <n v="44"/>
    <m/>
    <n v="0"/>
    <m/>
    <n v="0"/>
    <m/>
    <n v="0"/>
    <m/>
    <n v="0"/>
    <n v="60"/>
    <n v="0"/>
    <n v="6.8"/>
    <n v="408"/>
    <n v="0"/>
    <n v="0"/>
    <n v="76"/>
    <n v="0"/>
    <n v="6.4539473684210522"/>
    <n v="490.49999999999994"/>
    <n v="0"/>
    <n v="0"/>
    <n v="78"/>
    <n v="0"/>
    <n v="19"/>
    <n v="0"/>
    <m/>
    <n v="0"/>
    <n v="3.8"/>
    <n v="296.39999999999998"/>
    <n v="5.3"/>
    <n v="100.7"/>
    <m/>
    <n v="0"/>
    <m/>
    <n v="0"/>
    <m/>
    <n v="0"/>
    <m/>
    <n v="0"/>
    <n v="97"/>
    <n v="0"/>
    <n v="4.0938144329896904"/>
    <n v="397.09999999999997"/>
    <n v="0"/>
    <n v="0"/>
    <n v="33"/>
    <n v="0"/>
    <n v="8.1"/>
    <n v="267.3"/>
    <m/>
    <n v="0"/>
    <n v="149"/>
    <n v="0"/>
    <n v="733.9"/>
    <s v=""/>
    <n v="24"/>
    <n v="0"/>
    <n v="153.69999999999999"/>
    <n v="0"/>
    <n v="173"/>
    <n v="0"/>
    <n v="887.59999999999991"/>
    <s v=""/>
    <n v="0"/>
    <n v="0"/>
    <s v=""/>
    <s v=""/>
    <n v="1154.8999999999999"/>
    <s v=""/>
  </r>
  <r>
    <x v="15"/>
    <s v="Concord University "/>
    <n v="237330"/>
    <x v="4"/>
    <n v="400"/>
    <n v="17"/>
    <n v="383"/>
    <n v="383"/>
    <n v="0"/>
    <m/>
    <n v="103"/>
    <n v="0"/>
    <n v="2"/>
    <n v="0"/>
    <m/>
    <n v="0"/>
    <n v="4.5"/>
    <n v="463.5"/>
    <n v="7.3"/>
    <n v="14.6"/>
    <m/>
    <n v="0"/>
    <m/>
    <n v="0"/>
    <m/>
    <n v="0"/>
    <m/>
    <n v="0"/>
    <n v="105"/>
    <n v="0"/>
    <n v="4.5533333333333337"/>
    <n v="478.1"/>
    <n v="0"/>
    <n v="0"/>
    <n v="151"/>
    <n v="0"/>
    <n v="3"/>
    <n v="0"/>
    <m/>
    <n v="0"/>
    <n v="5.5"/>
    <n v="830.5"/>
    <n v="7.8"/>
    <n v="23.4"/>
    <m/>
    <n v="0"/>
    <m/>
    <n v="0"/>
    <m/>
    <n v="0"/>
    <m/>
    <n v="0"/>
    <n v="154"/>
    <n v="0"/>
    <n v="5.5448051948051944"/>
    <n v="853.9"/>
    <n v="0"/>
    <n v="0"/>
    <n v="259"/>
    <n v="0"/>
    <n v="5.1428571428571432"/>
    <n v="1332"/>
    <n v="0"/>
    <n v="0"/>
    <n v="81"/>
    <n v="0"/>
    <n v="19"/>
    <n v="0"/>
    <m/>
    <n v="0"/>
    <n v="4.5"/>
    <n v="364.5"/>
    <n v="6.7"/>
    <n v="127.3"/>
    <m/>
    <n v="0"/>
    <m/>
    <n v="0"/>
    <m/>
    <n v="0"/>
    <m/>
    <n v="0"/>
    <n v="100"/>
    <n v="0"/>
    <n v="4.9180000000000001"/>
    <n v="491.8"/>
    <n v="0"/>
    <n v="0"/>
    <n v="24"/>
    <n v="0"/>
    <n v="5.9"/>
    <n v="141.60000000000002"/>
    <m/>
    <n v="0"/>
    <n v="335"/>
    <n v="0"/>
    <n v="1658.5"/>
    <s v=""/>
    <n v="24"/>
    <n v="0"/>
    <n v="165.3"/>
    <n v="0"/>
    <n v="359"/>
    <n v="0"/>
    <n v="1823.8"/>
    <s v=""/>
    <n v="0"/>
    <n v="0"/>
    <s v=""/>
    <s v=""/>
    <n v="1965.4"/>
    <s v=""/>
  </r>
  <r>
    <x v="15"/>
    <s v="Glenville State College "/>
    <n v="237385"/>
    <x v="4"/>
    <n v="174"/>
    <n v="6"/>
    <n v="168"/>
    <n v="168"/>
    <n v="0"/>
    <m/>
    <n v="41"/>
    <n v="0"/>
    <n v="0"/>
    <n v="0"/>
    <m/>
    <n v="0"/>
    <n v="4.7"/>
    <n v="192.70000000000002"/>
    <n v="0"/>
    <n v="0"/>
    <m/>
    <n v="0"/>
    <m/>
    <n v="0"/>
    <m/>
    <n v="0"/>
    <m/>
    <n v="0"/>
    <n v="41"/>
    <n v="0"/>
    <n v="4.7"/>
    <n v="192.70000000000002"/>
    <n v="0"/>
    <n v="0"/>
    <n v="74"/>
    <n v="0"/>
    <n v="1"/>
    <n v="0"/>
    <m/>
    <n v="0"/>
    <n v="5.3"/>
    <n v="392.2"/>
    <n v="7"/>
    <n v="7"/>
    <m/>
    <n v="0"/>
    <m/>
    <n v="0"/>
    <m/>
    <n v="0"/>
    <m/>
    <n v="0"/>
    <n v="75"/>
    <n v="0"/>
    <n v="5.3226666666666667"/>
    <n v="399.2"/>
    <n v="0"/>
    <n v="0"/>
    <n v="116"/>
    <n v="0"/>
    <n v="5.102586206896552"/>
    <n v="591.9"/>
    <n v="0"/>
    <n v="0"/>
    <n v="37"/>
    <n v="0"/>
    <n v="3"/>
    <n v="0"/>
    <m/>
    <n v="0"/>
    <n v="4.5999999999999996"/>
    <n v="170.2"/>
    <n v="1.7"/>
    <n v="5.0999999999999996"/>
    <m/>
    <n v="0"/>
    <m/>
    <n v="0"/>
    <m/>
    <n v="0"/>
    <m/>
    <n v="0"/>
    <n v="40"/>
    <n v="0"/>
    <n v="4.3824999999999994"/>
    <n v="175.29999999999998"/>
    <n v="0"/>
    <n v="0"/>
    <n v="12"/>
    <n v="0"/>
    <n v="6"/>
    <n v="72"/>
    <m/>
    <n v="0"/>
    <n v="152"/>
    <n v="0"/>
    <n v="755.09999999999991"/>
    <s v=""/>
    <n v="4"/>
    <n v="0"/>
    <n v="12.1"/>
    <n v="0"/>
    <n v="156"/>
    <n v="0"/>
    <n v="767.19999999999993"/>
    <s v=""/>
    <n v="0"/>
    <n v="0"/>
    <s v=""/>
    <s v=""/>
    <n v="839.19999999999993"/>
    <s v=""/>
  </r>
  <r>
    <x v="15"/>
    <s v="Shepherd University "/>
    <n v="237792"/>
    <x v="4"/>
    <n v="662"/>
    <n v="33"/>
    <n v="629"/>
    <n v="629"/>
    <n v="0"/>
    <m/>
    <n v="73"/>
    <n v="0"/>
    <n v="1"/>
    <n v="0"/>
    <m/>
    <n v="0"/>
    <n v="4.8"/>
    <n v="350.4"/>
    <n v="6.5"/>
    <n v="6.5"/>
    <m/>
    <n v="0"/>
    <m/>
    <n v="0"/>
    <m/>
    <n v="0"/>
    <m/>
    <n v="0"/>
    <n v="74"/>
    <n v="0"/>
    <n v="4.8229729729729724"/>
    <n v="356.9"/>
    <n v="0"/>
    <n v="0"/>
    <n v="270"/>
    <n v="0"/>
    <n v="12"/>
    <n v="0"/>
    <m/>
    <n v="0"/>
    <n v="5.3"/>
    <n v="1431"/>
    <n v="7.1"/>
    <n v="85.199999999999989"/>
    <m/>
    <n v="0"/>
    <m/>
    <n v="0"/>
    <m/>
    <n v="0"/>
    <m/>
    <n v="0"/>
    <n v="282"/>
    <n v="0"/>
    <n v="5.3765957446808512"/>
    <n v="1516.2"/>
    <n v="0"/>
    <n v="0"/>
    <n v="356"/>
    <n v="0"/>
    <n v="5.2615168539325836"/>
    <n v="1873.0999999999997"/>
    <n v="0"/>
    <n v="0"/>
    <n v="214"/>
    <n v="0"/>
    <n v="41"/>
    <n v="0"/>
    <m/>
    <n v="0"/>
    <n v="3.7"/>
    <n v="791.80000000000007"/>
    <n v="4.3"/>
    <n v="176.29999999999998"/>
    <m/>
    <n v="0"/>
    <m/>
    <n v="0"/>
    <m/>
    <n v="0"/>
    <m/>
    <n v="0"/>
    <n v="255"/>
    <n v="0"/>
    <n v="3.796470588235294"/>
    <n v="968.1"/>
    <n v="0"/>
    <n v="0"/>
    <n v="18"/>
    <n v="0"/>
    <n v="7.1"/>
    <n v="127.8"/>
    <m/>
    <n v="0"/>
    <n v="557"/>
    <n v="0"/>
    <n v="2573.2000000000003"/>
    <s v=""/>
    <n v="54"/>
    <n v="0"/>
    <n v="268"/>
    <n v="0"/>
    <n v="611"/>
    <n v="0"/>
    <n v="2841.2000000000003"/>
    <s v=""/>
    <n v="0"/>
    <n v="0"/>
    <s v=""/>
    <s v=""/>
    <n v="2969"/>
    <s v=""/>
  </r>
  <r>
    <x v="15"/>
    <s v="West Liberty University"/>
    <n v="237932"/>
    <x v="4"/>
    <n v="350"/>
    <n v="4"/>
    <n v="346"/>
    <n v="346"/>
    <n v="0"/>
    <m/>
    <n v="50"/>
    <n v="0"/>
    <n v="0"/>
    <n v="0"/>
    <m/>
    <n v="0"/>
    <n v="4.7"/>
    <n v="235"/>
    <n v="0"/>
    <n v="0"/>
    <m/>
    <n v="0"/>
    <m/>
    <n v="0"/>
    <m/>
    <n v="0"/>
    <m/>
    <n v="0"/>
    <n v="50"/>
    <n v="0"/>
    <n v="4.7"/>
    <n v="235"/>
    <n v="0"/>
    <n v="0"/>
    <n v="141"/>
    <n v="0"/>
    <n v="1"/>
    <n v="0"/>
    <m/>
    <n v="0"/>
    <n v="5.3"/>
    <n v="747.3"/>
    <n v="14"/>
    <n v="14"/>
    <m/>
    <n v="0"/>
    <m/>
    <n v="0"/>
    <m/>
    <n v="0"/>
    <m/>
    <n v="0"/>
    <n v="142"/>
    <n v="0"/>
    <n v="5.3612676056338024"/>
    <n v="761.3"/>
    <n v="0"/>
    <n v="0"/>
    <n v="192"/>
    <n v="0"/>
    <n v="5.1890624999999995"/>
    <n v="996.3"/>
    <n v="0"/>
    <n v="0"/>
    <n v="122"/>
    <n v="0"/>
    <n v="10"/>
    <n v="0"/>
    <m/>
    <n v="0"/>
    <n v="3.5"/>
    <n v="427"/>
    <n v="5.7"/>
    <n v="57"/>
    <m/>
    <n v="0"/>
    <m/>
    <n v="0"/>
    <m/>
    <n v="0"/>
    <m/>
    <n v="0"/>
    <n v="132"/>
    <n v="0"/>
    <n v="3.6666666666666665"/>
    <n v="484"/>
    <n v="0"/>
    <n v="0"/>
    <n v="22"/>
    <n v="0"/>
    <n v="4.5"/>
    <n v="99"/>
    <m/>
    <n v="0"/>
    <n v="313"/>
    <n v="0"/>
    <n v="1409.3"/>
    <s v=""/>
    <n v="11"/>
    <n v="0"/>
    <n v="71"/>
    <n v="0"/>
    <n v="324"/>
    <n v="0"/>
    <n v="1480.3"/>
    <s v=""/>
    <n v="0"/>
    <n v="0"/>
    <s v=""/>
    <s v=""/>
    <n v="1579.3"/>
    <s v=""/>
  </r>
  <r>
    <x v="15"/>
    <s v="West Virginia State University "/>
    <n v="237899"/>
    <x v="4"/>
    <n v="372"/>
    <n v="5"/>
    <n v="367"/>
    <n v="367"/>
    <n v="0"/>
    <m/>
    <n v="7"/>
    <n v="0"/>
    <n v="0"/>
    <n v="0"/>
    <m/>
    <n v="0"/>
    <n v="4.4000000000000004"/>
    <n v="30.800000000000004"/>
    <n v="0"/>
    <n v="0"/>
    <m/>
    <n v="0"/>
    <m/>
    <n v="0"/>
    <m/>
    <n v="0"/>
    <m/>
    <n v="0"/>
    <n v="7"/>
    <n v="0"/>
    <n v="4.4000000000000004"/>
    <n v="30.800000000000004"/>
    <n v="0"/>
    <n v="0"/>
    <n v="99"/>
    <n v="0"/>
    <n v="9"/>
    <n v="0"/>
    <m/>
    <n v="0"/>
    <n v="6.3"/>
    <n v="623.69999999999993"/>
    <n v="9.1"/>
    <n v="81.899999999999991"/>
    <m/>
    <n v="0"/>
    <m/>
    <n v="0"/>
    <m/>
    <n v="0"/>
    <m/>
    <n v="0"/>
    <n v="108"/>
    <n v="0"/>
    <n v="6.5333333333333323"/>
    <n v="705.59999999999991"/>
    <n v="0"/>
    <n v="0"/>
    <n v="115"/>
    <n v="0"/>
    <n v="6.403478260869564"/>
    <n v="736.39999999999986"/>
    <n v="0"/>
    <n v="0"/>
    <n v="158"/>
    <n v="0"/>
    <n v="23"/>
    <n v="0"/>
    <m/>
    <n v="0"/>
    <n v="4.8"/>
    <n v="758.4"/>
    <n v="4.8"/>
    <n v="110.39999999999999"/>
    <m/>
    <n v="0"/>
    <m/>
    <n v="0"/>
    <m/>
    <n v="0"/>
    <m/>
    <n v="0"/>
    <n v="181"/>
    <n v="0"/>
    <n v="4.8"/>
    <n v="868.8"/>
    <n v="0"/>
    <n v="0"/>
    <n v="71"/>
    <n v="0"/>
    <n v="7.7"/>
    <n v="546.70000000000005"/>
    <m/>
    <n v="0"/>
    <n v="264"/>
    <n v="0"/>
    <n v="1412.8999999999999"/>
    <s v=""/>
    <n v="32"/>
    <n v="0"/>
    <n v="192.29999999999998"/>
    <n v="0"/>
    <n v="296"/>
    <n v="0"/>
    <n v="1605.1999999999998"/>
    <s v=""/>
    <n v="0"/>
    <n v="0"/>
    <s v=""/>
    <s v=""/>
    <n v="2151.8999999999996"/>
    <s v=""/>
  </r>
  <r>
    <x v="15"/>
    <s v="West Virginia University Institute of Technology"/>
    <n v="237950"/>
    <x v="4"/>
    <n v="140"/>
    <n v="4"/>
    <n v="136"/>
    <n v="136"/>
    <n v="0"/>
    <m/>
    <n v="15"/>
    <n v="0"/>
    <n v="0"/>
    <n v="0"/>
    <m/>
    <n v="0"/>
    <n v="4.9000000000000004"/>
    <n v="73.5"/>
    <n v="0"/>
    <n v="0"/>
    <m/>
    <n v="0"/>
    <m/>
    <n v="0"/>
    <m/>
    <n v="0"/>
    <m/>
    <n v="0"/>
    <n v="15"/>
    <n v="0"/>
    <n v="4.9000000000000004"/>
    <n v="73.5"/>
    <n v="0"/>
    <n v="0"/>
    <n v="43"/>
    <n v="0"/>
    <n v="2"/>
    <n v="0"/>
    <m/>
    <n v="0"/>
    <n v="5.5"/>
    <n v="236.5"/>
    <n v="8.5"/>
    <n v="17"/>
    <m/>
    <n v="0"/>
    <m/>
    <n v="0"/>
    <m/>
    <n v="0"/>
    <m/>
    <n v="0"/>
    <n v="45"/>
    <n v="0"/>
    <n v="5.6333333333333337"/>
    <n v="253.50000000000003"/>
    <n v="0"/>
    <n v="0"/>
    <n v="60"/>
    <n v="0"/>
    <n v="5.45"/>
    <n v="327"/>
    <n v="0"/>
    <n v="0"/>
    <n v="48"/>
    <n v="0"/>
    <n v="7"/>
    <n v="0"/>
    <m/>
    <n v="0"/>
    <n v="4.0999999999999996"/>
    <n v="196.79999999999998"/>
    <n v="2.1"/>
    <n v="14.700000000000001"/>
    <m/>
    <n v="0"/>
    <m/>
    <n v="0"/>
    <m/>
    <n v="0"/>
    <m/>
    <n v="0"/>
    <n v="55"/>
    <n v="0"/>
    <n v="3.8454545454545448"/>
    <n v="211.49999999999997"/>
    <n v="0"/>
    <n v="0"/>
    <n v="21"/>
    <n v="0"/>
    <n v="7.5"/>
    <n v="157.5"/>
    <m/>
    <n v="0"/>
    <n v="106"/>
    <n v="0"/>
    <n v="506.79999999999995"/>
    <s v=""/>
    <n v="9"/>
    <n v="0"/>
    <n v="31.700000000000003"/>
    <n v="0"/>
    <n v="115"/>
    <n v="0"/>
    <n v="538.5"/>
    <s v=""/>
    <n v="0"/>
    <n v="0"/>
    <s v=""/>
    <s v=""/>
    <n v="696"/>
    <s v=""/>
  </r>
  <r>
    <x v="15"/>
    <s v="Potomac State College of West Virginia University"/>
    <n v="237701"/>
    <x v="9"/>
    <n v="143"/>
    <n v="1"/>
    <n v="142"/>
    <n v="142"/>
    <n v="0"/>
    <m/>
    <n v="45"/>
    <n v="0"/>
    <n v="0"/>
    <n v="0"/>
    <m/>
    <n v="0"/>
    <n v="2.2000000000000002"/>
    <n v="99.000000000000014"/>
    <n v="0"/>
    <n v="0"/>
    <m/>
    <n v="0"/>
    <m/>
    <n v="0"/>
    <m/>
    <n v="0"/>
    <m/>
    <n v="0"/>
    <n v="45"/>
    <n v="0"/>
    <n v="2.2000000000000002"/>
    <n v="99.000000000000014"/>
    <n v="0"/>
    <n v="0"/>
    <n v="69"/>
    <n v="0"/>
    <n v="1"/>
    <n v="0"/>
    <m/>
    <n v="0"/>
    <n v="3.1"/>
    <n v="213.9"/>
    <n v="3"/>
    <n v="3"/>
    <m/>
    <n v="0"/>
    <m/>
    <n v="0"/>
    <m/>
    <n v="0"/>
    <m/>
    <n v="0"/>
    <n v="70"/>
    <n v="0"/>
    <n v="3.0985714285714288"/>
    <n v="216.9"/>
    <n v="0"/>
    <n v="0"/>
    <n v="115"/>
    <n v="0"/>
    <n v="2.7469565217391305"/>
    <n v="315.90000000000003"/>
    <n v="0"/>
    <n v="0"/>
    <n v="15"/>
    <n v="0"/>
    <n v="3"/>
    <n v="0"/>
    <m/>
    <n v="0"/>
    <n v="2.4"/>
    <n v="36"/>
    <n v="1.3"/>
    <n v="3.9000000000000004"/>
    <m/>
    <n v="0"/>
    <m/>
    <n v="0"/>
    <m/>
    <n v="0"/>
    <m/>
    <n v="0"/>
    <n v="18"/>
    <n v="0"/>
    <n v="2.2166666666666668"/>
    <n v="39.900000000000006"/>
    <n v="0"/>
    <n v="0"/>
    <n v="9"/>
    <n v="0"/>
    <n v="5.2"/>
    <n v="46.800000000000004"/>
    <m/>
    <n v="0"/>
    <n v="129"/>
    <n v="0"/>
    <n v="348.90000000000003"/>
    <s v=""/>
    <n v="4"/>
    <n v="0"/>
    <n v="6.9"/>
    <n v="0"/>
    <n v="133"/>
    <n v="0"/>
    <n v="355.8"/>
    <s v=""/>
    <n v="0"/>
    <n v="0"/>
    <s v=""/>
    <s v=""/>
    <n v="402.60000000000008"/>
    <s v=""/>
  </r>
  <r>
    <x v="15"/>
    <s v="West Virginia University at Parkersburg"/>
    <n v="237686"/>
    <x v="9"/>
    <n v="367"/>
    <n v="16"/>
    <n v="351"/>
    <n v="351"/>
    <n v="0"/>
    <m/>
    <n v="49"/>
    <n v="0"/>
    <n v="0"/>
    <n v="0"/>
    <m/>
    <n v="0"/>
    <n v="4.7"/>
    <n v="230.3"/>
    <n v="0"/>
    <n v="0"/>
    <m/>
    <n v="0"/>
    <m/>
    <n v="0"/>
    <m/>
    <n v="0"/>
    <m/>
    <n v="0"/>
    <n v="49"/>
    <n v="0"/>
    <n v="4.7"/>
    <n v="230.3"/>
    <n v="0"/>
    <n v="0"/>
    <n v="117"/>
    <n v="0"/>
    <n v="27"/>
    <n v="0"/>
    <m/>
    <n v="0"/>
    <n v="5.0999999999999996"/>
    <n v="596.69999999999993"/>
    <n v="6.4"/>
    <n v="172.8"/>
    <m/>
    <n v="0"/>
    <m/>
    <n v="0"/>
    <m/>
    <n v="0"/>
    <m/>
    <n v="0"/>
    <n v="144"/>
    <n v="0"/>
    <n v="5.34375"/>
    <n v="769.5"/>
    <n v="0"/>
    <n v="0"/>
    <n v="193"/>
    <n v="0"/>
    <n v="5.1803108808290155"/>
    <n v="999.8"/>
    <n v="0"/>
    <n v="0"/>
    <n v="63"/>
    <n v="0"/>
    <n v="32"/>
    <n v="0"/>
    <m/>
    <n v="0"/>
    <n v="3.8"/>
    <n v="239.39999999999998"/>
    <n v="3.3"/>
    <n v="105.6"/>
    <m/>
    <n v="0"/>
    <m/>
    <n v="0"/>
    <m/>
    <n v="0"/>
    <m/>
    <n v="0"/>
    <n v="95"/>
    <n v="0"/>
    <n v="3.6315789473684212"/>
    <n v="345"/>
    <n v="0"/>
    <n v="0"/>
    <n v="63"/>
    <n v="0"/>
    <n v="5.3"/>
    <n v="333.9"/>
    <m/>
    <n v="0"/>
    <n v="229"/>
    <n v="0"/>
    <n v="1066.4000000000001"/>
    <s v=""/>
    <n v="59"/>
    <n v="0"/>
    <n v="278.39999999999998"/>
    <n v="0"/>
    <n v="288"/>
    <n v="0"/>
    <n v="1344.8000000000002"/>
    <s v=""/>
    <n v="0"/>
    <n v="0"/>
    <s v=""/>
    <s v=""/>
    <n v="1678.6999999999998"/>
    <s v=""/>
  </r>
  <r>
    <x v="15"/>
    <s v="Blue Ridge Community &amp; Technical College"/>
    <n v="446774"/>
    <x v="7"/>
    <n v="142"/>
    <n v="3"/>
    <n v="139"/>
    <n v="139"/>
    <n v="0"/>
    <m/>
    <n v="6"/>
    <n v="0"/>
    <n v="0"/>
    <n v="0"/>
    <m/>
    <n v="0"/>
    <n v="2.6"/>
    <n v="15.600000000000001"/>
    <n v="0"/>
    <n v="0"/>
    <m/>
    <n v="0"/>
    <m/>
    <n v="0"/>
    <m/>
    <n v="0"/>
    <m/>
    <n v="0"/>
    <n v="6"/>
    <n v="0"/>
    <n v="2.6"/>
    <n v="15.600000000000001"/>
    <n v="0"/>
    <n v="0"/>
    <n v="39"/>
    <n v="0"/>
    <n v="24"/>
    <n v="0"/>
    <m/>
    <n v="0"/>
    <n v="3.4"/>
    <n v="132.6"/>
    <n v="3.6"/>
    <n v="86.4"/>
    <m/>
    <n v="0"/>
    <m/>
    <n v="0"/>
    <m/>
    <n v="0"/>
    <m/>
    <n v="0"/>
    <n v="63"/>
    <n v="0"/>
    <n v="3.4761904761904763"/>
    <n v="219"/>
    <n v="0"/>
    <n v="0"/>
    <n v="69"/>
    <n v="0"/>
    <n v="3.4"/>
    <n v="234.6"/>
    <n v="0"/>
    <n v="0"/>
    <n v="28"/>
    <n v="0"/>
    <n v="36"/>
    <n v="0"/>
    <m/>
    <n v="0"/>
    <n v="2.1"/>
    <n v="58.800000000000004"/>
    <n v="2.7"/>
    <n v="97.2"/>
    <m/>
    <n v="0"/>
    <m/>
    <n v="0"/>
    <m/>
    <n v="0"/>
    <m/>
    <n v="0"/>
    <n v="64"/>
    <n v="0"/>
    <n v="2.4375"/>
    <n v="156"/>
    <n v="0"/>
    <n v="0"/>
    <n v="6"/>
    <n v="0"/>
    <n v="6.4"/>
    <n v="38.400000000000006"/>
    <m/>
    <n v="0"/>
    <n v="73"/>
    <n v="0"/>
    <n v="207"/>
    <s v=""/>
    <n v="60"/>
    <n v="0"/>
    <n v="183.60000000000002"/>
    <n v="0"/>
    <n v="133"/>
    <n v="0"/>
    <n v="390.6"/>
    <s v=""/>
    <n v="0"/>
    <n v="0"/>
    <s v=""/>
    <s v=""/>
    <n v="429"/>
    <s v=""/>
  </r>
  <r>
    <x v="15"/>
    <s v="Bridgemont Community &amp; Technical College"/>
    <n v="445674"/>
    <x v="7"/>
    <n v="142"/>
    <n v="11"/>
    <n v="131"/>
    <n v="131"/>
    <n v="0"/>
    <m/>
    <n v="3"/>
    <n v="0"/>
    <n v="0"/>
    <n v="0"/>
    <m/>
    <n v="0"/>
    <n v="3.2"/>
    <n v="9.6000000000000014"/>
    <n v="0"/>
    <n v="0"/>
    <m/>
    <n v="0"/>
    <m/>
    <n v="0"/>
    <m/>
    <n v="0"/>
    <m/>
    <n v="0"/>
    <n v="3"/>
    <n v="0"/>
    <n v="3.2000000000000006"/>
    <n v="9.6000000000000014"/>
    <n v="0"/>
    <n v="0"/>
    <n v="41"/>
    <n v="0"/>
    <n v="5"/>
    <n v="0"/>
    <m/>
    <n v="0"/>
    <n v="3.3"/>
    <n v="135.29999999999998"/>
    <n v="3.5"/>
    <n v="17.5"/>
    <m/>
    <n v="0"/>
    <m/>
    <n v="0"/>
    <m/>
    <n v="0"/>
    <m/>
    <n v="0"/>
    <n v="46"/>
    <n v="0"/>
    <n v="3.3217391304347821"/>
    <n v="152.79999999999998"/>
    <n v="0"/>
    <n v="0"/>
    <n v="49"/>
    <n v="0"/>
    <n v="3.3142857142857136"/>
    <n v="162.39999999999998"/>
    <n v="0"/>
    <n v="0"/>
    <n v="45"/>
    <n v="0"/>
    <n v="18"/>
    <n v="0"/>
    <m/>
    <n v="0"/>
    <n v="3.7"/>
    <n v="166.5"/>
    <n v="2.7"/>
    <n v="48.6"/>
    <m/>
    <n v="0"/>
    <m/>
    <n v="0"/>
    <m/>
    <n v="0"/>
    <m/>
    <n v="0"/>
    <n v="63"/>
    <n v="0"/>
    <n v="3.4142857142857141"/>
    <n v="215.1"/>
    <n v="0"/>
    <n v="0"/>
    <n v="19"/>
    <n v="0"/>
    <n v="7.8"/>
    <n v="148.19999999999999"/>
    <m/>
    <n v="0"/>
    <n v="89"/>
    <n v="0"/>
    <n v="311.39999999999998"/>
    <s v=""/>
    <n v="23"/>
    <n v="0"/>
    <n v="66.099999999999994"/>
    <n v="0"/>
    <n v="112"/>
    <n v="0"/>
    <n v="377.5"/>
    <s v=""/>
    <n v="0"/>
    <n v="0"/>
    <s v=""/>
    <s v=""/>
    <n v="525.70000000000005"/>
    <s v=""/>
  </r>
  <r>
    <x v="15"/>
    <s v="Eastern West Virginia Community &amp; Technical College"/>
    <n v="438708"/>
    <x v="7"/>
    <n v="27"/>
    <n v="3"/>
    <n v="24"/>
    <n v="24"/>
    <n v="0"/>
    <m/>
    <n v="3"/>
    <n v="0"/>
    <n v="0"/>
    <n v="0"/>
    <m/>
    <n v="0"/>
    <n v="2.8"/>
    <n v="8.3999999999999986"/>
    <n v="0"/>
    <n v="0"/>
    <m/>
    <n v="0"/>
    <m/>
    <n v="0"/>
    <m/>
    <n v="0"/>
    <m/>
    <n v="0"/>
    <n v="3"/>
    <n v="0"/>
    <n v="2.7999999999999994"/>
    <n v="8.3999999999999986"/>
    <n v="0"/>
    <n v="0"/>
    <n v="2"/>
    <n v="0"/>
    <n v="5"/>
    <n v="0"/>
    <m/>
    <n v="0"/>
    <n v="3.5"/>
    <n v="7"/>
    <n v="3.3"/>
    <n v="16.5"/>
    <m/>
    <n v="0"/>
    <m/>
    <n v="0"/>
    <m/>
    <n v="0"/>
    <m/>
    <n v="0"/>
    <n v="7"/>
    <n v="0"/>
    <n v="3.3571428571428572"/>
    <n v="23.5"/>
    <n v="0"/>
    <n v="0"/>
    <n v="10"/>
    <n v="0"/>
    <n v="3.19"/>
    <n v="31.9"/>
    <n v="0"/>
    <n v="0"/>
    <n v="4"/>
    <n v="0"/>
    <n v="8"/>
    <n v="0"/>
    <m/>
    <n v="0"/>
    <n v="3.4"/>
    <n v="13.6"/>
    <n v="3.7"/>
    <n v="29.6"/>
    <m/>
    <n v="0"/>
    <m/>
    <n v="0"/>
    <m/>
    <n v="0"/>
    <m/>
    <n v="0"/>
    <n v="12"/>
    <n v="0"/>
    <n v="3.6"/>
    <n v="43.2"/>
    <n v="0"/>
    <n v="0"/>
    <n v="2"/>
    <n v="0"/>
    <n v="4.5"/>
    <n v="9"/>
    <m/>
    <n v="0"/>
    <n v="9"/>
    <n v="0"/>
    <n v="29"/>
    <s v=""/>
    <n v="13"/>
    <n v="0"/>
    <n v="46.1"/>
    <n v="0"/>
    <n v="22"/>
    <n v="0"/>
    <n v="75.099999999999994"/>
    <s v=""/>
    <n v="0"/>
    <n v="0"/>
    <s v=""/>
    <s v=""/>
    <n v="84.1"/>
    <s v=""/>
  </r>
  <r>
    <x v="15"/>
    <s v="Kanawha Valley Community &amp; Technical College"/>
    <n v="445018"/>
    <x v="7"/>
    <n v="235"/>
    <n v="19"/>
    <n v="216"/>
    <n v="216"/>
    <n v="0"/>
    <m/>
    <n v="2"/>
    <n v="0"/>
    <n v="1"/>
    <n v="0"/>
    <m/>
    <n v="0"/>
    <n v="3"/>
    <n v="6"/>
    <n v="7"/>
    <n v="7"/>
    <m/>
    <n v="0"/>
    <m/>
    <n v="0"/>
    <m/>
    <n v="0"/>
    <m/>
    <n v="0"/>
    <n v="3"/>
    <n v="0"/>
    <n v="4.333333333333333"/>
    <n v="13"/>
    <n v="0"/>
    <n v="0"/>
    <n v="41"/>
    <n v="0"/>
    <n v="15"/>
    <n v="0"/>
    <m/>
    <n v="0"/>
    <n v="3.8"/>
    <n v="155.79999999999998"/>
    <n v="4.5"/>
    <n v="67.5"/>
    <m/>
    <n v="0"/>
    <m/>
    <n v="0"/>
    <m/>
    <n v="0"/>
    <m/>
    <n v="0"/>
    <n v="56"/>
    <n v="0"/>
    <n v="3.9874999999999998"/>
    <n v="223.29999999999998"/>
    <n v="0"/>
    <n v="0"/>
    <n v="59"/>
    <n v="0"/>
    <n v="4.0050847457627112"/>
    <n v="236.29999999999995"/>
    <n v="0"/>
    <n v="0"/>
    <n v="73"/>
    <n v="0"/>
    <n v="29"/>
    <n v="0"/>
    <m/>
    <n v="0"/>
    <n v="6.3"/>
    <n v="459.9"/>
    <n v="4.9000000000000004"/>
    <n v="142.10000000000002"/>
    <m/>
    <n v="0"/>
    <m/>
    <n v="0"/>
    <m/>
    <n v="0"/>
    <m/>
    <n v="0"/>
    <n v="102"/>
    <n v="0"/>
    <n v="5.9019607843137258"/>
    <n v="602"/>
    <n v="0"/>
    <n v="0"/>
    <n v="55"/>
    <n v="0"/>
    <n v="5.9"/>
    <n v="324.5"/>
    <m/>
    <n v="0"/>
    <n v="116"/>
    <n v="0"/>
    <n v="621.69999999999993"/>
    <s v=""/>
    <n v="45"/>
    <n v="0"/>
    <n v="216.60000000000002"/>
    <n v="0"/>
    <n v="161"/>
    <n v="0"/>
    <n v="838.3"/>
    <s v=""/>
    <n v="0"/>
    <n v="0"/>
    <s v=""/>
    <s v=""/>
    <n v="1162.8"/>
    <s v=""/>
  </r>
  <r>
    <x v="15"/>
    <s v="Marshall Community &amp; Technical College"/>
    <n v="444954"/>
    <x v="7"/>
    <n v="327"/>
    <n v="5"/>
    <n v="322"/>
    <n v="322"/>
    <n v="0"/>
    <m/>
    <n v="8"/>
    <n v="0"/>
    <n v="0"/>
    <n v="0"/>
    <m/>
    <n v="0"/>
    <n v="3.4"/>
    <n v="27.2"/>
    <n v="0"/>
    <n v="0"/>
    <m/>
    <n v="0"/>
    <m/>
    <n v="0"/>
    <m/>
    <n v="0"/>
    <m/>
    <n v="0"/>
    <n v="8"/>
    <n v="0"/>
    <n v="3.4"/>
    <n v="27.2"/>
    <n v="0"/>
    <n v="0"/>
    <n v="79"/>
    <n v="0"/>
    <n v="11"/>
    <n v="0"/>
    <m/>
    <n v="0"/>
    <n v="3.8"/>
    <n v="300.2"/>
    <n v="4.9000000000000004"/>
    <n v="53.900000000000006"/>
    <m/>
    <n v="0"/>
    <m/>
    <n v="0"/>
    <m/>
    <n v="0"/>
    <m/>
    <n v="0"/>
    <n v="90"/>
    <n v="0"/>
    <n v="3.9344444444444449"/>
    <n v="354.1"/>
    <n v="0"/>
    <n v="0"/>
    <n v="98"/>
    <n v="0"/>
    <n v="3.8908163265306124"/>
    <n v="381.3"/>
    <n v="0"/>
    <n v="0"/>
    <n v="131"/>
    <n v="0"/>
    <n v="36"/>
    <n v="0"/>
    <m/>
    <n v="0"/>
    <n v="4.5"/>
    <n v="589.5"/>
    <n v="3.9"/>
    <n v="140.4"/>
    <m/>
    <n v="0"/>
    <m/>
    <n v="0"/>
    <m/>
    <n v="0"/>
    <m/>
    <n v="0"/>
    <n v="167"/>
    <n v="0"/>
    <n v="4.3706586826347307"/>
    <n v="729.9"/>
    <n v="0"/>
    <n v="0"/>
    <n v="57"/>
    <n v="0"/>
    <n v="6.2"/>
    <n v="353.40000000000003"/>
    <m/>
    <n v="0"/>
    <n v="218"/>
    <n v="0"/>
    <n v="916.9"/>
    <s v=""/>
    <n v="47"/>
    <n v="0"/>
    <n v="194.3"/>
    <n v="0"/>
    <n v="265"/>
    <n v="0"/>
    <n v="1111.2"/>
    <s v=""/>
    <n v="0"/>
    <n v="0"/>
    <s v=""/>
    <s v=""/>
    <n v="1464.6000000000001"/>
    <s v=""/>
  </r>
  <r>
    <x v="15"/>
    <s v="New River Community &amp; Technical College"/>
    <n v="447582"/>
    <x v="7"/>
    <n v="144"/>
    <n v="15"/>
    <n v="129"/>
    <n v="129"/>
    <n v="0"/>
    <m/>
    <n v="10"/>
    <n v="0"/>
    <n v="0"/>
    <n v="0"/>
    <m/>
    <n v="0"/>
    <n v="3.6"/>
    <n v="36"/>
    <n v="0"/>
    <n v="0"/>
    <m/>
    <n v="0"/>
    <m/>
    <n v="0"/>
    <m/>
    <n v="0"/>
    <m/>
    <n v="0"/>
    <n v="10"/>
    <n v="0"/>
    <n v="3.6"/>
    <n v="36"/>
    <n v="0"/>
    <n v="0"/>
    <n v="34"/>
    <n v="0"/>
    <n v="14"/>
    <n v="0"/>
    <m/>
    <n v="0"/>
    <n v="3.9"/>
    <n v="132.6"/>
    <n v="4.5999999999999996"/>
    <n v="64.399999999999991"/>
    <m/>
    <n v="0"/>
    <m/>
    <n v="0"/>
    <m/>
    <n v="0"/>
    <m/>
    <n v="0"/>
    <n v="48"/>
    <n v="0"/>
    <n v="4.104166666666667"/>
    <n v="197"/>
    <n v="0"/>
    <n v="0"/>
    <n v="58"/>
    <n v="0"/>
    <n v="4.0172413793103452"/>
    <n v="233.00000000000003"/>
    <n v="0"/>
    <n v="0"/>
    <n v="36"/>
    <n v="0"/>
    <n v="20"/>
    <n v="0"/>
    <m/>
    <n v="0"/>
    <n v="4.5"/>
    <n v="162"/>
    <n v="3.2"/>
    <n v="64"/>
    <m/>
    <n v="0"/>
    <m/>
    <n v="0"/>
    <m/>
    <n v="0"/>
    <m/>
    <n v="0"/>
    <n v="56"/>
    <n v="0"/>
    <n v="4.0357142857142856"/>
    <n v="226"/>
    <n v="0"/>
    <n v="0"/>
    <n v="15"/>
    <n v="0"/>
    <n v="6.6"/>
    <n v="99"/>
    <m/>
    <n v="0"/>
    <n v="80"/>
    <n v="0"/>
    <n v="330.6"/>
    <s v=""/>
    <n v="34"/>
    <n v="0"/>
    <n v="128.39999999999998"/>
    <n v="0"/>
    <n v="114"/>
    <n v="0"/>
    <n v="459"/>
    <s v=""/>
    <n v="0"/>
    <n v="0"/>
    <s v=""/>
    <s v=""/>
    <n v="558"/>
    <s v=""/>
  </r>
  <r>
    <x v="15"/>
    <s v="Pierpont Community &amp; Technical College"/>
    <n v="443492"/>
    <x v="7"/>
    <n v="273"/>
    <n v="35"/>
    <n v="238"/>
    <n v="238"/>
    <n v="0"/>
    <m/>
    <n v="23"/>
    <n v="0"/>
    <n v="0"/>
    <n v="0"/>
    <m/>
    <n v="0"/>
    <n v="3.1"/>
    <n v="71.3"/>
    <n v="0"/>
    <n v="0"/>
    <m/>
    <n v="0"/>
    <m/>
    <n v="0"/>
    <m/>
    <n v="0"/>
    <m/>
    <n v="0"/>
    <n v="23"/>
    <n v="0"/>
    <n v="3.1"/>
    <n v="71.3"/>
    <n v="0"/>
    <n v="0"/>
    <n v="53"/>
    <n v="0"/>
    <n v="6"/>
    <n v="0"/>
    <m/>
    <n v="0"/>
    <n v="3.6"/>
    <n v="190.8"/>
    <n v="3.7"/>
    <n v="22.200000000000003"/>
    <m/>
    <n v="0"/>
    <m/>
    <n v="0"/>
    <m/>
    <n v="0"/>
    <m/>
    <n v="0"/>
    <n v="59"/>
    <n v="0"/>
    <n v="3.6101694915254239"/>
    <n v="213"/>
    <n v="0"/>
    <n v="0"/>
    <n v="82"/>
    <n v="0"/>
    <n v="3.4670731707317075"/>
    <n v="284.3"/>
    <n v="0"/>
    <n v="0"/>
    <n v="100"/>
    <n v="0"/>
    <n v="17"/>
    <n v="0"/>
    <m/>
    <n v="0"/>
    <n v="4.8"/>
    <n v="480"/>
    <n v="4.4000000000000004"/>
    <n v="74.800000000000011"/>
    <m/>
    <n v="0"/>
    <m/>
    <n v="0"/>
    <m/>
    <n v="0"/>
    <m/>
    <n v="0"/>
    <n v="117"/>
    <n v="0"/>
    <n v="4.7418803418803419"/>
    <n v="554.79999999999995"/>
    <n v="0"/>
    <n v="0"/>
    <n v="39"/>
    <n v="0"/>
    <n v="5.8"/>
    <n v="226.2"/>
    <m/>
    <n v="0"/>
    <n v="176"/>
    <n v="0"/>
    <n v="742.1"/>
    <s v=""/>
    <n v="23"/>
    <n v="0"/>
    <n v="97.000000000000014"/>
    <n v="0"/>
    <n v="199"/>
    <n v="0"/>
    <n v="839.1"/>
    <s v=""/>
    <n v="0"/>
    <n v="0"/>
    <s v=""/>
    <s v=""/>
    <n v="1065.3"/>
    <s v=""/>
  </r>
  <r>
    <x v="15"/>
    <s v="Southern West Virginia Community &amp; Technical College "/>
    <n v="237817"/>
    <x v="7"/>
    <n v="270"/>
    <n v="7"/>
    <n v="263"/>
    <n v="263"/>
    <n v="0"/>
    <m/>
    <n v="32"/>
    <n v="0"/>
    <n v="2"/>
    <n v="0"/>
    <m/>
    <n v="0"/>
    <n v="4.0999999999999996"/>
    <n v="131.19999999999999"/>
    <n v="3.3"/>
    <n v="6.6"/>
    <m/>
    <n v="0"/>
    <m/>
    <n v="0"/>
    <m/>
    <n v="0"/>
    <m/>
    <n v="0"/>
    <n v="34"/>
    <n v="0"/>
    <n v="4.052941176470588"/>
    <n v="137.79999999999998"/>
    <n v="0"/>
    <n v="0"/>
    <n v="124"/>
    <n v="0"/>
    <n v="24"/>
    <n v="0"/>
    <m/>
    <n v="0"/>
    <n v="4.9000000000000004"/>
    <n v="607.6"/>
    <n v="4.7"/>
    <n v="112.80000000000001"/>
    <m/>
    <n v="0"/>
    <m/>
    <n v="0"/>
    <m/>
    <n v="0"/>
    <m/>
    <n v="0"/>
    <n v="148"/>
    <n v="0"/>
    <n v="4.8675675675675683"/>
    <n v="720.40000000000009"/>
    <n v="0"/>
    <n v="0"/>
    <n v="182"/>
    <n v="0"/>
    <n v="4.7153846153846155"/>
    <n v="858.2"/>
    <n v="0"/>
    <n v="0"/>
    <n v="27"/>
    <n v="0"/>
    <n v="11"/>
    <n v="0"/>
    <m/>
    <n v="0"/>
    <n v="4.7"/>
    <n v="126.9"/>
    <n v="3"/>
    <n v="33"/>
    <m/>
    <n v="0"/>
    <m/>
    <n v="0"/>
    <m/>
    <n v="0"/>
    <m/>
    <n v="0"/>
    <n v="38"/>
    <n v="0"/>
    <n v="4.2078947368421051"/>
    <n v="159.9"/>
    <n v="0"/>
    <n v="0"/>
    <n v="43"/>
    <n v="0"/>
    <n v="5.8"/>
    <n v="249.4"/>
    <m/>
    <n v="0"/>
    <n v="183"/>
    <n v="0"/>
    <n v="865.69999999999993"/>
    <s v=""/>
    <n v="37"/>
    <n v="0"/>
    <n v="152.4"/>
    <n v="0"/>
    <n v="220"/>
    <n v="0"/>
    <n v="1018.0999999999999"/>
    <s v=""/>
    <n v="0"/>
    <n v="0"/>
    <s v=""/>
    <s v=""/>
    <n v="1267.5"/>
    <s v=""/>
  </r>
  <r>
    <x v="15"/>
    <s v="West Virginia Northern Community College"/>
    <n v="238014"/>
    <x v="7"/>
    <n v="258"/>
    <n v="4"/>
    <n v="254"/>
    <n v="254"/>
    <n v="0"/>
    <m/>
    <n v="10"/>
    <n v="0"/>
    <n v="1"/>
    <n v="0"/>
    <m/>
    <n v="0"/>
    <n v="3.4"/>
    <n v="34"/>
    <n v="3.5"/>
    <n v="3.5"/>
    <m/>
    <n v="0"/>
    <m/>
    <n v="0"/>
    <m/>
    <n v="0"/>
    <m/>
    <n v="0"/>
    <n v="11"/>
    <n v="0"/>
    <n v="3.4090909090909092"/>
    <n v="37.5"/>
    <n v="0"/>
    <n v="0"/>
    <n v="82"/>
    <n v="0"/>
    <n v="25"/>
    <n v="0"/>
    <m/>
    <n v="0"/>
    <n v="4.8"/>
    <n v="393.59999999999997"/>
    <n v="6"/>
    <n v="150"/>
    <m/>
    <n v="0"/>
    <m/>
    <n v="0"/>
    <m/>
    <n v="0"/>
    <m/>
    <n v="0"/>
    <n v="107"/>
    <n v="0"/>
    <n v="5.0803738317756997"/>
    <n v="543.59999999999991"/>
    <n v="0"/>
    <n v="0"/>
    <n v="118"/>
    <n v="0"/>
    <n v="4.9245762711864396"/>
    <n v="581.09999999999991"/>
    <n v="0"/>
    <n v="0"/>
    <n v="68"/>
    <n v="0"/>
    <n v="37"/>
    <n v="0"/>
    <m/>
    <n v="0"/>
    <n v="3.5"/>
    <n v="238"/>
    <n v="3.7"/>
    <n v="136.9"/>
    <m/>
    <n v="0"/>
    <m/>
    <n v="0"/>
    <m/>
    <n v="0"/>
    <m/>
    <n v="0"/>
    <n v="105"/>
    <n v="0"/>
    <n v="3.5704761904761901"/>
    <n v="374.9"/>
    <n v="0"/>
    <n v="0"/>
    <n v="31"/>
    <n v="0"/>
    <n v="6.8"/>
    <n v="210.79999999999998"/>
    <m/>
    <n v="0"/>
    <n v="160"/>
    <n v="0"/>
    <n v="665.59999999999991"/>
    <s v=""/>
    <n v="63"/>
    <n v="0"/>
    <n v="290.39999999999998"/>
    <n v="0"/>
    <n v="223"/>
    <n v="0"/>
    <n v="955.99999999999989"/>
    <s v=""/>
    <n v="0"/>
    <n v="0"/>
    <s v=""/>
    <s v=""/>
    <n v="1166.8"/>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asteriskTotals="1" showMemberPropertyTips="0" useAutoFormatting="1" colGrandTotals="0" itemPrintTitles="1" createdVersion="3" indent="0" compact="0" compactData="0" gridDropZones="1">
  <location ref="A3:O192" firstHeaderRow="1" firstDataRow="3" firstDataCol="2"/>
  <pivotFields count="147">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outline="0" subtotalTop="0" showAll="0" includeNewItemsInFilter="1">
      <items count="15">
        <item x="0"/>
        <item x="8"/>
        <item x="1"/>
        <item x="2"/>
        <item x="3"/>
        <item x="4"/>
        <item x="9"/>
        <item x="5"/>
        <item x="6"/>
        <item x="7"/>
        <item m="1" x="13"/>
        <item m="1" x="11"/>
        <item m="1" x="12"/>
        <item x="1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numFmtId="166" outline="0" subtotalTop="0" showAll="0" includeNewItemsInFilter="1" defaultSubtotal="0"/>
    <pivotField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6" outline="0" subtotalTop="0" showAll="0" includeNewItemsInFilter="1" defaultSubtotal="0"/>
    <pivotField compact="0" outline="0" subtotalTop="0" showAll="0" includeNewItemsInFilter="1"/>
    <pivotField compact="0" numFmtId="166"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Col" compact="0" outline="0" subtotalTop="0" showAll="0" includeNewItemsInFilter="1" rankBy="0">
      <items count="5">
        <item n="Four-Year" x="1"/>
        <item n="Two-Year" x="2"/>
        <item n="Technical" x="3"/>
        <item sd="0" x="0"/>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187">
    <i>
      <x/>
      <x/>
    </i>
    <i r="1" i="1">
      <x v="1"/>
    </i>
    <i r="1" i="2">
      <x v="2"/>
    </i>
    <i r="1" i="3">
      <x v="3"/>
    </i>
    <i r="1" i="4">
      <x v="4"/>
    </i>
    <i r="1" i="5">
      <x v="5"/>
    </i>
    <i r="1" i="6">
      <x v="6"/>
    </i>
    <i r="1" i="7">
      <x v="7"/>
    </i>
    <i r="1" i="8">
      <x v="8"/>
    </i>
    <i r="1" i="9">
      <x v="9"/>
    </i>
    <i r="1" i="10">
      <x v="10"/>
    </i>
    <i>
      <x v="1"/>
      <x/>
    </i>
    <i r="1" i="1">
      <x v="1"/>
    </i>
    <i r="1" i="2">
      <x v="2"/>
    </i>
    <i r="1" i="3">
      <x v="3"/>
    </i>
    <i r="1" i="4">
      <x v="4"/>
    </i>
    <i r="1" i="5">
      <x v="5"/>
    </i>
    <i r="1" i="6">
      <x v="6"/>
    </i>
    <i r="1" i="7">
      <x v="7"/>
    </i>
    <i r="1" i="8">
      <x v="8"/>
    </i>
    <i r="1" i="9">
      <x v="9"/>
    </i>
    <i r="1" i="10">
      <x v="10"/>
    </i>
    <i>
      <x v="2"/>
      <x/>
    </i>
    <i r="1" i="1">
      <x v="1"/>
    </i>
    <i r="1" i="2">
      <x v="2"/>
    </i>
    <i r="1" i="3">
      <x v="3"/>
    </i>
    <i r="1" i="4">
      <x v="4"/>
    </i>
    <i r="1" i="5">
      <x v="5"/>
    </i>
    <i r="1" i="6">
      <x v="6"/>
    </i>
    <i r="1" i="7">
      <x v="7"/>
    </i>
    <i r="1" i="8">
      <x v="8"/>
    </i>
    <i r="1" i="9">
      <x v="9"/>
    </i>
    <i r="1" i="10">
      <x v="10"/>
    </i>
    <i>
      <x v="3"/>
      <x/>
    </i>
    <i r="1" i="1">
      <x v="1"/>
    </i>
    <i r="1" i="2">
      <x v="2"/>
    </i>
    <i r="1" i="3">
      <x v="3"/>
    </i>
    <i r="1" i="4">
      <x v="4"/>
    </i>
    <i r="1" i="5">
      <x v="5"/>
    </i>
    <i r="1" i="6">
      <x v="6"/>
    </i>
    <i r="1" i="7">
      <x v="7"/>
    </i>
    <i r="1" i="8">
      <x v="8"/>
    </i>
    <i r="1" i="9">
      <x v="9"/>
    </i>
    <i r="1" i="10">
      <x v="10"/>
    </i>
    <i>
      <x v="4"/>
      <x/>
    </i>
    <i r="1" i="1">
      <x v="1"/>
    </i>
    <i r="1" i="2">
      <x v="2"/>
    </i>
    <i r="1" i="3">
      <x v="3"/>
    </i>
    <i r="1" i="4">
      <x v="4"/>
    </i>
    <i r="1" i="5">
      <x v="5"/>
    </i>
    <i r="1" i="6">
      <x v="6"/>
    </i>
    <i r="1" i="7">
      <x v="7"/>
    </i>
    <i r="1" i="8">
      <x v="8"/>
    </i>
    <i r="1" i="9">
      <x v="9"/>
    </i>
    <i r="1" i="10">
      <x v="10"/>
    </i>
    <i>
      <x v="5"/>
      <x/>
    </i>
    <i r="1" i="1">
      <x v="1"/>
    </i>
    <i r="1" i="2">
      <x v="2"/>
    </i>
    <i r="1" i="3">
      <x v="3"/>
    </i>
    <i r="1" i="4">
      <x v="4"/>
    </i>
    <i r="1" i="5">
      <x v="5"/>
    </i>
    <i r="1" i="6">
      <x v="6"/>
    </i>
    <i r="1" i="7">
      <x v="7"/>
    </i>
    <i r="1" i="8">
      <x v="8"/>
    </i>
    <i r="1" i="9">
      <x v="9"/>
    </i>
    <i r="1" i="10">
      <x v="10"/>
    </i>
    <i>
      <x v="6"/>
      <x/>
    </i>
    <i r="1" i="1">
      <x v="1"/>
    </i>
    <i r="1" i="2">
      <x v="2"/>
    </i>
    <i r="1" i="3">
      <x v="3"/>
    </i>
    <i r="1" i="4">
      <x v="4"/>
    </i>
    <i r="1" i="5">
      <x v="5"/>
    </i>
    <i r="1" i="6">
      <x v="6"/>
    </i>
    <i r="1" i="7">
      <x v="7"/>
    </i>
    <i r="1" i="8">
      <x v="8"/>
    </i>
    <i r="1" i="9">
      <x v="9"/>
    </i>
    <i r="1" i="10">
      <x v="10"/>
    </i>
    <i>
      <x v="7"/>
      <x/>
    </i>
    <i r="1" i="1">
      <x v="1"/>
    </i>
    <i r="1" i="2">
      <x v="2"/>
    </i>
    <i r="1" i="3">
      <x v="3"/>
    </i>
    <i r="1" i="4">
      <x v="4"/>
    </i>
    <i r="1" i="5">
      <x v="5"/>
    </i>
    <i r="1" i="6">
      <x v="6"/>
    </i>
    <i r="1" i="7">
      <x v="7"/>
    </i>
    <i r="1" i="8">
      <x v="8"/>
    </i>
    <i r="1" i="9">
      <x v="9"/>
    </i>
    <i r="1" i="10">
      <x v="10"/>
    </i>
    <i>
      <x v="8"/>
      <x/>
    </i>
    <i r="1" i="1">
      <x v="1"/>
    </i>
    <i r="1" i="2">
      <x v="2"/>
    </i>
    <i r="1" i="3">
      <x v="3"/>
    </i>
    <i r="1" i="4">
      <x v="4"/>
    </i>
    <i r="1" i="5">
      <x v="5"/>
    </i>
    <i r="1" i="6">
      <x v="6"/>
    </i>
    <i r="1" i="7">
      <x v="7"/>
    </i>
    <i r="1" i="8">
      <x v="8"/>
    </i>
    <i r="1" i="9">
      <x v="9"/>
    </i>
    <i r="1" i="10">
      <x v="10"/>
    </i>
    <i>
      <x v="9"/>
      <x/>
    </i>
    <i r="1" i="1">
      <x v="1"/>
    </i>
    <i r="1" i="2">
      <x v="2"/>
    </i>
    <i r="1" i="3">
      <x v="3"/>
    </i>
    <i r="1" i="4">
      <x v="4"/>
    </i>
    <i r="1" i="5">
      <x v="5"/>
    </i>
    <i r="1" i="6">
      <x v="6"/>
    </i>
    <i r="1" i="7">
      <x v="7"/>
    </i>
    <i r="1" i="8">
      <x v="8"/>
    </i>
    <i r="1" i="9">
      <x v="9"/>
    </i>
    <i r="1" i="10">
      <x v="10"/>
    </i>
    <i>
      <x v="10"/>
      <x/>
    </i>
    <i r="1" i="1">
      <x v="1"/>
    </i>
    <i r="1" i="2">
      <x v="2"/>
    </i>
    <i r="1" i="3">
      <x v="3"/>
    </i>
    <i r="1" i="4">
      <x v="4"/>
    </i>
    <i r="1" i="5">
      <x v="5"/>
    </i>
    <i r="1" i="6">
      <x v="6"/>
    </i>
    <i r="1" i="7">
      <x v="7"/>
    </i>
    <i r="1" i="8">
      <x v="8"/>
    </i>
    <i r="1" i="9">
      <x v="9"/>
    </i>
    <i r="1" i="10">
      <x v="10"/>
    </i>
    <i>
      <x v="11"/>
      <x/>
    </i>
    <i r="1" i="1">
      <x v="1"/>
    </i>
    <i r="1" i="2">
      <x v="2"/>
    </i>
    <i r="1" i="3">
      <x v="3"/>
    </i>
    <i r="1" i="4">
      <x v="4"/>
    </i>
    <i r="1" i="5">
      <x v="5"/>
    </i>
    <i r="1" i="6">
      <x v="6"/>
    </i>
    <i r="1" i="7">
      <x v="7"/>
    </i>
    <i r="1" i="8">
      <x v="8"/>
    </i>
    <i r="1" i="9">
      <x v="9"/>
    </i>
    <i r="1" i="10">
      <x v="10"/>
    </i>
    <i>
      <x v="12"/>
      <x/>
    </i>
    <i r="1" i="1">
      <x v="1"/>
    </i>
    <i r="1" i="2">
      <x v="2"/>
    </i>
    <i r="1" i="3">
      <x v="3"/>
    </i>
    <i r="1" i="4">
      <x v="4"/>
    </i>
    <i r="1" i="5">
      <x v="5"/>
    </i>
    <i r="1" i="6">
      <x v="6"/>
    </i>
    <i r="1" i="7">
      <x v="7"/>
    </i>
    <i r="1" i="8">
      <x v="8"/>
    </i>
    <i r="1" i="9">
      <x v="9"/>
    </i>
    <i r="1" i="10">
      <x v="10"/>
    </i>
    <i>
      <x v="13"/>
      <x/>
    </i>
    <i r="1" i="1">
      <x v="1"/>
    </i>
    <i r="1" i="2">
      <x v="2"/>
    </i>
    <i r="1" i="3">
      <x v="3"/>
    </i>
    <i r="1" i="4">
      <x v="4"/>
    </i>
    <i r="1" i="5">
      <x v="5"/>
    </i>
    <i r="1" i="6">
      <x v="6"/>
    </i>
    <i r="1" i="7">
      <x v="7"/>
    </i>
    <i r="1" i="8">
      <x v="8"/>
    </i>
    <i r="1" i="9">
      <x v="9"/>
    </i>
    <i r="1" i="10">
      <x v="10"/>
    </i>
    <i>
      <x v="14"/>
      <x/>
    </i>
    <i r="1" i="1">
      <x v="1"/>
    </i>
    <i r="1" i="2">
      <x v="2"/>
    </i>
    <i r="1" i="3">
      <x v="3"/>
    </i>
    <i r="1" i="4">
      <x v="4"/>
    </i>
    <i r="1" i="5">
      <x v="5"/>
    </i>
    <i r="1" i="6">
      <x v="6"/>
    </i>
    <i r="1" i="7">
      <x v="7"/>
    </i>
    <i r="1" i="8">
      <x v="8"/>
    </i>
    <i r="1" i="9">
      <x v="9"/>
    </i>
    <i r="1" i="10">
      <x v="10"/>
    </i>
    <i>
      <x v="15"/>
      <x/>
    </i>
    <i r="1" i="1">
      <x v="1"/>
    </i>
    <i r="1" i="2">
      <x v="2"/>
    </i>
    <i r="1" i="3">
      <x v="3"/>
    </i>
    <i r="1" i="4">
      <x v="4"/>
    </i>
    <i r="1" i="5">
      <x v="5"/>
    </i>
    <i r="1" i="6">
      <x v="6"/>
    </i>
    <i r="1" i="7">
      <x v="7"/>
    </i>
    <i r="1" i="8">
      <x v="8"/>
    </i>
    <i r="1" i="9">
      <x v="9"/>
    </i>
    <i r="1" i="10">
      <x v="10"/>
    </i>
    <i t="grand">
      <x/>
    </i>
    <i t="grand" i="1">
      <x/>
    </i>
    <i t="grand" i="2">
      <x/>
    </i>
    <i t="grand" i="3">
      <x/>
    </i>
    <i t="grand" i="4">
      <x/>
    </i>
    <i t="grand" i="5">
      <x/>
    </i>
    <i t="grand" i="6">
      <x/>
    </i>
    <i t="grand" i="7">
      <x/>
    </i>
    <i t="grand" i="8">
      <x/>
    </i>
    <i t="grand" i="9">
      <x/>
    </i>
    <i t="grand" i="10">
      <x/>
    </i>
  </rowItems>
  <colFields count="2">
    <field x="112"/>
    <field x="3"/>
  </colFields>
  <colItems count="13">
    <i>
      <x/>
      <x/>
    </i>
    <i r="1">
      <x v="1"/>
    </i>
    <i r="1">
      <x v="2"/>
    </i>
    <i r="1">
      <x v="3"/>
    </i>
    <i r="1">
      <x v="4"/>
    </i>
    <i r="1">
      <x v="5"/>
    </i>
    <i t="default">
      <x/>
    </i>
    <i>
      <x v="1"/>
      <x v="6"/>
    </i>
    <i r="1">
      <x v="7"/>
    </i>
    <i r="1">
      <x v="8"/>
    </i>
    <i r="1">
      <x v="9"/>
    </i>
    <i t="default">
      <x v="1"/>
    </i>
    <i>
      <x v="3"/>
    </i>
  </colItems>
  <dataFields count="11">
    <dataField name=" Undup-num-awards" fld="6" baseField="0" baseItem="0" numFmtId="164"/>
    <dataField name=" HS1stT-FT-subtot" fld="10" baseField="0" baseItem="0" numFmtId="164"/>
    <dataField name=" HS1stT-PT-subtot" fld="12" baseField="0" baseItem="0" numFmtId="164"/>
    <dataField name=" HS1stT-UNK-subtot" fld="14" baseField="0" baseItem="0" numFmtId="164"/>
    <dataField name=" 1stT-FT-subtot" fld="34" baseField="0" baseItem="0" numFmtId="164"/>
    <dataField name=" 1stT-PT-subtot" fld="36" baseField="0" baseItem="0" numFmtId="164"/>
    <dataField name=" 1stT-UNK-subtot" fld="38" baseField="0" baseItem="0" numFmtId="164"/>
    <dataField name=" TRF-FT-subtot" fld="64" baseField="0" baseItem="0" numFmtId="164"/>
    <dataField name=" TRF-PT-subtot" fld="66" baseField="0" baseItem="0" numFmtId="164"/>
    <dataField name=" TRF-UNK-subtot" fld="68" baseField="0" baseItem="0" numFmtId="164"/>
    <dataField name=" UNK-subtot" fld="88" baseField="0" baseItem="0" numFmtId="164"/>
  </dataFields>
  <formats count="73">
    <format dxfId="326">
      <pivotArea type="all" dataOnly="0" outline="0" fieldPosition="0"/>
    </format>
    <format dxfId="325">
      <pivotArea type="all" dataOnly="0" outline="0" fieldPosition="0"/>
    </format>
    <format dxfId="324">
      <pivotArea outline="0" fieldPosition="0"/>
    </format>
    <format dxfId="323">
      <pivotArea field="0" dataOnly="0" labelOnly="1" grandRow="1" outline="0" offset="IV256" axis="axisRow" fieldPosition="0">
        <references count="1">
          <reference field="4294967294" count="1" selected="0">
            <x v="0"/>
          </reference>
        </references>
      </pivotArea>
    </format>
    <format dxfId="322">
      <pivotArea field="0" dataOnly="0" labelOnly="1" grandRow="1" outline="0" offset="IV256" axis="axisRow" fieldPosition="0">
        <references count="1">
          <reference field="4294967294" count="1" selected="0">
            <x v="4"/>
          </reference>
        </references>
      </pivotArea>
    </format>
    <format dxfId="321">
      <pivotArea field="0" dataOnly="0" labelOnly="1" grandRow="1" outline="0" offset="IV256" axis="axisRow" fieldPosition="0">
        <references count="1">
          <reference field="4294967294" count="1" selected="0">
            <x v="6"/>
          </reference>
        </references>
      </pivotArea>
    </format>
    <format dxfId="320">
      <pivotArea field="0" dataOnly="0" labelOnly="1" grandRow="1" outline="0" offset="IV256" axis="axisRow" fieldPosition="0">
        <references count="1">
          <reference field="4294967294" count="1" selected="0">
            <x v="5"/>
          </reference>
        </references>
      </pivotArea>
    </format>
    <format dxfId="319">
      <pivotArea field="0" dataOnly="0" labelOnly="1" grandRow="1" outline="0" offset="IV256" axis="axisRow" fieldPosition="0">
        <references count="1">
          <reference field="4294967294" count="1" selected="0">
            <x v="7"/>
          </reference>
        </references>
      </pivotArea>
    </format>
    <format dxfId="318">
      <pivotArea field="0" dataOnly="0" labelOnly="1" grandRow="1" outline="0" offset="IV256" axis="axisRow" fieldPosition="0">
        <references count="1">
          <reference field="4294967294" count="1" selected="0">
            <x v="8"/>
          </reference>
        </references>
      </pivotArea>
    </format>
    <format dxfId="317">
      <pivotArea field="0" dataOnly="0" labelOnly="1" grandRow="1" outline="0" offset="IV256" axis="axisRow" fieldPosition="0">
        <references count="1">
          <reference field="4294967294" count="1" selected="0">
            <x v="9"/>
          </reference>
        </references>
      </pivotArea>
    </format>
    <format dxfId="316">
      <pivotArea field="0" dataOnly="0" labelOnly="1" grandRow="1" outline="0" offset="IV256" axis="axisRow" fieldPosition="0">
        <references count="1">
          <reference field="4294967294" count="1" selected="0">
            <x v="10"/>
          </reference>
        </references>
      </pivotArea>
    </format>
    <format dxfId="315">
      <pivotArea dataOnly="0" labelOnly="1" outline="0" offset="IV1" fieldPosition="0">
        <references count="1">
          <reference field="0" count="1">
            <x v="10"/>
          </reference>
        </references>
      </pivotArea>
    </format>
    <format dxfId="314">
      <pivotArea dataOnly="0" outline="0" fieldPosition="0">
        <references count="1">
          <reference field="0" count="1">
            <x v="12"/>
          </reference>
        </references>
      </pivotArea>
    </format>
    <format dxfId="313">
      <pivotArea dataOnly="0" outline="0" fieldPosition="0">
        <references count="1">
          <reference field="0" count="1">
            <x v="3"/>
          </reference>
        </references>
      </pivotArea>
    </format>
    <format dxfId="312">
      <pivotArea outline="0" fieldPosition="0">
        <references count="2">
          <reference field="4294967294" count="1" selected="0">
            <x v="0"/>
          </reference>
          <reference field="0" count="1" selected="0">
            <x v="6"/>
          </reference>
        </references>
      </pivotArea>
    </format>
    <format dxfId="311">
      <pivotArea dataOnly="0" labelOnly="1" outline="0" offset="IV1" fieldPosition="0">
        <references count="1">
          <reference field="0" count="1">
            <x v="6"/>
          </reference>
        </references>
      </pivotArea>
    </format>
    <format dxfId="310">
      <pivotArea dataOnly="0" labelOnly="1" outline="0" fieldPosition="0">
        <references count="2">
          <reference field="4294967294" count="1">
            <x v="0"/>
          </reference>
          <reference field="0" count="1" selected="0">
            <x v="6"/>
          </reference>
        </references>
      </pivotArea>
    </format>
    <format dxfId="309">
      <pivotArea dataOnly="0" labelOnly="1" outline="0" offset="IV1" fieldPosition="0">
        <references count="1">
          <reference field="0" count="1">
            <x v="15"/>
          </reference>
        </references>
      </pivotArea>
    </format>
    <format dxfId="308">
      <pivotArea dataOnly="0" labelOnly="1" outline="0" offset="IV1" fieldPosition="0">
        <references count="1">
          <reference field="0" count="1">
            <x v="9"/>
          </reference>
        </references>
      </pivotArea>
    </format>
    <format dxfId="307">
      <pivotArea dataOnly="0" outline="0" fieldPosition="0">
        <references count="1">
          <reference field="0" count="1">
            <x v="5"/>
          </reference>
        </references>
      </pivotArea>
    </format>
    <format dxfId="306">
      <pivotArea dataOnly="0" outline="0" fieldPosition="0">
        <references count="1">
          <reference field="0" count="1">
            <x v="4"/>
          </reference>
        </references>
      </pivotArea>
    </format>
    <format dxfId="305">
      <pivotArea dataOnly="0" labelOnly="1" outline="0" offset="IV1" fieldPosition="0">
        <references count="1">
          <reference field="0" count="1">
            <x v="1"/>
          </reference>
        </references>
      </pivotArea>
    </format>
    <format dxfId="304">
      <pivotArea type="origin" dataOnly="0" labelOnly="1" outline="0" fieldPosition="0"/>
    </format>
    <format dxfId="303">
      <pivotArea field="0" type="button" dataOnly="0" labelOnly="1" outline="0" axis="axisRow" fieldPosition="0"/>
    </format>
    <format dxfId="302">
      <pivotArea dataOnly="0" labelOnly="1" outline="0" fieldPosition="0">
        <references count="1">
          <reference field="0" count="0"/>
        </references>
      </pivotArea>
    </format>
    <format dxfId="301">
      <pivotArea field="0" dataOnly="0" labelOnly="1" grandRow="1" outline="0" offset="A256" axis="axisRow" fieldPosition="0">
        <references count="1">
          <reference field="4294967294" count="1" selected="0">
            <x v="0"/>
          </reference>
        </references>
      </pivotArea>
    </format>
    <format dxfId="300">
      <pivotArea field="0" dataOnly="0" labelOnly="1" grandRow="1" outline="0" offset="A256" axis="axisRow" fieldPosition="0">
        <references count="1">
          <reference field="4294967294" count="1" selected="0">
            <x v="4"/>
          </reference>
        </references>
      </pivotArea>
    </format>
    <format dxfId="299">
      <pivotArea field="0" dataOnly="0" labelOnly="1" grandRow="1" outline="0" offset="A256" axis="axisRow" fieldPosition="0">
        <references count="1">
          <reference field="4294967294" count="1" selected="0">
            <x v="5"/>
          </reference>
        </references>
      </pivotArea>
    </format>
    <format dxfId="298">
      <pivotArea field="0" dataOnly="0" labelOnly="1" grandRow="1" outline="0" offset="A256" axis="axisRow" fieldPosition="0">
        <references count="1">
          <reference field="4294967294" count="1" selected="0">
            <x v="6"/>
          </reference>
        </references>
      </pivotArea>
    </format>
    <format dxfId="297">
      <pivotArea field="0" dataOnly="0" labelOnly="1" grandRow="1" outline="0" offset="A256" axis="axisRow" fieldPosition="0">
        <references count="1">
          <reference field="4294967294" count="1" selected="0">
            <x v="7"/>
          </reference>
        </references>
      </pivotArea>
    </format>
    <format dxfId="296">
      <pivotArea field="0" dataOnly="0" labelOnly="1" grandRow="1" outline="0" offset="A256" axis="axisRow" fieldPosition="0">
        <references count="1">
          <reference field="4294967294" count="1" selected="0">
            <x v="8"/>
          </reference>
        </references>
      </pivotArea>
    </format>
    <format dxfId="295">
      <pivotArea field="0" dataOnly="0" labelOnly="1" grandRow="1" outline="0" offset="A256" axis="axisRow" fieldPosition="0">
        <references count="1">
          <reference field="4294967294" count="1" selected="0">
            <x v="9"/>
          </reference>
        </references>
      </pivotArea>
    </format>
    <format dxfId="294">
      <pivotArea field="0" dataOnly="0" labelOnly="1" grandRow="1" outline="0" offset="A256" axis="axisRow" fieldPosition="0">
        <references count="1">
          <reference field="4294967294" count="1" selected="0">
            <x v="10"/>
          </reference>
        </references>
      </pivotArea>
    </format>
    <format dxfId="293">
      <pivotArea type="origin" dataOnly="0" labelOnly="1" outline="0" offset="A1:B1" fieldPosition="0"/>
    </format>
    <format dxfId="292">
      <pivotArea outline="0" collapsedLevelsAreSubtotals="1" fieldPosition="0">
        <references count="2">
          <reference field="4294967294" count="1" selected="0">
            <x v="10"/>
          </reference>
          <reference field="0" count="1" selected="0">
            <x v="0"/>
          </reference>
        </references>
      </pivotArea>
    </format>
    <format dxfId="291">
      <pivotArea dataOnly="0" labelOnly="1" outline="0" offset="IV256" fieldPosition="0">
        <references count="1">
          <reference field="0" count="1">
            <x v="0"/>
          </reference>
        </references>
      </pivotArea>
    </format>
    <format dxfId="290">
      <pivotArea dataOnly="0" labelOnly="1" outline="0" fieldPosition="0">
        <references count="2">
          <reference field="4294967294" count="1">
            <x v="10"/>
          </reference>
          <reference field="0" count="1" selected="0">
            <x v="0"/>
          </reference>
        </references>
      </pivotArea>
    </format>
    <format dxfId="289">
      <pivotArea dataOnly="0" labelOnly="1" outline="0" fieldPosition="0">
        <references count="1">
          <reference field="0" count="1">
            <x v="15"/>
          </reference>
        </references>
      </pivotArea>
    </format>
    <format dxfId="288">
      <pivotArea dataOnly="0" labelOnly="1" outline="0" fieldPosition="0">
        <references count="1">
          <reference field="0" count="1">
            <x v="14"/>
          </reference>
        </references>
      </pivotArea>
    </format>
    <format dxfId="287">
      <pivotArea dataOnly="0" labelOnly="1" outline="0" fieldPosition="0">
        <references count="1">
          <reference field="0" count="1">
            <x v="13"/>
          </reference>
        </references>
      </pivotArea>
    </format>
    <format dxfId="286">
      <pivotArea dataOnly="0" labelOnly="1" outline="0" fieldPosition="0">
        <references count="1">
          <reference field="0" count="1">
            <x v="12"/>
          </reference>
        </references>
      </pivotArea>
    </format>
    <format dxfId="285">
      <pivotArea dataOnly="0" labelOnly="1" outline="0" fieldPosition="0">
        <references count="1">
          <reference field="0" count="1">
            <x v="11"/>
          </reference>
        </references>
      </pivotArea>
    </format>
    <format dxfId="284">
      <pivotArea dataOnly="0" labelOnly="1" outline="0" fieldPosition="0">
        <references count="1">
          <reference field="0" count="1">
            <x v="10"/>
          </reference>
        </references>
      </pivotArea>
    </format>
    <format dxfId="283">
      <pivotArea dataOnly="0" labelOnly="1" outline="0" fieldPosition="0">
        <references count="1">
          <reference field="0" count="1">
            <x v="9"/>
          </reference>
        </references>
      </pivotArea>
    </format>
    <format dxfId="282">
      <pivotArea dataOnly="0" labelOnly="1" outline="0" fieldPosition="0">
        <references count="1">
          <reference field="0" count="1">
            <x v="8"/>
          </reference>
        </references>
      </pivotArea>
    </format>
    <format dxfId="281">
      <pivotArea dataOnly="0" labelOnly="1" outline="0" fieldPosition="0">
        <references count="1">
          <reference field="0" count="1">
            <x v="7"/>
          </reference>
        </references>
      </pivotArea>
    </format>
    <format dxfId="280">
      <pivotArea dataOnly="0" labelOnly="1" outline="0" fieldPosition="0">
        <references count="1">
          <reference field="0" count="1">
            <x v="6"/>
          </reference>
        </references>
      </pivotArea>
    </format>
    <format dxfId="279">
      <pivotArea dataOnly="0" labelOnly="1" outline="0" fieldPosition="0">
        <references count="1">
          <reference field="0" count="1">
            <x v="5"/>
          </reference>
        </references>
      </pivotArea>
    </format>
    <format dxfId="278">
      <pivotArea dataOnly="0" labelOnly="1" outline="0" fieldPosition="0">
        <references count="1">
          <reference field="0" count="1">
            <x v="4"/>
          </reference>
        </references>
      </pivotArea>
    </format>
    <format dxfId="277">
      <pivotArea dataOnly="0" labelOnly="1" outline="0" fieldPosition="0">
        <references count="1">
          <reference field="0" count="1">
            <x v="3"/>
          </reference>
        </references>
      </pivotArea>
    </format>
    <format dxfId="276">
      <pivotArea dataOnly="0" labelOnly="1" outline="0" fieldPosition="0">
        <references count="1">
          <reference field="0" count="1">
            <x v="2"/>
          </reference>
        </references>
      </pivotArea>
    </format>
    <format dxfId="275">
      <pivotArea dataOnly="0" labelOnly="1" outline="0" fieldPosition="0">
        <references count="1">
          <reference field="0" count="1">
            <x v="1"/>
          </reference>
        </references>
      </pivotArea>
    </format>
    <format dxfId="274">
      <pivotArea dataOnly="0" labelOnly="1" outline="0" fieldPosition="0">
        <references count="1">
          <reference field="0" count="1">
            <x v="0"/>
          </reference>
        </references>
      </pivotArea>
    </format>
    <format dxfId="273">
      <pivotArea outline="0" collapsedLevelsAreSubtotals="1" fieldPosition="0">
        <references count="2">
          <reference field="4294967294" count="1" selected="0">
            <x v="0"/>
          </reference>
          <reference field="0" count="1" selected="0">
            <x v="0"/>
          </reference>
        </references>
      </pivotArea>
    </format>
    <format dxfId="272">
      <pivotArea dataOnly="0" labelOnly="1" outline="0" fieldPosition="0">
        <references count="2">
          <reference field="4294967294" count="1">
            <x v="0"/>
          </reference>
          <reference field="0" count="1" selected="0">
            <x v="0"/>
          </reference>
        </references>
      </pivotArea>
    </format>
    <format dxfId="271">
      <pivotArea outline="0" collapsedLevelsAreSubtotals="1" fieldPosition="0">
        <references count="2">
          <reference field="4294967294" count="3" selected="0">
            <x v="1"/>
            <x v="2"/>
            <x v="3"/>
          </reference>
          <reference field="0" count="1" selected="0">
            <x v="0"/>
          </reference>
        </references>
      </pivotArea>
    </format>
    <format dxfId="270">
      <pivotArea dataOnly="0" labelOnly="1" outline="0" fieldPosition="0">
        <references count="2">
          <reference field="4294967294" count="3">
            <x v="1"/>
            <x v="2"/>
            <x v="3"/>
          </reference>
          <reference field="0" count="1" selected="0">
            <x v="0"/>
          </reference>
        </references>
      </pivotArea>
    </format>
    <format dxfId="269">
      <pivotArea outline="0" collapsedLevelsAreSubtotals="1" fieldPosition="0">
        <references count="2">
          <reference field="4294967294" count="3" selected="0">
            <x v="4"/>
            <x v="5"/>
            <x v="6"/>
          </reference>
          <reference field="0" count="1" selected="0">
            <x v="0"/>
          </reference>
        </references>
      </pivotArea>
    </format>
    <format dxfId="268">
      <pivotArea dataOnly="0" labelOnly="1" outline="0" fieldPosition="0">
        <references count="2">
          <reference field="4294967294" count="3">
            <x v="4"/>
            <x v="5"/>
            <x v="6"/>
          </reference>
          <reference field="0" count="1" selected="0">
            <x v="0"/>
          </reference>
        </references>
      </pivotArea>
    </format>
    <format dxfId="267">
      <pivotArea outline="0" collapsedLevelsAreSubtotals="1" fieldPosition="0">
        <references count="2">
          <reference field="4294967294" count="3" selected="0">
            <x v="7"/>
            <x v="8"/>
            <x v="9"/>
          </reference>
          <reference field="0" count="1" selected="0">
            <x v="0"/>
          </reference>
        </references>
      </pivotArea>
    </format>
    <format dxfId="266">
      <pivotArea dataOnly="0" labelOnly="1" outline="0" fieldPosition="0">
        <references count="2">
          <reference field="4294967294" count="3">
            <x v="7"/>
            <x v="8"/>
            <x v="9"/>
          </reference>
          <reference field="0" count="1" selected="0">
            <x v="0"/>
          </reference>
        </references>
      </pivotArea>
    </format>
    <format dxfId="265">
      <pivotArea field="0" dataOnly="0" labelOnly="1" grandRow="1" outline="0" axis="axisRow" fieldPosition="0">
        <references count="1">
          <reference field="4294967294" count="1" selected="0">
            <x v="0"/>
          </reference>
        </references>
      </pivotArea>
    </format>
    <format dxfId="264">
      <pivotArea field="0" dataOnly="0" labelOnly="1" grandRow="1" outline="0" axis="axisRow" fieldPosition="0">
        <references count="1">
          <reference field="4294967294" count="1" selected="0">
            <x v="1"/>
          </reference>
        </references>
      </pivotArea>
    </format>
    <format dxfId="263">
      <pivotArea field="0" dataOnly="0" labelOnly="1" grandRow="1" outline="0" axis="axisRow" fieldPosition="0">
        <references count="1">
          <reference field="4294967294" count="1" selected="0">
            <x v="2"/>
          </reference>
        </references>
      </pivotArea>
    </format>
    <format dxfId="262">
      <pivotArea field="0" dataOnly="0" labelOnly="1" grandRow="1" outline="0" axis="axisRow" fieldPosition="0">
        <references count="1">
          <reference field="4294967294" count="1" selected="0">
            <x v="3"/>
          </reference>
        </references>
      </pivotArea>
    </format>
    <format dxfId="261">
      <pivotArea field="0" dataOnly="0" labelOnly="1" grandRow="1" outline="0" axis="axisRow" fieldPosition="0">
        <references count="1">
          <reference field="4294967294" count="1" selected="0">
            <x v="4"/>
          </reference>
        </references>
      </pivotArea>
    </format>
    <format dxfId="260">
      <pivotArea field="0" dataOnly="0" labelOnly="1" grandRow="1" outline="0" axis="axisRow" fieldPosition="0">
        <references count="1">
          <reference field="4294967294" count="1" selected="0">
            <x v="5"/>
          </reference>
        </references>
      </pivotArea>
    </format>
    <format dxfId="259">
      <pivotArea field="0" dataOnly="0" labelOnly="1" grandRow="1" outline="0" axis="axisRow" fieldPosition="0">
        <references count="1">
          <reference field="4294967294" count="1" selected="0">
            <x v="6"/>
          </reference>
        </references>
      </pivotArea>
    </format>
    <format dxfId="258">
      <pivotArea field="0" dataOnly="0" labelOnly="1" grandRow="1" outline="0" axis="axisRow" fieldPosition="0">
        <references count="1">
          <reference field="4294967294" count="1" selected="0">
            <x v="7"/>
          </reference>
        </references>
      </pivotArea>
    </format>
    <format dxfId="257">
      <pivotArea field="0" dataOnly="0" labelOnly="1" grandRow="1" outline="0" axis="axisRow" fieldPosition="0">
        <references count="1">
          <reference field="4294967294" count="1" selected="0">
            <x v="8"/>
          </reference>
        </references>
      </pivotArea>
    </format>
    <format dxfId="256">
      <pivotArea field="0" dataOnly="0" labelOnly="1" grandRow="1" outline="0" axis="axisRow" fieldPosition="0">
        <references count="1">
          <reference field="4294967294" count="1" selected="0">
            <x v="9"/>
          </reference>
        </references>
      </pivotArea>
    </format>
    <format dxfId="255">
      <pivotArea field="0" dataOnly="0" labelOnly="1" grandRow="1" outline="0" axis="axisRow" fieldPosition="0">
        <references count="1">
          <reference field="4294967294" count="1" selected="0">
            <x v="10"/>
          </reference>
        </references>
      </pivotArea>
    </format>
    <format dxfId="254">
      <pivotArea outline="0" collapsedLevelsAreSubtotals="1" fieldPosition="0">
        <references count="4">
          <reference field="4294967294" count="10" selected="0">
            <x v="1"/>
            <x v="2"/>
            <x v="3"/>
            <x v="4"/>
            <x v="5"/>
            <x v="6"/>
            <x v="7"/>
            <x v="8"/>
            <x v="9"/>
            <x v="10"/>
          </reference>
          <reference field="0" count="1" selected="0">
            <x v="8"/>
          </reference>
          <reference field="3" count="1" selected="0">
            <x v="0"/>
          </reference>
          <reference field="112" count="1" selected="0">
            <x v="0"/>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O294" firstHeaderRow="1" firstDataRow="3" firstDataCol="2"/>
  <pivotFields count="147">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outline="0" subtotalTop="0" showAll="0" includeNewItemsInFilter="1">
      <items count="15">
        <item x="0"/>
        <item x="8"/>
        <item x="1"/>
        <item x="2"/>
        <item x="3"/>
        <item x="4"/>
        <item x="9"/>
        <item x="5"/>
        <item x="6"/>
        <item x="7"/>
        <item m="1" x="13"/>
        <item m="1" x="11"/>
        <item m="1" x="12"/>
        <item x="1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6" outline="0" subtotalTop="0" showAll="0" includeNewItemsInFilter="1"/>
    <pivotField compact="0" outline="0" subtotalTop="0" showAll="0" includeNewItemsInFilter="1"/>
    <pivotField compact="0" numFmtId="166"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5">
        <item n="Four-Year" x="1"/>
        <item n="Two-Year" x="2"/>
        <item n="Technical" x="3"/>
        <item sd="0" x="0"/>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289">
    <i>
      <x/>
      <x/>
    </i>
    <i r="1" i="1">
      <x v="1"/>
    </i>
    <i r="1" i="2">
      <x v="2"/>
    </i>
    <i r="1" i="3">
      <x v="3"/>
    </i>
    <i r="1" i="4">
      <x v="4"/>
    </i>
    <i r="1" i="5">
      <x v="5"/>
    </i>
    <i r="1" i="6">
      <x v="6"/>
    </i>
    <i r="1" i="7">
      <x v="7"/>
    </i>
    <i r="1" i="8">
      <x v="8"/>
    </i>
    <i r="1" i="9">
      <x v="9"/>
    </i>
    <i r="1" i="10">
      <x v="10"/>
    </i>
    <i r="1" i="11">
      <x v="11"/>
    </i>
    <i r="1" i="12">
      <x v="12"/>
    </i>
    <i r="1" i="13">
      <x v="13"/>
    </i>
    <i r="1" i="14">
      <x v="14"/>
    </i>
    <i r="1" i="15">
      <x v="15"/>
    </i>
    <i r="1" i="16">
      <x v="16"/>
    </i>
    <i>
      <x v="1"/>
      <x/>
    </i>
    <i r="1" i="1">
      <x v="1"/>
    </i>
    <i r="1" i="2">
      <x v="2"/>
    </i>
    <i r="1" i="3">
      <x v="3"/>
    </i>
    <i r="1" i="4">
      <x v="4"/>
    </i>
    <i r="1" i="5">
      <x v="5"/>
    </i>
    <i r="1" i="6">
      <x v="6"/>
    </i>
    <i r="1" i="7">
      <x v="7"/>
    </i>
    <i r="1" i="8">
      <x v="8"/>
    </i>
    <i r="1" i="9">
      <x v="9"/>
    </i>
    <i r="1" i="10">
      <x v="10"/>
    </i>
    <i r="1" i="11">
      <x v="11"/>
    </i>
    <i r="1" i="12">
      <x v="12"/>
    </i>
    <i r="1" i="13">
      <x v="13"/>
    </i>
    <i r="1" i="14">
      <x v="14"/>
    </i>
    <i r="1" i="15">
      <x v="15"/>
    </i>
    <i r="1" i="16">
      <x v="16"/>
    </i>
    <i>
      <x v="2"/>
      <x/>
    </i>
    <i r="1" i="1">
      <x v="1"/>
    </i>
    <i r="1" i="2">
      <x v="2"/>
    </i>
    <i r="1" i="3">
      <x v="3"/>
    </i>
    <i r="1" i="4">
      <x v="4"/>
    </i>
    <i r="1" i="5">
      <x v="5"/>
    </i>
    <i r="1" i="6">
      <x v="6"/>
    </i>
    <i r="1" i="7">
      <x v="7"/>
    </i>
    <i r="1" i="8">
      <x v="8"/>
    </i>
    <i r="1" i="9">
      <x v="9"/>
    </i>
    <i r="1" i="10">
      <x v="10"/>
    </i>
    <i r="1" i="11">
      <x v="11"/>
    </i>
    <i r="1" i="12">
      <x v="12"/>
    </i>
    <i r="1" i="13">
      <x v="13"/>
    </i>
    <i r="1" i="14">
      <x v="14"/>
    </i>
    <i r="1" i="15">
      <x v="15"/>
    </i>
    <i r="1" i="16">
      <x v="16"/>
    </i>
    <i>
      <x v="3"/>
      <x/>
    </i>
    <i r="1" i="1">
      <x v="1"/>
    </i>
    <i r="1" i="2">
      <x v="2"/>
    </i>
    <i r="1" i="3">
      <x v="3"/>
    </i>
    <i r="1" i="4">
      <x v="4"/>
    </i>
    <i r="1" i="5">
      <x v="5"/>
    </i>
    <i r="1" i="6">
      <x v="6"/>
    </i>
    <i r="1" i="7">
      <x v="7"/>
    </i>
    <i r="1" i="8">
      <x v="8"/>
    </i>
    <i r="1" i="9">
      <x v="9"/>
    </i>
    <i r="1" i="10">
      <x v="10"/>
    </i>
    <i r="1" i="11">
      <x v="11"/>
    </i>
    <i r="1" i="12">
      <x v="12"/>
    </i>
    <i r="1" i="13">
      <x v="13"/>
    </i>
    <i r="1" i="14">
      <x v="14"/>
    </i>
    <i r="1" i="15">
      <x v="15"/>
    </i>
    <i r="1" i="16">
      <x v="16"/>
    </i>
    <i>
      <x v="4"/>
      <x/>
    </i>
    <i r="1" i="1">
      <x v="1"/>
    </i>
    <i r="1" i="2">
      <x v="2"/>
    </i>
    <i r="1" i="3">
      <x v="3"/>
    </i>
    <i r="1" i="4">
      <x v="4"/>
    </i>
    <i r="1" i="5">
      <x v="5"/>
    </i>
    <i r="1" i="6">
      <x v="6"/>
    </i>
    <i r="1" i="7">
      <x v="7"/>
    </i>
    <i r="1" i="8">
      <x v="8"/>
    </i>
    <i r="1" i="9">
      <x v="9"/>
    </i>
    <i r="1" i="10">
      <x v="10"/>
    </i>
    <i r="1" i="11">
      <x v="11"/>
    </i>
    <i r="1" i="12">
      <x v="12"/>
    </i>
    <i r="1" i="13">
      <x v="13"/>
    </i>
    <i r="1" i="14">
      <x v="14"/>
    </i>
    <i r="1" i="15">
      <x v="15"/>
    </i>
    <i r="1" i="16">
      <x v="16"/>
    </i>
    <i>
      <x v="5"/>
      <x/>
    </i>
    <i r="1" i="1">
      <x v="1"/>
    </i>
    <i r="1" i="2">
      <x v="2"/>
    </i>
    <i r="1" i="3">
      <x v="3"/>
    </i>
    <i r="1" i="4">
      <x v="4"/>
    </i>
    <i r="1" i="5">
      <x v="5"/>
    </i>
    <i r="1" i="6">
      <x v="6"/>
    </i>
    <i r="1" i="7">
      <x v="7"/>
    </i>
    <i r="1" i="8">
      <x v="8"/>
    </i>
    <i r="1" i="9">
      <x v="9"/>
    </i>
    <i r="1" i="10">
      <x v="10"/>
    </i>
    <i r="1" i="11">
      <x v="11"/>
    </i>
    <i r="1" i="12">
      <x v="12"/>
    </i>
    <i r="1" i="13">
      <x v="13"/>
    </i>
    <i r="1" i="14">
      <x v="14"/>
    </i>
    <i r="1" i="15">
      <x v="15"/>
    </i>
    <i r="1" i="16">
      <x v="16"/>
    </i>
    <i>
      <x v="6"/>
      <x/>
    </i>
    <i r="1" i="1">
      <x v="1"/>
    </i>
    <i r="1" i="2">
      <x v="2"/>
    </i>
    <i r="1" i="3">
      <x v="3"/>
    </i>
    <i r="1" i="4">
      <x v="4"/>
    </i>
    <i r="1" i="5">
      <x v="5"/>
    </i>
    <i r="1" i="6">
      <x v="6"/>
    </i>
    <i r="1" i="7">
      <x v="7"/>
    </i>
    <i r="1" i="8">
      <x v="8"/>
    </i>
    <i r="1" i="9">
      <x v="9"/>
    </i>
    <i r="1" i="10">
      <x v="10"/>
    </i>
    <i r="1" i="11">
      <x v="11"/>
    </i>
    <i r="1" i="12">
      <x v="12"/>
    </i>
    <i r="1" i="13">
      <x v="13"/>
    </i>
    <i r="1" i="14">
      <x v="14"/>
    </i>
    <i r="1" i="15">
      <x v="15"/>
    </i>
    <i r="1" i="16">
      <x v="16"/>
    </i>
    <i>
      <x v="7"/>
      <x/>
    </i>
    <i r="1" i="1">
      <x v="1"/>
    </i>
    <i r="1" i="2">
      <x v="2"/>
    </i>
    <i r="1" i="3">
      <x v="3"/>
    </i>
    <i r="1" i="4">
      <x v="4"/>
    </i>
    <i r="1" i="5">
      <x v="5"/>
    </i>
    <i r="1" i="6">
      <x v="6"/>
    </i>
    <i r="1" i="7">
      <x v="7"/>
    </i>
    <i r="1" i="8">
      <x v="8"/>
    </i>
    <i r="1" i="9">
      <x v="9"/>
    </i>
    <i r="1" i="10">
      <x v="10"/>
    </i>
    <i r="1" i="11">
      <x v="11"/>
    </i>
    <i r="1" i="12">
      <x v="12"/>
    </i>
    <i r="1" i="13">
      <x v="13"/>
    </i>
    <i r="1" i="14">
      <x v="14"/>
    </i>
    <i r="1" i="15">
      <x v="15"/>
    </i>
    <i r="1" i="16">
      <x v="16"/>
    </i>
    <i>
      <x v="8"/>
      <x/>
    </i>
    <i r="1" i="1">
      <x v="1"/>
    </i>
    <i r="1" i="2">
      <x v="2"/>
    </i>
    <i r="1" i="3">
      <x v="3"/>
    </i>
    <i r="1" i="4">
      <x v="4"/>
    </i>
    <i r="1" i="5">
      <x v="5"/>
    </i>
    <i r="1" i="6">
      <x v="6"/>
    </i>
    <i r="1" i="7">
      <x v="7"/>
    </i>
    <i r="1" i="8">
      <x v="8"/>
    </i>
    <i r="1" i="9">
      <x v="9"/>
    </i>
    <i r="1" i="10">
      <x v="10"/>
    </i>
    <i r="1" i="11">
      <x v="11"/>
    </i>
    <i r="1" i="12">
      <x v="12"/>
    </i>
    <i r="1" i="13">
      <x v="13"/>
    </i>
    <i r="1" i="14">
      <x v="14"/>
    </i>
    <i r="1" i="15">
      <x v="15"/>
    </i>
    <i r="1" i="16">
      <x v="16"/>
    </i>
    <i>
      <x v="9"/>
      <x/>
    </i>
    <i r="1" i="1">
      <x v="1"/>
    </i>
    <i r="1" i="2">
      <x v="2"/>
    </i>
    <i r="1" i="3">
      <x v="3"/>
    </i>
    <i r="1" i="4">
      <x v="4"/>
    </i>
    <i r="1" i="5">
      <x v="5"/>
    </i>
    <i r="1" i="6">
      <x v="6"/>
    </i>
    <i r="1" i="7">
      <x v="7"/>
    </i>
    <i r="1" i="8">
      <x v="8"/>
    </i>
    <i r="1" i="9">
      <x v="9"/>
    </i>
    <i r="1" i="10">
      <x v="10"/>
    </i>
    <i r="1" i="11">
      <x v="11"/>
    </i>
    <i r="1" i="12">
      <x v="12"/>
    </i>
    <i r="1" i="13">
      <x v="13"/>
    </i>
    <i r="1" i="14">
      <x v="14"/>
    </i>
    <i r="1" i="15">
      <x v="15"/>
    </i>
    <i r="1" i="16">
      <x v="16"/>
    </i>
    <i>
      <x v="10"/>
      <x/>
    </i>
    <i r="1" i="1">
      <x v="1"/>
    </i>
    <i r="1" i="2">
      <x v="2"/>
    </i>
    <i r="1" i="3">
      <x v="3"/>
    </i>
    <i r="1" i="4">
      <x v="4"/>
    </i>
    <i r="1" i="5">
      <x v="5"/>
    </i>
    <i r="1" i="6">
      <x v="6"/>
    </i>
    <i r="1" i="7">
      <x v="7"/>
    </i>
    <i r="1" i="8">
      <x v="8"/>
    </i>
    <i r="1" i="9">
      <x v="9"/>
    </i>
    <i r="1" i="10">
      <x v="10"/>
    </i>
    <i r="1" i="11">
      <x v="11"/>
    </i>
    <i r="1" i="12">
      <x v="12"/>
    </i>
    <i r="1" i="13">
      <x v="13"/>
    </i>
    <i r="1" i="14">
      <x v="14"/>
    </i>
    <i r="1" i="15">
      <x v="15"/>
    </i>
    <i r="1" i="16">
      <x v="16"/>
    </i>
    <i>
      <x v="11"/>
      <x/>
    </i>
    <i r="1" i="1">
      <x v="1"/>
    </i>
    <i r="1" i="2">
      <x v="2"/>
    </i>
    <i r="1" i="3">
      <x v="3"/>
    </i>
    <i r="1" i="4">
      <x v="4"/>
    </i>
    <i r="1" i="5">
      <x v="5"/>
    </i>
    <i r="1" i="6">
      <x v="6"/>
    </i>
    <i r="1" i="7">
      <x v="7"/>
    </i>
    <i r="1" i="8">
      <x v="8"/>
    </i>
    <i r="1" i="9">
      <x v="9"/>
    </i>
    <i r="1" i="10">
      <x v="10"/>
    </i>
    <i r="1" i="11">
      <x v="11"/>
    </i>
    <i r="1" i="12">
      <x v="12"/>
    </i>
    <i r="1" i="13">
      <x v="13"/>
    </i>
    <i r="1" i="14">
      <x v="14"/>
    </i>
    <i r="1" i="15">
      <x v="15"/>
    </i>
    <i r="1" i="16">
      <x v="16"/>
    </i>
    <i>
      <x v="12"/>
      <x/>
    </i>
    <i r="1" i="1">
      <x v="1"/>
    </i>
    <i r="1" i="2">
      <x v="2"/>
    </i>
    <i r="1" i="3">
      <x v="3"/>
    </i>
    <i r="1" i="4">
      <x v="4"/>
    </i>
    <i r="1" i="5">
      <x v="5"/>
    </i>
    <i r="1" i="6">
      <x v="6"/>
    </i>
    <i r="1" i="7">
      <x v="7"/>
    </i>
    <i r="1" i="8">
      <x v="8"/>
    </i>
    <i r="1" i="9">
      <x v="9"/>
    </i>
    <i r="1" i="10">
      <x v="10"/>
    </i>
    <i r="1" i="11">
      <x v="11"/>
    </i>
    <i r="1" i="12">
      <x v="12"/>
    </i>
    <i r="1" i="13">
      <x v="13"/>
    </i>
    <i r="1" i="14">
      <x v="14"/>
    </i>
    <i r="1" i="15">
      <x v="15"/>
    </i>
    <i r="1" i="16">
      <x v="16"/>
    </i>
    <i>
      <x v="13"/>
      <x/>
    </i>
    <i r="1" i="1">
      <x v="1"/>
    </i>
    <i r="1" i="2">
      <x v="2"/>
    </i>
    <i r="1" i="3">
      <x v="3"/>
    </i>
    <i r="1" i="4">
      <x v="4"/>
    </i>
    <i r="1" i="5">
      <x v="5"/>
    </i>
    <i r="1" i="6">
      <x v="6"/>
    </i>
    <i r="1" i="7">
      <x v="7"/>
    </i>
    <i r="1" i="8">
      <x v="8"/>
    </i>
    <i r="1" i="9">
      <x v="9"/>
    </i>
    <i r="1" i="10">
      <x v="10"/>
    </i>
    <i r="1" i="11">
      <x v="11"/>
    </i>
    <i r="1" i="12">
      <x v="12"/>
    </i>
    <i r="1" i="13">
      <x v="13"/>
    </i>
    <i r="1" i="14">
      <x v="14"/>
    </i>
    <i r="1" i="15">
      <x v="15"/>
    </i>
    <i r="1" i="16">
      <x v="16"/>
    </i>
    <i>
      <x v="14"/>
      <x/>
    </i>
    <i r="1" i="1">
      <x v="1"/>
    </i>
    <i r="1" i="2">
      <x v="2"/>
    </i>
    <i r="1" i="3">
      <x v="3"/>
    </i>
    <i r="1" i="4">
      <x v="4"/>
    </i>
    <i r="1" i="5">
      <x v="5"/>
    </i>
    <i r="1" i="6">
      <x v="6"/>
    </i>
    <i r="1" i="7">
      <x v="7"/>
    </i>
    <i r="1" i="8">
      <x v="8"/>
    </i>
    <i r="1" i="9">
      <x v="9"/>
    </i>
    <i r="1" i="10">
      <x v="10"/>
    </i>
    <i r="1" i="11">
      <x v="11"/>
    </i>
    <i r="1" i="12">
      <x v="12"/>
    </i>
    <i r="1" i="13">
      <x v="13"/>
    </i>
    <i r="1" i="14">
      <x v="14"/>
    </i>
    <i r="1" i="15">
      <x v="15"/>
    </i>
    <i r="1" i="16">
      <x v="16"/>
    </i>
    <i>
      <x v="15"/>
      <x/>
    </i>
    <i r="1" i="1">
      <x v="1"/>
    </i>
    <i r="1" i="2">
      <x v="2"/>
    </i>
    <i r="1" i="3">
      <x v="3"/>
    </i>
    <i r="1" i="4">
      <x v="4"/>
    </i>
    <i r="1" i="5">
      <x v="5"/>
    </i>
    <i r="1" i="6">
      <x v="6"/>
    </i>
    <i r="1" i="7">
      <x v="7"/>
    </i>
    <i r="1" i="8">
      <x v="8"/>
    </i>
    <i r="1" i="9">
      <x v="9"/>
    </i>
    <i r="1" i="10">
      <x v="10"/>
    </i>
    <i r="1" i="11">
      <x v="11"/>
    </i>
    <i r="1" i="12">
      <x v="12"/>
    </i>
    <i r="1" i="13">
      <x v="13"/>
    </i>
    <i r="1" i="14">
      <x v="14"/>
    </i>
    <i r="1" i="15">
      <x v="15"/>
    </i>
    <i r="1" i="16">
      <x v="16"/>
    </i>
    <i t="grand">
      <x/>
    </i>
    <i t="grand" i="1">
      <x/>
    </i>
    <i t="grand" i="2">
      <x/>
    </i>
    <i t="grand" i="3">
      <x/>
    </i>
    <i t="grand" i="4">
      <x/>
    </i>
    <i t="grand" i="5">
      <x/>
    </i>
    <i t="grand" i="6">
      <x/>
    </i>
    <i t="grand" i="7">
      <x/>
    </i>
    <i t="grand" i="8">
      <x/>
    </i>
    <i t="grand" i="9">
      <x/>
    </i>
    <i t="grand" i="10">
      <x/>
    </i>
    <i t="grand" i="11">
      <x/>
    </i>
    <i t="grand" i="12">
      <x/>
    </i>
    <i t="grand" i="13">
      <x/>
    </i>
    <i t="grand" i="14">
      <x/>
    </i>
    <i t="grand" i="15">
      <x/>
    </i>
    <i t="grand" i="16">
      <x/>
    </i>
  </rowItems>
  <colFields count="2">
    <field x="112"/>
    <field x="3"/>
  </colFields>
  <colItems count="13">
    <i>
      <x/>
      <x/>
    </i>
    <i r="1">
      <x v="1"/>
    </i>
    <i r="1">
      <x v="2"/>
    </i>
    <i r="1">
      <x v="3"/>
    </i>
    <i r="1">
      <x v="4"/>
    </i>
    <i r="1">
      <x v="5"/>
    </i>
    <i t="default">
      <x/>
    </i>
    <i>
      <x v="1"/>
      <x v="6"/>
    </i>
    <i r="1">
      <x v="7"/>
    </i>
    <i r="1">
      <x v="8"/>
    </i>
    <i r="1">
      <x v="9"/>
    </i>
    <i t="default">
      <x v="1"/>
    </i>
    <i>
      <x v="3"/>
    </i>
  </colItems>
  <dataFields count="17">
    <dataField name=" AvHS1stT-FT-TTA" fld="139" baseField="0" baseItem="0" numFmtId="164"/>
    <dataField name=" AvHS1stT-PT-TTA" fld="140" baseField="0" baseItem="0" numFmtId="164"/>
    <dataField name=" AvHS1stT-UNK-TTA" fld="141" baseField="0" baseItem="0" numFmtId="164"/>
    <dataField name=" AvHS1stT-TTA" fld="142" baseField="0" baseItem="0" numFmtId="164"/>
    <dataField name=" Av1stT-FT-TTA" fld="113" baseField="0" baseItem="0" numFmtId="164"/>
    <dataField name=" Av1stT-PT-TTA" fld="114" baseField="0" baseItem="0" numFmtId="164"/>
    <dataField name=" Av1stT-UNK-TTA" fld="115" baseField="0" baseItem="0" numFmtId="164"/>
    <dataField name=" Av1stT-TTA" fld="116" baseField="0" baseItem="0" numFmtId="164"/>
    <dataField name=" AvTRF-FT-TTA" fld="117" baseField="0" baseItem="0" numFmtId="164"/>
    <dataField name=" AvTRF-PT-TTA" fld="118" baseField="0" baseItem="0" numFmtId="164"/>
    <dataField name=" AvTRF-UNK-TTA" fld="119" baseField="0" baseItem="0" numFmtId="164"/>
    <dataField name=" AvTRF-TTA" fld="120" baseField="0" baseItem="0" numFmtId="164"/>
    <dataField name=" AvUNK-TTA" fld="121" baseField="0" baseItem="0" numFmtId="164"/>
    <dataField name=" Av FT-TTA" fld="122" baseField="0" baseItem="0" numFmtId="164"/>
    <dataField name=" Av PT-TTA" fld="123" baseField="0" baseItem="0" numFmtId="164"/>
    <dataField name=" Av FTPT-TTA" fld="137" baseField="0" baseItem="0" numFmtId="164"/>
    <dataField name=" Av TTA" fld="124" baseField="0" baseItem="0" numFmtId="166"/>
  </dataFields>
  <formats count="142">
    <format dxfId="253">
      <pivotArea type="all" dataOnly="0" outline="0" fieldPosition="0"/>
    </format>
    <format dxfId="252">
      <pivotArea type="all" dataOnly="0" outline="0" fieldPosition="0"/>
    </format>
    <format dxfId="251">
      <pivotArea dataOnly="0" labelOnly="1" outline="0" offset="IV1" fieldPosition="0">
        <references count="1">
          <reference field="0" count="1">
            <x v="15"/>
          </reference>
        </references>
      </pivotArea>
    </format>
    <format dxfId="250">
      <pivotArea dataOnly="0" labelOnly="1" outline="0" offset="IV1" fieldPosition="0">
        <references count="1">
          <reference field="0" count="1">
            <x v="12"/>
          </reference>
        </references>
      </pivotArea>
    </format>
    <format dxfId="249">
      <pivotArea dataOnly="0" labelOnly="1" outline="0" offset="IV1" fieldPosition="0">
        <references count="1">
          <reference field="0" count="1">
            <x v="10"/>
          </reference>
        </references>
      </pivotArea>
    </format>
    <format dxfId="248">
      <pivotArea dataOnly="0" labelOnly="1" outline="0" offset="IV1" fieldPosition="0">
        <references count="1">
          <reference field="0" count="1">
            <x v="9"/>
          </reference>
        </references>
      </pivotArea>
    </format>
    <format dxfId="247">
      <pivotArea dataOnly="0" labelOnly="1" outline="0" offset="IV1" fieldPosition="0">
        <references count="1">
          <reference field="0" count="1">
            <x v="5"/>
          </reference>
        </references>
      </pivotArea>
    </format>
    <format dxfId="246">
      <pivotArea dataOnly="0" labelOnly="1" outline="0" offset="IV1" fieldPosition="0">
        <references count="1">
          <reference field="0" count="1">
            <x v="4"/>
          </reference>
        </references>
      </pivotArea>
    </format>
    <format dxfId="245">
      <pivotArea dataOnly="0" labelOnly="1" outline="0" offset="IV1" fieldPosition="0">
        <references count="1">
          <reference field="0" count="1">
            <x v="3"/>
          </reference>
        </references>
      </pivotArea>
    </format>
    <format dxfId="244">
      <pivotArea dataOnly="0" labelOnly="1" outline="0" offset="IV1" fieldPosition="0">
        <references count="1">
          <reference field="0" count="1">
            <x v="1"/>
          </reference>
        </references>
      </pivotArea>
    </format>
    <format dxfId="243">
      <pivotArea dataOnly="0" labelOnly="1" outline="0" offset="IV1" fieldPosition="0">
        <references count="1">
          <reference field="0" count="1">
            <x v="6"/>
          </reference>
        </references>
      </pivotArea>
    </format>
    <format dxfId="242">
      <pivotArea type="origin" dataOnly="0" labelOnly="1" outline="0" fieldPosition="0"/>
    </format>
    <format dxfId="241">
      <pivotArea field="0" type="button" dataOnly="0" labelOnly="1" outline="0" axis="axisRow" fieldPosition="0"/>
    </format>
    <format dxfId="240">
      <pivotArea dataOnly="0" labelOnly="1" outline="0" fieldPosition="0">
        <references count="1">
          <reference field="0" count="0"/>
        </references>
      </pivotArea>
    </format>
    <format dxfId="239">
      <pivotArea outline="0" fieldPosition="0"/>
    </format>
    <format dxfId="238">
      <pivotArea outline="0" fieldPosition="0">
        <references count="3">
          <reference field="4294967294" count="1" selected="0">
            <x v="12"/>
          </reference>
          <reference field="0" count="1" selected="0">
            <x v="6"/>
          </reference>
          <reference field="112" count="1" selected="0" defaultSubtotal="1">
            <x v="0"/>
          </reference>
        </references>
      </pivotArea>
    </format>
    <format dxfId="237">
      <pivotArea outline="0" fieldPosition="0">
        <references count="3">
          <reference field="4294967294" count="1" selected="0">
            <x v="11"/>
          </reference>
          <reference field="0" count="1" selected="0">
            <x v="5"/>
          </reference>
          <reference field="112" count="1" selected="0" defaultSubtotal="1">
            <x v="0"/>
          </reference>
        </references>
      </pivotArea>
    </format>
    <format dxfId="236">
      <pivotArea outline="0" fieldPosition="0">
        <references count="1">
          <reference field="112" count="1" selected="0" defaultSubtotal="1">
            <x v="0"/>
          </reference>
        </references>
      </pivotArea>
    </format>
    <format dxfId="235">
      <pivotArea type="topRight" dataOnly="0" labelOnly="1" outline="0" offset="E1" fieldPosition="0"/>
    </format>
    <format dxfId="234">
      <pivotArea dataOnly="0" labelOnly="1" outline="0" fieldPosition="0">
        <references count="1">
          <reference field="112" count="1" defaultSubtotal="1">
            <x v="0"/>
          </reference>
        </references>
      </pivotArea>
    </format>
    <format dxfId="233">
      <pivotArea outline="0" fieldPosition="0">
        <references count="3">
          <reference field="4294967294" count="1" selected="0">
            <x v="15"/>
          </reference>
          <reference field="0" count="1" selected="0">
            <x v="6"/>
          </reference>
          <reference field="112" count="2" selected="0" defaultSubtotal="1">
            <x v="0"/>
            <x v="1"/>
          </reference>
        </references>
      </pivotArea>
    </format>
    <format dxfId="232">
      <pivotArea outline="0" fieldPosition="0">
        <references count="4">
          <reference field="4294967294" count="1" selected="0">
            <x v="15"/>
          </reference>
          <reference field="0" count="1" selected="0">
            <x v="5"/>
          </reference>
          <reference field="3" count="1" selected="0">
            <x v="0"/>
          </reference>
          <reference field="112" count="1" selected="0">
            <x v="0"/>
          </reference>
        </references>
      </pivotArea>
    </format>
    <format dxfId="231">
      <pivotArea outline="0" fieldPosition="0">
        <references count="3">
          <reference field="4294967294" count="1" selected="0">
            <x v="15"/>
          </reference>
          <reference field="0" count="1" selected="0">
            <x v="5"/>
          </reference>
          <reference field="112" count="2" selected="0" defaultSubtotal="1">
            <x v="0"/>
            <x v="1"/>
          </reference>
        </references>
      </pivotArea>
    </format>
    <format dxfId="230">
      <pivotArea dataOnly="0" labelOnly="1" outline="0" fieldPosition="0">
        <references count="2">
          <reference field="4294967294" count="1">
            <x v="4"/>
          </reference>
          <reference field="0" count="1" selected="0">
            <x v="3"/>
          </reference>
        </references>
      </pivotArea>
    </format>
    <format dxfId="229">
      <pivotArea dataOnly="0" labelOnly="1" outline="0" fieldPosition="0">
        <references count="2">
          <reference field="4294967294" count="1">
            <x v="4"/>
          </reference>
          <reference field="0" count="1" selected="0">
            <x v="4"/>
          </reference>
        </references>
      </pivotArea>
    </format>
    <format dxfId="228">
      <pivotArea outline="0" fieldPosition="0">
        <references count="3">
          <reference field="4294967294" count="1" selected="0">
            <x v="15"/>
          </reference>
          <reference field="0" count="1" selected="0">
            <x v="4"/>
          </reference>
          <reference field="112" count="2" selected="0" defaultSubtotal="1">
            <x v="0"/>
            <x v="1"/>
          </reference>
        </references>
      </pivotArea>
    </format>
    <format dxfId="227">
      <pivotArea outline="0" collapsedLevelsAreSubtotals="1" fieldPosition="0">
        <references count="3">
          <reference field="4294967294" count="1" selected="0">
            <x v="15"/>
          </reference>
          <reference field="0" count="1" selected="0">
            <x v="4"/>
          </reference>
          <reference field="112" count="2" selected="0" defaultSubtotal="1">
            <x v="0"/>
            <x v="1"/>
          </reference>
        </references>
      </pivotArea>
    </format>
    <format dxfId="226">
      <pivotArea outline="0" collapsedLevelsAreSubtotals="1" fieldPosition="0">
        <references count="4">
          <reference field="4294967294" count="1" selected="0">
            <x v="15"/>
          </reference>
          <reference field="0" count="1" selected="0">
            <x v="6"/>
          </reference>
          <reference field="3" count="6" selected="0">
            <x v="0"/>
            <x v="1"/>
            <x v="2"/>
            <x v="3"/>
            <x v="4"/>
            <x v="5"/>
          </reference>
          <reference field="112" count="1" selected="0">
            <x v="0"/>
          </reference>
        </references>
      </pivotArea>
    </format>
    <format dxfId="225">
      <pivotArea outline="0" collapsedLevelsAreSubtotals="1" fieldPosition="0">
        <references count="3">
          <reference field="4294967294" count="1" selected="0">
            <x v="15"/>
          </reference>
          <reference field="0" count="1" selected="0">
            <x v="14"/>
          </reference>
          <reference field="112" count="1" selected="0" defaultSubtotal="1">
            <x v="0"/>
          </reference>
        </references>
      </pivotArea>
    </format>
    <format dxfId="224">
      <pivotArea outline="0" collapsedLevelsAreSubtotals="1" fieldPosition="0">
        <references count="4">
          <reference field="4294967294" count="12" selected="0">
            <x v="4"/>
            <x v="5"/>
            <x v="6"/>
            <x v="7"/>
            <x v="8"/>
            <x v="9"/>
            <x v="10"/>
            <x v="11"/>
            <x v="12"/>
            <x v="13"/>
            <x v="14"/>
            <x v="15"/>
          </reference>
          <reference field="0" count="1" selected="0">
            <x v="1"/>
          </reference>
          <reference field="3" count="1" selected="0">
            <x v="0"/>
          </reference>
          <reference field="112" count="1" selected="0">
            <x v="0"/>
          </reference>
        </references>
      </pivotArea>
    </format>
    <format dxfId="223">
      <pivotArea dataOnly="0" labelOnly="1" outline="0" fieldPosition="0">
        <references count="2">
          <reference field="4294967294" count="12">
            <x v="4"/>
            <x v="5"/>
            <x v="6"/>
            <x v="7"/>
            <x v="8"/>
            <x v="9"/>
            <x v="10"/>
            <x v="11"/>
            <x v="12"/>
            <x v="13"/>
            <x v="14"/>
            <x v="15"/>
          </reference>
          <reference field="0" count="1" selected="0">
            <x v="1"/>
          </reference>
        </references>
      </pivotArea>
    </format>
    <format dxfId="222">
      <pivotArea dataOnly="0" labelOnly="1" outline="0" fieldPosition="0">
        <references count="2">
          <reference field="4294967294" count="1">
            <x v="4"/>
          </reference>
          <reference field="0" count="1" selected="0">
            <x v="3"/>
          </reference>
        </references>
      </pivotArea>
    </format>
    <format dxfId="221">
      <pivotArea dataOnly="0" labelOnly="1" outline="0" fieldPosition="0">
        <references count="2">
          <reference field="4294967294" count="1">
            <x v="4"/>
          </reference>
          <reference field="0" count="1" selected="0">
            <x v="4"/>
          </reference>
        </references>
      </pivotArea>
    </format>
    <format dxfId="220">
      <pivotArea outline="0" collapsedLevelsAreSubtotals="1" fieldPosition="0">
        <references count="2">
          <reference field="4294967294" count="1" selected="0">
            <x v="15"/>
          </reference>
          <reference field="0" count="1" selected="0">
            <x v="4"/>
          </reference>
        </references>
      </pivotArea>
    </format>
    <format dxfId="219">
      <pivotArea outline="0" collapsedLevelsAreSubtotals="1" fieldPosition="0">
        <references count="2">
          <reference field="4294967294" count="1" selected="0">
            <x v="15"/>
          </reference>
          <reference field="0" count="1" selected="0">
            <x v="4"/>
          </reference>
        </references>
      </pivotArea>
    </format>
    <format dxfId="218">
      <pivotArea outline="0" collapsedLevelsAreSubtotals="1" fieldPosition="0">
        <references count="4">
          <reference field="4294967294" count="1" selected="0">
            <x v="15"/>
          </reference>
          <reference field="0" count="1" selected="0">
            <x v="5"/>
          </reference>
          <reference field="3" count="1" selected="0">
            <x v="0"/>
          </reference>
          <reference field="112" count="1" selected="0">
            <x v="0"/>
          </reference>
        </references>
      </pivotArea>
    </format>
    <format dxfId="217">
      <pivotArea outline="0" collapsedLevelsAreSubtotals="1" fieldPosition="0">
        <references count="4">
          <reference field="4294967294" count="1" selected="0">
            <x v="15"/>
          </reference>
          <reference field="0" count="1" selected="0">
            <x v="6"/>
          </reference>
          <reference field="3" count="1" selected="0">
            <x v="0"/>
          </reference>
          <reference field="112" count="1" selected="0">
            <x v="0"/>
          </reference>
        </references>
      </pivotArea>
    </format>
    <format dxfId="216">
      <pivotArea dataOnly="0" labelOnly="1" outline="0" fieldPosition="0">
        <references count="1">
          <reference field="112" count="1" defaultSubtotal="1">
            <x v="0"/>
          </reference>
        </references>
      </pivotArea>
    </format>
    <format dxfId="215">
      <pivotArea dataOnly="0" labelOnly="1" outline="0" fieldPosition="0">
        <references count="1">
          <reference field="112" count="1" defaultSubtotal="1">
            <x v="1"/>
          </reference>
        </references>
      </pivotArea>
    </format>
    <format dxfId="214">
      <pivotArea dataOnly="0" labelOnly="1" outline="0" fieldPosition="0">
        <references count="1">
          <reference field="112" count="1" defaultSubtotal="1">
            <x v="2"/>
          </reference>
        </references>
      </pivotArea>
    </format>
    <format dxfId="213">
      <pivotArea outline="0" collapsedLevelsAreSubtotals="1" fieldPosition="0">
        <references count="1">
          <reference field="112" count="1" selected="0" defaultSubtotal="1">
            <x v="2"/>
          </reference>
        </references>
      </pivotArea>
    </format>
    <format dxfId="212">
      <pivotArea type="topRight" dataOnly="0" labelOnly="1" outline="0" offset="N1" fieldPosition="0"/>
    </format>
    <format dxfId="211">
      <pivotArea dataOnly="0" labelOnly="1" outline="0" fieldPosition="0">
        <references count="1">
          <reference field="112" count="1" defaultSubtotal="1">
            <x v="2"/>
          </reference>
        </references>
      </pivotArea>
    </format>
    <format dxfId="210">
      <pivotArea type="origin" dataOnly="0" labelOnly="1" outline="0" fieldPosition="0"/>
    </format>
    <format dxfId="209">
      <pivotArea field="0" type="button" dataOnly="0" labelOnly="1" outline="0" axis="axisRow" fieldPosition="0"/>
    </format>
    <format dxfId="208">
      <pivotArea dataOnly="0" labelOnly="1" outline="0" fieldPosition="0">
        <references count="1">
          <reference field="0" count="0"/>
        </references>
      </pivotArea>
    </format>
    <format dxfId="207">
      <pivotArea field="0" dataOnly="0" labelOnly="1" grandRow="1" outline="0" offset="A256" axis="axisRow" fieldPosition="0">
        <references count="1">
          <reference field="4294967294" count="1" selected="0">
            <x v="4"/>
          </reference>
        </references>
      </pivotArea>
    </format>
    <format dxfId="206">
      <pivotArea field="0" dataOnly="0" labelOnly="1" grandRow="1" outline="0" offset="A256" axis="axisRow" fieldPosition="0">
        <references count="1">
          <reference field="4294967294" count="1" selected="0">
            <x v="5"/>
          </reference>
        </references>
      </pivotArea>
    </format>
    <format dxfId="205">
      <pivotArea field="0" dataOnly="0" labelOnly="1" grandRow="1" outline="0" offset="A256" axis="axisRow" fieldPosition="0">
        <references count="1">
          <reference field="4294967294" count="1" selected="0">
            <x v="6"/>
          </reference>
        </references>
      </pivotArea>
    </format>
    <format dxfId="204">
      <pivotArea field="0" dataOnly="0" labelOnly="1" grandRow="1" outline="0" offset="A256" axis="axisRow" fieldPosition="0">
        <references count="1">
          <reference field="4294967294" count="1" selected="0">
            <x v="7"/>
          </reference>
        </references>
      </pivotArea>
    </format>
    <format dxfId="203">
      <pivotArea field="0" dataOnly="0" labelOnly="1" grandRow="1" outline="0" offset="A256" axis="axisRow" fieldPosition="0">
        <references count="1">
          <reference field="4294967294" count="1" selected="0">
            <x v="8"/>
          </reference>
        </references>
      </pivotArea>
    </format>
    <format dxfId="202">
      <pivotArea field="0" dataOnly="0" labelOnly="1" grandRow="1" outline="0" offset="A256" axis="axisRow" fieldPosition="0">
        <references count="1">
          <reference field="4294967294" count="1" selected="0">
            <x v="9"/>
          </reference>
        </references>
      </pivotArea>
    </format>
    <format dxfId="201">
      <pivotArea field="0" dataOnly="0" labelOnly="1" grandRow="1" outline="0" offset="A256" axis="axisRow" fieldPosition="0">
        <references count="1">
          <reference field="4294967294" count="1" selected="0">
            <x v="10"/>
          </reference>
        </references>
      </pivotArea>
    </format>
    <format dxfId="200">
      <pivotArea field="0" dataOnly="0" labelOnly="1" grandRow="1" outline="0" offset="A256" axis="axisRow" fieldPosition="0">
        <references count="1">
          <reference field="4294967294" count="1" selected="0">
            <x v="11"/>
          </reference>
        </references>
      </pivotArea>
    </format>
    <format dxfId="199">
      <pivotArea field="0" dataOnly="0" labelOnly="1" grandRow="1" outline="0" offset="A256" axis="axisRow" fieldPosition="0">
        <references count="1">
          <reference field="4294967294" count="1" selected="0">
            <x v="12"/>
          </reference>
        </references>
      </pivotArea>
    </format>
    <format dxfId="198">
      <pivotArea field="0" dataOnly="0" labelOnly="1" grandRow="1" outline="0" offset="A256" axis="axisRow" fieldPosition="0">
        <references count="1">
          <reference field="4294967294" count="1" selected="0">
            <x v="13"/>
          </reference>
        </references>
      </pivotArea>
    </format>
    <format dxfId="197">
      <pivotArea field="0" dataOnly="0" labelOnly="1" grandRow="1" outline="0" offset="A256" axis="axisRow" fieldPosition="0">
        <references count="1">
          <reference field="4294967294" count="1" selected="0">
            <x v="14"/>
          </reference>
        </references>
      </pivotArea>
    </format>
    <format dxfId="196">
      <pivotArea field="0" dataOnly="0" labelOnly="1" grandRow="1" outline="0" offset="A256" axis="axisRow" fieldPosition="0">
        <references count="1">
          <reference field="4294967294" count="1" selected="0">
            <x v="15"/>
          </reference>
        </references>
      </pivotArea>
    </format>
    <format dxfId="195">
      <pivotArea field="0" dataOnly="0" labelOnly="1" grandRow="1" outline="0" offset="A256" axis="axisRow" fieldPosition="0">
        <references count="1">
          <reference field="4294967294" count="1" selected="0">
            <x v="16"/>
          </reference>
        </references>
      </pivotArea>
    </format>
    <format dxfId="194">
      <pivotArea dataOnly="0" labelOnly="1" outline="0" fieldPosition="0">
        <references count="1">
          <reference field="0" count="1">
            <x v="0"/>
          </reference>
        </references>
      </pivotArea>
    </format>
    <format dxfId="193">
      <pivotArea dataOnly="0" labelOnly="1" outline="0" fieldPosition="0">
        <references count="1">
          <reference field="0" count="1">
            <x v="1"/>
          </reference>
        </references>
      </pivotArea>
    </format>
    <format dxfId="192">
      <pivotArea dataOnly="0" labelOnly="1" outline="0" fieldPosition="0">
        <references count="1">
          <reference field="0" count="1">
            <x v="2"/>
          </reference>
        </references>
      </pivotArea>
    </format>
    <format dxfId="191">
      <pivotArea dataOnly="0" labelOnly="1" outline="0" fieldPosition="0">
        <references count="1">
          <reference field="0" count="1">
            <x v="3"/>
          </reference>
        </references>
      </pivotArea>
    </format>
    <format dxfId="190">
      <pivotArea dataOnly="0" labelOnly="1" outline="0" fieldPosition="0">
        <references count="1">
          <reference field="0" count="1">
            <x v="4"/>
          </reference>
        </references>
      </pivotArea>
    </format>
    <format dxfId="189">
      <pivotArea dataOnly="0" labelOnly="1" outline="0" fieldPosition="0">
        <references count="1">
          <reference field="0" count="1">
            <x v="5"/>
          </reference>
        </references>
      </pivotArea>
    </format>
    <format dxfId="188">
      <pivotArea dataOnly="0" labelOnly="1" outline="0" fieldPosition="0">
        <references count="1">
          <reference field="0" count="1">
            <x v="6"/>
          </reference>
        </references>
      </pivotArea>
    </format>
    <format dxfId="187">
      <pivotArea dataOnly="0" labelOnly="1" outline="0" fieldPosition="0">
        <references count="1">
          <reference field="0" count="1">
            <x v="7"/>
          </reference>
        </references>
      </pivotArea>
    </format>
    <format dxfId="186">
      <pivotArea dataOnly="0" labelOnly="1" outline="0" fieldPosition="0">
        <references count="1">
          <reference field="0" count="1">
            <x v="8"/>
          </reference>
        </references>
      </pivotArea>
    </format>
    <format dxfId="185">
      <pivotArea dataOnly="0" labelOnly="1" outline="0" fieldPosition="0">
        <references count="1">
          <reference field="0" count="1">
            <x v="9"/>
          </reference>
        </references>
      </pivotArea>
    </format>
    <format dxfId="184">
      <pivotArea dataOnly="0" labelOnly="1" outline="0" fieldPosition="0">
        <references count="1">
          <reference field="0" count="1">
            <x v="10"/>
          </reference>
        </references>
      </pivotArea>
    </format>
    <format dxfId="183">
      <pivotArea dataOnly="0" labelOnly="1" outline="0" fieldPosition="0">
        <references count="1">
          <reference field="0" count="1">
            <x v="11"/>
          </reference>
        </references>
      </pivotArea>
    </format>
    <format dxfId="182">
      <pivotArea dataOnly="0" labelOnly="1" outline="0" fieldPosition="0">
        <references count="1">
          <reference field="0" count="1">
            <x v="12"/>
          </reference>
        </references>
      </pivotArea>
    </format>
    <format dxfId="181">
      <pivotArea dataOnly="0" labelOnly="1" outline="0" fieldPosition="0">
        <references count="1">
          <reference field="0" count="1">
            <x v="13"/>
          </reference>
        </references>
      </pivotArea>
    </format>
    <format dxfId="180">
      <pivotArea dataOnly="0" labelOnly="1" outline="0" fieldPosition="0">
        <references count="1">
          <reference field="0" count="1">
            <x v="14"/>
          </reference>
        </references>
      </pivotArea>
    </format>
    <format dxfId="179">
      <pivotArea dataOnly="0" labelOnly="1" outline="0" fieldPosition="0">
        <references count="1">
          <reference field="0" count="1">
            <x v="15"/>
          </reference>
        </references>
      </pivotArea>
    </format>
    <format dxfId="178">
      <pivotArea outline="0" collapsedLevelsAreSubtotals="1" fieldPosition="0">
        <references count="2">
          <reference field="4294967294" count="1" selected="0">
            <x v="3"/>
          </reference>
          <reference field="0" count="1" selected="0">
            <x v="0"/>
          </reference>
        </references>
      </pivotArea>
    </format>
    <format dxfId="177">
      <pivotArea dataOnly="0" labelOnly="1" outline="0" fieldPosition="0">
        <references count="2">
          <reference field="4294967294" count="1">
            <x v="3"/>
          </reference>
          <reference field="0" count="1" selected="0">
            <x v="0"/>
          </reference>
        </references>
      </pivotArea>
    </format>
    <format dxfId="176">
      <pivotArea outline="0" collapsedLevelsAreSubtotals="1" fieldPosition="0">
        <references count="2">
          <reference field="4294967294" count="1" selected="0">
            <x v="7"/>
          </reference>
          <reference field="0" count="1" selected="0">
            <x v="0"/>
          </reference>
        </references>
      </pivotArea>
    </format>
    <format dxfId="175">
      <pivotArea dataOnly="0" labelOnly="1" outline="0" fieldPosition="0">
        <references count="2">
          <reference field="4294967294" count="1">
            <x v="7"/>
          </reference>
          <reference field="0" count="1" selected="0">
            <x v="0"/>
          </reference>
        </references>
      </pivotArea>
    </format>
    <format dxfId="174">
      <pivotArea outline="0" collapsedLevelsAreSubtotals="1" fieldPosition="0">
        <references count="2">
          <reference field="4294967294" count="1" selected="0">
            <x v="11"/>
          </reference>
          <reference field="0" count="1" selected="0">
            <x v="0"/>
          </reference>
        </references>
      </pivotArea>
    </format>
    <format dxfId="173">
      <pivotArea dataOnly="0" labelOnly="1" outline="0" fieldPosition="0">
        <references count="2">
          <reference field="4294967294" count="1">
            <x v="11"/>
          </reference>
          <reference field="0" count="1" selected="0">
            <x v="0"/>
          </reference>
        </references>
      </pivotArea>
    </format>
    <format dxfId="172">
      <pivotArea outline="0" collapsedLevelsAreSubtotals="1" fieldPosition="0">
        <references count="2">
          <reference field="4294967294" count="1" selected="0">
            <x v="12"/>
          </reference>
          <reference field="0" count="1" selected="0">
            <x v="0"/>
          </reference>
        </references>
      </pivotArea>
    </format>
    <format dxfId="171">
      <pivotArea dataOnly="0" labelOnly="1" outline="0" fieldPosition="0">
        <references count="2">
          <reference field="4294967294" count="1">
            <x v="12"/>
          </reference>
          <reference field="0" count="1" selected="0">
            <x v="0"/>
          </reference>
        </references>
      </pivotArea>
    </format>
    <format dxfId="170">
      <pivotArea outline="0" collapsedLevelsAreSubtotals="1" fieldPosition="0">
        <references count="2">
          <reference field="4294967294" count="1" selected="0">
            <x v="13"/>
          </reference>
          <reference field="0" count="1" selected="0">
            <x v="0"/>
          </reference>
        </references>
      </pivotArea>
    </format>
    <format dxfId="169">
      <pivotArea dataOnly="0" labelOnly="1" outline="0" fieldPosition="0">
        <references count="2">
          <reference field="4294967294" count="1">
            <x v="13"/>
          </reference>
          <reference field="0" count="1" selected="0">
            <x v="0"/>
          </reference>
        </references>
      </pivotArea>
    </format>
    <format dxfId="168">
      <pivotArea outline="0" collapsedLevelsAreSubtotals="1" fieldPosition="0">
        <references count="2">
          <reference field="4294967294" count="1" selected="0">
            <x v="14"/>
          </reference>
          <reference field="0" count="1" selected="0">
            <x v="0"/>
          </reference>
        </references>
      </pivotArea>
    </format>
    <format dxfId="167">
      <pivotArea dataOnly="0" labelOnly="1" outline="0" fieldPosition="0">
        <references count="2">
          <reference field="4294967294" count="1">
            <x v="14"/>
          </reference>
          <reference field="0" count="1" selected="0">
            <x v="0"/>
          </reference>
        </references>
      </pivotArea>
    </format>
    <format dxfId="166">
      <pivotArea outline="0" collapsedLevelsAreSubtotals="1" fieldPosition="0">
        <references count="2">
          <reference field="4294967294" count="1" selected="0">
            <x v="15"/>
          </reference>
          <reference field="0" count="1" selected="0">
            <x v="0"/>
          </reference>
        </references>
      </pivotArea>
    </format>
    <format dxfId="165">
      <pivotArea dataOnly="0" labelOnly="1" outline="0" fieldPosition="0">
        <references count="2">
          <reference field="4294967294" count="1">
            <x v="15"/>
          </reference>
          <reference field="0" count="1" selected="0">
            <x v="0"/>
          </reference>
        </references>
      </pivotArea>
    </format>
    <format dxfId="164">
      <pivotArea field="0" dataOnly="0" labelOnly="1" grandRow="1" outline="0" axis="axisRow" fieldPosition="0">
        <references count="1">
          <reference field="4294967294" count="1" selected="0">
            <x v="0"/>
          </reference>
        </references>
      </pivotArea>
    </format>
    <format dxfId="163">
      <pivotArea field="0" dataOnly="0" labelOnly="1" grandRow="1" outline="0" axis="axisRow" fieldPosition="0">
        <references count="1">
          <reference field="4294967294" count="1" selected="0">
            <x v="1"/>
          </reference>
        </references>
      </pivotArea>
    </format>
    <format dxfId="162">
      <pivotArea field="0" dataOnly="0" labelOnly="1" grandRow="1" outline="0" axis="axisRow" fieldPosition="0">
        <references count="1">
          <reference field="4294967294" count="1" selected="0">
            <x v="2"/>
          </reference>
        </references>
      </pivotArea>
    </format>
    <format dxfId="161">
      <pivotArea field="0" dataOnly="0" labelOnly="1" grandRow="1" outline="0" axis="axisRow" fieldPosition="0">
        <references count="1">
          <reference field="4294967294" count="1" selected="0">
            <x v="3"/>
          </reference>
        </references>
      </pivotArea>
    </format>
    <format dxfId="160">
      <pivotArea field="0" dataOnly="0" labelOnly="1" grandRow="1" outline="0" axis="axisRow" fieldPosition="0">
        <references count="1">
          <reference field="4294967294" count="1" selected="0">
            <x v="4"/>
          </reference>
        </references>
      </pivotArea>
    </format>
    <format dxfId="159">
      <pivotArea field="0" dataOnly="0" labelOnly="1" grandRow="1" outline="0" axis="axisRow" fieldPosition="0">
        <references count="1">
          <reference field="4294967294" count="1" selected="0">
            <x v="5"/>
          </reference>
        </references>
      </pivotArea>
    </format>
    <format dxfId="158">
      <pivotArea field="0" dataOnly="0" labelOnly="1" grandRow="1" outline="0" axis="axisRow" fieldPosition="0">
        <references count="1">
          <reference field="4294967294" count="1" selected="0">
            <x v="6"/>
          </reference>
        </references>
      </pivotArea>
    </format>
    <format dxfId="157">
      <pivotArea field="0" dataOnly="0" labelOnly="1" grandRow="1" outline="0" axis="axisRow" fieldPosition="0">
        <references count="1">
          <reference field="4294967294" count="1" selected="0">
            <x v="7"/>
          </reference>
        </references>
      </pivotArea>
    </format>
    <format dxfId="156">
      <pivotArea field="0" dataOnly="0" labelOnly="1" grandRow="1" outline="0" axis="axisRow" fieldPosition="0">
        <references count="1">
          <reference field="4294967294" count="1" selected="0">
            <x v="8"/>
          </reference>
        </references>
      </pivotArea>
    </format>
    <format dxfId="155">
      <pivotArea field="0" dataOnly="0" labelOnly="1" grandRow="1" outline="0" axis="axisRow" fieldPosition="0">
        <references count="1">
          <reference field="4294967294" count="1" selected="0">
            <x v="9"/>
          </reference>
        </references>
      </pivotArea>
    </format>
    <format dxfId="154">
      <pivotArea field="0" dataOnly="0" labelOnly="1" grandRow="1" outline="0" axis="axisRow" fieldPosition="0">
        <references count="1">
          <reference field="4294967294" count="1" selected="0">
            <x v="10"/>
          </reference>
        </references>
      </pivotArea>
    </format>
    <format dxfId="153">
      <pivotArea field="0" dataOnly="0" labelOnly="1" grandRow="1" outline="0" axis="axisRow" fieldPosition="0">
        <references count="1">
          <reference field="4294967294" count="1" selected="0">
            <x v="11"/>
          </reference>
        </references>
      </pivotArea>
    </format>
    <format dxfId="152">
      <pivotArea field="0" dataOnly="0" labelOnly="1" grandRow="1" outline="0" axis="axisRow" fieldPosition="0">
        <references count="1">
          <reference field="4294967294" count="1" selected="0">
            <x v="12"/>
          </reference>
        </references>
      </pivotArea>
    </format>
    <format dxfId="151">
      <pivotArea field="0" dataOnly="0" labelOnly="1" grandRow="1" outline="0" axis="axisRow" fieldPosition="0">
        <references count="1">
          <reference field="4294967294" count="1" selected="0">
            <x v="13"/>
          </reference>
        </references>
      </pivotArea>
    </format>
    <format dxfId="150">
      <pivotArea field="0" dataOnly="0" labelOnly="1" grandRow="1" outline="0" axis="axisRow" fieldPosition="0">
        <references count="1">
          <reference field="4294967294" count="1" selected="0">
            <x v="14"/>
          </reference>
        </references>
      </pivotArea>
    </format>
    <format dxfId="149">
      <pivotArea field="0" dataOnly="0" labelOnly="1" grandRow="1" outline="0" axis="axisRow" fieldPosition="0">
        <references count="1">
          <reference field="4294967294" count="1" selected="0">
            <x v="15"/>
          </reference>
        </references>
      </pivotArea>
    </format>
    <format dxfId="148">
      <pivotArea field="0" dataOnly="0" labelOnly="1" grandRow="1" outline="0" axis="axisRow" fieldPosition="0">
        <references count="1">
          <reference field="4294967294" count="1" selected="0">
            <x v="16"/>
          </reference>
        </references>
      </pivotArea>
    </format>
    <format dxfId="147">
      <pivotArea field="0" grandRow="1" outline="0" collapsedLevelsAreSubtotals="1" axis="axisRow" fieldPosition="0">
        <references count="1">
          <reference field="4294967294" count="1" selected="0">
            <x v="16"/>
          </reference>
        </references>
      </pivotArea>
    </format>
    <format dxfId="146">
      <pivotArea field="0" dataOnly="0" labelOnly="1" grandRow="1" outline="0" offset="IV256" axis="axisRow" fieldPosition="0">
        <references count="1">
          <reference field="4294967294" count="1" selected="0">
            <x v="0"/>
          </reference>
        </references>
      </pivotArea>
    </format>
    <format dxfId="145">
      <pivotArea field="0" dataOnly="0" labelOnly="1" grandRow="1" outline="0" offset="IV256" axis="axisRow" fieldPosition="0">
        <references count="1">
          <reference field="4294967294" count="1" selected="0">
            <x v="1"/>
          </reference>
        </references>
      </pivotArea>
    </format>
    <format dxfId="144">
      <pivotArea field="0" dataOnly="0" labelOnly="1" grandRow="1" outline="0" offset="IV256" axis="axisRow" fieldPosition="0">
        <references count="1">
          <reference field="4294967294" count="1" selected="0">
            <x v="2"/>
          </reference>
        </references>
      </pivotArea>
    </format>
    <format dxfId="143">
      <pivotArea field="0" dataOnly="0" labelOnly="1" grandRow="1" outline="0" offset="IV256" axis="axisRow" fieldPosition="0">
        <references count="1">
          <reference field="4294967294" count="1" selected="0">
            <x v="3"/>
          </reference>
        </references>
      </pivotArea>
    </format>
    <format dxfId="142">
      <pivotArea field="0" dataOnly="0" labelOnly="1" grandRow="1" outline="0" offset="IV256" axis="axisRow" fieldPosition="0">
        <references count="1">
          <reference field="4294967294" count="1" selected="0">
            <x v="4"/>
          </reference>
        </references>
      </pivotArea>
    </format>
    <format dxfId="141">
      <pivotArea field="0" dataOnly="0" labelOnly="1" grandRow="1" outline="0" offset="IV256" axis="axisRow" fieldPosition="0">
        <references count="1">
          <reference field="4294967294" count="1" selected="0">
            <x v="5"/>
          </reference>
        </references>
      </pivotArea>
    </format>
    <format dxfId="140">
      <pivotArea field="0" dataOnly="0" labelOnly="1" grandRow="1" outline="0" offset="IV256" axis="axisRow" fieldPosition="0">
        <references count="1">
          <reference field="4294967294" count="1" selected="0">
            <x v="6"/>
          </reference>
        </references>
      </pivotArea>
    </format>
    <format dxfId="139">
      <pivotArea field="0" dataOnly="0" labelOnly="1" grandRow="1" outline="0" offset="IV256" axis="axisRow" fieldPosition="0">
        <references count="1">
          <reference field="4294967294" count="1" selected="0">
            <x v="7"/>
          </reference>
        </references>
      </pivotArea>
    </format>
    <format dxfId="138">
      <pivotArea field="0" dataOnly="0" labelOnly="1" grandRow="1" outline="0" offset="IV256" axis="axisRow" fieldPosition="0">
        <references count="1">
          <reference field="4294967294" count="1" selected="0">
            <x v="8"/>
          </reference>
        </references>
      </pivotArea>
    </format>
    <format dxfId="137">
      <pivotArea field="0" dataOnly="0" labelOnly="1" grandRow="1" outline="0" offset="IV256" axis="axisRow" fieldPosition="0">
        <references count="1">
          <reference field="4294967294" count="1" selected="0">
            <x v="9"/>
          </reference>
        </references>
      </pivotArea>
    </format>
    <format dxfId="136">
      <pivotArea field="0" dataOnly="0" labelOnly="1" grandRow="1" outline="0" offset="IV256" axis="axisRow" fieldPosition="0">
        <references count="1">
          <reference field="4294967294" count="1" selected="0">
            <x v="10"/>
          </reference>
        </references>
      </pivotArea>
    </format>
    <format dxfId="135">
      <pivotArea field="0" dataOnly="0" labelOnly="1" grandRow="1" outline="0" offset="IV256" axis="axisRow" fieldPosition="0">
        <references count="1">
          <reference field="4294967294" count="1" selected="0">
            <x v="11"/>
          </reference>
        </references>
      </pivotArea>
    </format>
    <format dxfId="134">
      <pivotArea field="0" dataOnly="0" labelOnly="1" grandRow="1" outline="0" offset="IV256" axis="axisRow" fieldPosition="0">
        <references count="1">
          <reference field="4294967294" count="1" selected="0">
            <x v="12"/>
          </reference>
        </references>
      </pivotArea>
    </format>
    <format dxfId="133">
      <pivotArea field="0" dataOnly="0" labelOnly="1" grandRow="1" outline="0" offset="IV256" axis="axisRow" fieldPosition="0">
        <references count="1">
          <reference field="4294967294" count="1" selected="0">
            <x v="13"/>
          </reference>
        </references>
      </pivotArea>
    </format>
    <format dxfId="132">
      <pivotArea field="0" dataOnly="0" labelOnly="1" grandRow="1" outline="0" offset="IV256" axis="axisRow" fieldPosition="0">
        <references count="1">
          <reference field="4294967294" count="1" selected="0">
            <x v="14"/>
          </reference>
        </references>
      </pivotArea>
    </format>
    <format dxfId="131">
      <pivotArea field="0" dataOnly="0" labelOnly="1" grandRow="1" outline="0" offset="IV256" axis="axisRow" fieldPosition="0">
        <references count="1">
          <reference field="4294967294" count="1" selected="0">
            <x v="15"/>
          </reference>
        </references>
      </pivotArea>
    </format>
    <format dxfId="130">
      <pivotArea field="0" dataOnly="0" labelOnly="1" grandRow="1" outline="0" offset="IV256" axis="axisRow" fieldPosition="0">
        <references count="1">
          <reference field="4294967294" count="1" selected="0">
            <x v="16"/>
          </reference>
        </references>
      </pivotArea>
    </format>
    <format dxfId="129">
      <pivotArea field="0" dataOnly="0" labelOnly="1" grandRow="1" outline="0" offset="A256" axis="axisRow" fieldPosition="0">
        <references count="1">
          <reference field="4294967294" count="1" selected="0">
            <x v="0"/>
          </reference>
        </references>
      </pivotArea>
    </format>
    <format dxfId="128">
      <pivotArea field="0" dataOnly="0" labelOnly="1" grandRow="1" outline="0" offset="A256" axis="axisRow" fieldPosition="0">
        <references count="1">
          <reference field="4294967294" count="1" selected="0">
            <x v="1"/>
          </reference>
        </references>
      </pivotArea>
    </format>
    <format dxfId="127">
      <pivotArea field="0" dataOnly="0" labelOnly="1" grandRow="1" outline="0" offset="A256" axis="axisRow" fieldPosition="0">
        <references count="1">
          <reference field="4294967294" count="1" selected="0">
            <x v="2"/>
          </reference>
        </references>
      </pivotArea>
    </format>
    <format dxfId="126">
      <pivotArea field="0" dataOnly="0" labelOnly="1" grandRow="1" outline="0" offset="A256" axis="axisRow" fieldPosition="0">
        <references count="1">
          <reference field="4294967294" count="1" selected="0">
            <x v="3"/>
          </reference>
        </references>
      </pivotArea>
    </format>
    <format dxfId="125">
      <pivotArea field="0" dataOnly="0" labelOnly="1" grandRow="1" outline="0" offset="A256" axis="axisRow" fieldPosition="0">
        <references count="1">
          <reference field="4294967294" count="1" selected="0">
            <x v="4"/>
          </reference>
        </references>
      </pivotArea>
    </format>
    <format dxfId="124">
      <pivotArea field="0" dataOnly="0" labelOnly="1" grandRow="1" outline="0" offset="A256" axis="axisRow" fieldPosition="0">
        <references count="1">
          <reference field="4294967294" count="1" selected="0">
            <x v="5"/>
          </reference>
        </references>
      </pivotArea>
    </format>
    <format dxfId="123">
      <pivotArea field="0" dataOnly="0" labelOnly="1" grandRow="1" outline="0" offset="A256" axis="axisRow" fieldPosition="0">
        <references count="1">
          <reference field="4294967294" count="1" selected="0">
            <x v="6"/>
          </reference>
        </references>
      </pivotArea>
    </format>
    <format dxfId="122">
      <pivotArea field="0" dataOnly="0" labelOnly="1" grandRow="1" outline="0" offset="A256" axis="axisRow" fieldPosition="0">
        <references count="1">
          <reference field="4294967294" count="1" selected="0">
            <x v="7"/>
          </reference>
        </references>
      </pivotArea>
    </format>
    <format dxfId="121">
      <pivotArea field="0" dataOnly="0" labelOnly="1" grandRow="1" outline="0" offset="A256" axis="axisRow" fieldPosition="0">
        <references count="1">
          <reference field="4294967294" count="1" selected="0">
            <x v="8"/>
          </reference>
        </references>
      </pivotArea>
    </format>
    <format dxfId="120">
      <pivotArea field="0" dataOnly="0" labelOnly="1" grandRow="1" outline="0" offset="A256" axis="axisRow" fieldPosition="0">
        <references count="1">
          <reference field="4294967294" count="1" selected="0">
            <x v="9"/>
          </reference>
        </references>
      </pivotArea>
    </format>
    <format dxfId="119">
      <pivotArea field="0" dataOnly="0" labelOnly="1" grandRow="1" outline="0" offset="A256" axis="axisRow" fieldPosition="0">
        <references count="1">
          <reference field="4294967294" count="1" selected="0">
            <x v="10"/>
          </reference>
        </references>
      </pivotArea>
    </format>
    <format dxfId="118">
      <pivotArea field="0" dataOnly="0" labelOnly="1" grandRow="1" outline="0" offset="A256" axis="axisRow" fieldPosition="0">
        <references count="1">
          <reference field="4294967294" count="1" selected="0">
            <x v="11"/>
          </reference>
        </references>
      </pivotArea>
    </format>
    <format dxfId="117">
      <pivotArea field="0" dataOnly="0" labelOnly="1" grandRow="1" outline="0" offset="A256" axis="axisRow" fieldPosition="0">
        <references count="1">
          <reference field="4294967294" count="1" selected="0">
            <x v="12"/>
          </reference>
        </references>
      </pivotArea>
    </format>
    <format dxfId="116">
      <pivotArea field="0" dataOnly="0" labelOnly="1" grandRow="1" outline="0" offset="A256" axis="axisRow" fieldPosition="0">
        <references count="1">
          <reference field="4294967294" count="1" selected="0">
            <x v="13"/>
          </reference>
        </references>
      </pivotArea>
    </format>
    <format dxfId="115">
      <pivotArea field="0" dataOnly="0" labelOnly="1" grandRow="1" outline="0" offset="A256" axis="axisRow" fieldPosition="0">
        <references count="1">
          <reference field="4294967294" count="1" selected="0">
            <x v="14"/>
          </reference>
        </references>
      </pivotArea>
    </format>
    <format dxfId="114">
      <pivotArea field="0" dataOnly="0" labelOnly="1" grandRow="1" outline="0" offset="A256" axis="axisRow" fieldPosition="0">
        <references count="1">
          <reference field="4294967294" count="1" selected="0">
            <x v="15"/>
          </reference>
        </references>
      </pivotArea>
    </format>
    <format dxfId="113">
      <pivotArea field="0" dataOnly="0" labelOnly="1" grandRow="1" outline="0" offset="A256" axis="axisRow" fieldPosition="0">
        <references count="1">
          <reference field="4294967294" count="1" selected="0">
            <x v="16"/>
          </reference>
        </references>
      </pivotArea>
    </format>
    <format dxfId="112">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O294" firstHeaderRow="1" firstDataRow="3" firstDataCol="2"/>
  <pivotFields count="147">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outline="0" subtotalTop="0" showAll="0" includeNewItemsInFilter="1">
      <items count="15">
        <item x="0"/>
        <item x="8"/>
        <item x="1"/>
        <item x="2"/>
        <item x="3"/>
        <item x="4"/>
        <item x="9"/>
        <item x="5"/>
        <item x="6"/>
        <item x="7"/>
        <item m="1" x="13"/>
        <item m="1" x="11"/>
        <item m="1" x="12"/>
        <item x="1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6" outline="0" subtotalTop="0" showAll="0" includeNewItemsInFilter="1"/>
    <pivotField compact="0" outline="0" subtotalTop="0" showAll="0" includeNewItemsInFilter="1"/>
    <pivotField compact="0" numFmtId="166"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5">
        <item n="Four-Year" x="1"/>
        <item n="Two-Year" x="2"/>
        <item n="Technical" x="3"/>
        <item sd="0" x="0"/>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289">
    <i>
      <x/>
      <x/>
    </i>
    <i r="1" i="1">
      <x v="1"/>
    </i>
    <i r="1" i="2">
      <x v="2"/>
    </i>
    <i r="1" i="3">
      <x v="3"/>
    </i>
    <i r="1" i="4">
      <x v="4"/>
    </i>
    <i r="1" i="5">
      <x v="5"/>
    </i>
    <i r="1" i="6">
      <x v="6"/>
    </i>
    <i r="1" i="7">
      <x v="7"/>
    </i>
    <i r="1" i="8">
      <x v="8"/>
    </i>
    <i r="1" i="9">
      <x v="9"/>
    </i>
    <i r="1" i="10">
      <x v="10"/>
    </i>
    <i r="1" i="11">
      <x v="11"/>
    </i>
    <i r="1" i="12">
      <x v="12"/>
    </i>
    <i r="1" i="13">
      <x v="13"/>
    </i>
    <i r="1" i="14">
      <x v="14"/>
    </i>
    <i r="1" i="15">
      <x v="15"/>
    </i>
    <i r="1" i="16">
      <x v="16"/>
    </i>
    <i>
      <x v="1"/>
      <x/>
    </i>
    <i r="1" i="1">
      <x v="1"/>
    </i>
    <i r="1" i="2">
      <x v="2"/>
    </i>
    <i r="1" i="3">
      <x v="3"/>
    </i>
    <i r="1" i="4">
      <x v="4"/>
    </i>
    <i r="1" i="5">
      <x v="5"/>
    </i>
    <i r="1" i="6">
      <x v="6"/>
    </i>
    <i r="1" i="7">
      <x v="7"/>
    </i>
    <i r="1" i="8">
      <x v="8"/>
    </i>
    <i r="1" i="9">
      <x v="9"/>
    </i>
    <i r="1" i="10">
      <x v="10"/>
    </i>
    <i r="1" i="11">
      <x v="11"/>
    </i>
    <i r="1" i="12">
      <x v="12"/>
    </i>
    <i r="1" i="13">
      <x v="13"/>
    </i>
    <i r="1" i="14">
      <x v="14"/>
    </i>
    <i r="1" i="15">
      <x v="15"/>
    </i>
    <i r="1" i="16">
      <x v="16"/>
    </i>
    <i>
      <x v="2"/>
      <x/>
    </i>
    <i r="1" i="1">
      <x v="1"/>
    </i>
    <i r="1" i="2">
      <x v="2"/>
    </i>
    <i r="1" i="3">
      <x v="3"/>
    </i>
    <i r="1" i="4">
      <x v="4"/>
    </i>
    <i r="1" i="5">
      <x v="5"/>
    </i>
    <i r="1" i="6">
      <x v="6"/>
    </i>
    <i r="1" i="7">
      <x v="7"/>
    </i>
    <i r="1" i="8">
      <x v="8"/>
    </i>
    <i r="1" i="9">
      <x v="9"/>
    </i>
    <i r="1" i="10">
      <x v="10"/>
    </i>
    <i r="1" i="11">
      <x v="11"/>
    </i>
    <i r="1" i="12">
      <x v="12"/>
    </i>
    <i r="1" i="13">
      <x v="13"/>
    </i>
    <i r="1" i="14">
      <x v="14"/>
    </i>
    <i r="1" i="15">
      <x v="15"/>
    </i>
    <i r="1" i="16">
      <x v="16"/>
    </i>
    <i>
      <x v="3"/>
      <x/>
    </i>
    <i r="1" i="1">
      <x v="1"/>
    </i>
    <i r="1" i="2">
      <x v="2"/>
    </i>
    <i r="1" i="3">
      <x v="3"/>
    </i>
    <i r="1" i="4">
      <x v="4"/>
    </i>
    <i r="1" i="5">
      <x v="5"/>
    </i>
    <i r="1" i="6">
      <x v="6"/>
    </i>
    <i r="1" i="7">
      <x v="7"/>
    </i>
    <i r="1" i="8">
      <x v="8"/>
    </i>
    <i r="1" i="9">
      <x v="9"/>
    </i>
    <i r="1" i="10">
      <x v="10"/>
    </i>
    <i r="1" i="11">
      <x v="11"/>
    </i>
    <i r="1" i="12">
      <x v="12"/>
    </i>
    <i r="1" i="13">
      <x v="13"/>
    </i>
    <i r="1" i="14">
      <x v="14"/>
    </i>
    <i r="1" i="15">
      <x v="15"/>
    </i>
    <i r="1" i="16">
      <x v="16"/>
    </i>
    <i>
      <x v="4"/>
      <x/>
    </i>
    <i r="1" i="1">
      <x v="1"/>
    </i>
    <i r="1" i="2">
      <x v="2"/>
    </i>
    <i r="1" i="3">
      <x v="3"/>
    </i>
    <i r="1" i="4">
      <x v="4"/>
    </i>
    <i r="1" i="5">
      <x v="5"/>
    </i>
    <i r="1" i="6">
      <x v="6"/>
    </i>
    <i r="1" i="7">
      <x v="7"/>
    </i>
    <i r="1" i="8">
      <x v="8"/>
    </i>
    <i r="1" i="9">
      <x v="9"/>
    </i>
    <i r="1" i="10">
      <x v="10"/>
    </i>
    <i r="1" i="11">
      <x v="11"/>
    </i>
    <i r="1" i="12">
      <x v="12"/>
    </i>
    <i r="1" i="13">
      <x v="13"/>
    </i>
    <i r="1" i="14">
      <x v="14"/>
    </i>
    <i r="1" i="15">
      <x v="15"/>
    </i>
    <i r="1" i="16">
      <x v="16"/>
    </i>
    <i>
      <x v="5"/>
      <x/>
    </i>
    <i r="1" i="1">
      <x v="1"/>
    </i>
    <i r="1" i="2">
      <x v="2"/>
    </i>
    <i r="1" i="3">
      <x v="3"/>
    </i>
    <i r="1" i="4">
      <x v="4"/>
    </i>
    <i r="1" i="5">
      <x v="5"/>
    </i>
    <i r="1" i="6">
      <x v="6"/>
    </i>
    <i r="1" i="7">
      <x v="7"/>
    </i>
    <i r="1" i="8">
      <x v="8"/>
    </i>
    <i r="1" i="9">
      <x v="9"/>
    </i>
    <i r="1" i="10">
      <x v="10"/>
    </i>
    <i r="1" i="11">
      <x v="11"/>
    </i>
    <i r="1" i="12">
      <x v="12"/>
    </i>
    <i r="1" i="13">
      <x v="13"/>
    </i>
    <i r="1" i="14">
      <x v="14"/>
    </i>
    <i r="1" i="15">
      <x v="15"/>
    </i>
    <i r="1" i="16">
      <x v="16"/>
    </i>
    <i>
      <x v="6"/>
      <x/>
    </i>
    <i r="1" i="1">
      <x v="1"/>
    </i>
    <i r="1" i="2">
      <x v="2"/>
    </i>
    <i r="1" i="3">
      <x v="3"/>
    </i>
    <i r="1" i="4">
      <x v="4"/>
    </i>
    <i r="1" i="5">
      <x v="5"/>
    </i>
    <i r="1" i="6">
      <x v="6"/>
    </i>
    <i r="1" i="7">
      <x v="7"/>
    </i>
    <i r="1" i="8">
      <x v="8"/>
    </i>
    <i r="1" i="9">
      <x v="9"/>
    </i>
    <i r="1" i="10">
      <x v="10"/>
    </i>
    <i r="1" i="11">
      <x v="11"/>
    </i>
    <i r="1" i="12">
      <x v="12"/>
    </i>
    <i r="1" i="13">
      <x v="13"/>
    </i>
    <i r="1" i="14">
      <x v="14"/>
    </i>
    <i r="1" i="15">
      <x v="15"/>
    </i>
    <i r="1" i="16">
      <x v="16"/>
    </i>
    <i>
      <x v="7"/>
      <x/>
    </i>
    <i r="1" i="1">
      <x v="1"/>
    </i>
    <i r="1" i="2">
      <x v="2"/>
    </i>
    <i r="1" i="3">
      <x v="3"/>
    </i>
    <i r="1" i="4">
      <x v="4"/>
    </i>
    <i r="1" i="5">
      <x v="5"/>
    </i>
    <i r="1" i="6">
      <x v="6"/>
    </i>
    <i r="1" i="7">
      <x v="7"/>
    </i>
    <i r="1" i="8">
      <x v="8"/>
    </i>
    <i r="1" i="9">
      <x v="9"/>
    </i>
    <i r="1" i="10">
      <x v="10"/>
    </i>
    <i r="1" i="11">
      <x v="11"/>
    </i>
    <i r="1" i="12">
      <x v="12"/>
    </i>
    <i r="1" i="13">
      <x v="13"/>
    </i>
    <i r="1" i="14">
      <x v="14"/>
    </i>
    <i r="1" i="15">
      <x v="15"/>
    </i>
    <i r="1" i="16">
      <x v="16"/>
    </i>
    <i>
      <x v="8"/>
      <x/>
    </i>
    <i r="1" i="1">
      <x v="1"/>
    </i>
    <i r="1" i="2">
      <x v="2"/>
    </i>
    <i r="1" i="3">
      <x v="3"/>
    </i>
    <i r="1" i="4">
      <x v="4"/>
    </i>
    <i r="1" i="5">
      <x v="5"/>
    </i>
    <i r="1" i="6">
      <x v="6"/>
    </i>
    <i r="1" i="7">
      <x v="7"/>
    </i>
    <i r="1" i="8">
      <x v="8"/>
    </i>
    <i r="1" i="9">
      <x v="9"/>
    </i>
    <i r="1" i="10">
      <x v="10"/>
    </i>
    <i r="1" i="11">
      <x v="11"/>
    </i>
    <i r="1" i="12">
      <x v="12"/>
    </i>
    <i r="1" i="13">
      <x v="13"/>
    </i>
    <i r="1" i="14">
      <x v="14"/>
    </i>
    <i r="1" i="15">
      <x v="15"/>
    </i>
    <i r="1" i="16">
      <x v="16"/>
    </i>
    <i>
      <x v="9"/>
      <x/>
    </i>
    <i r="1" i="1">
      <x v="1"/>
    </i>
    <i r="1" i="2">
      <x v="2"/>
    </i>
    <i r="1" i="3">
      <x v="3"/>
    </i>
    <i r="1" i="4">
      <x v="4"/>
    </i>
    <i r="1" i="5">
      <x v="5"/>
    </i>
    <i r="1" i="6">
      <x v="6"/>
    </i>
    <i r="1" i="7">
      <x v="7"/>
    </i>
    <i r="1" i="8">
      <x v="8"/>
    </i>
    <i r="1" i="9">
      <x v="9"/>
    </i>
    <i r="1" i="10">
      <x v="10"/>
    </i>
    <i r="1" i="11">
      <x v="11"/>
    </i>
    <i r="1" i="12">
      <x v="12"/>
    </i>
    <i r="1" i="13">
      <x v="13"/>
    </i>
    <i r="1" i="14">
      <x v="14"/>
    </i>
    <i r="1" i="15">
      <x v="15"/>
    </i>
    <i r="1" i="16">
      <x v="16"/>
    </i>
    <i>
      <x v="10"/>
      <x/>
    </i>
    <i r="1" i="1">
      <x v="1"/>
    </i>
    <i r="1" i="2">
      <x v="2"/>
    </i>
    <i r="1" i="3">
      <x v="3"/>
    </i>
    <i r="1" i="4">
      <x v="4"/>
    </i>
    <i r="1" i="5">
      <x v="5"/>
    </i>
    <i r="1" i="6">
      <x v="6"/>
    </i>
    <i r="1" i="7">
      <x v="7"/>
    </i>
    <i r="1" i="8">
      <x v="8"/>
    </i>
    <i r="1" i="9">
      <x v="9"/>
    </i>
    <i r="1" i="10">
      <x v="10"/>
    </i>
    <i r="1" i="11">
      <x v="11"/>
    </i>
    <i r="1" i="12">
      <x v="12"/>
    </i>
    <i r="1" i="13">
      <x v="13"/>
    </i>
    <i r="1" i="14">
      <x v="14"/>
    </i>
    <i r="1" i="15">
      <x v="15"/>
    </i>
    <i r="1" i="16">
      <x v="16"/>
    </i>
    <i>
      <x v="11"/>
      <x/>
    </i>
    <i r="1" i="1">
      <x v="1"/>
    </i>
    <i r="1" i="2">
      <x v="2"/>
    </i>
    <i r="1" i="3">
      <x v="3"/>
    </i>
    <i r="1" i="4">
      <x v="4"/>
    </i>
    <i r="1" i="5">
      <x v="5"/>
    </i>
    <i r="1" i="6">
      <x v="6"/>
    </i>
    <i r="1" i="7">
      <x v="7"/>
    </i>
    <i r="1" i="8">
      <x v="8"/>
    </i>
    <i r="1" i="9">
      <x v="9"/>
    </i>
    <i r="1" i="10">
      <x v="10"/>
    </i>
    <i r="1" i="11">
      <x v="11"/>
    </i>
    <i r="1" i="12">
      <x v="12"/>
    </i>
    <i r="1" i="13">
      <x v="13"/>
    </i>
    <i r="1" i="14">
      <x v="14"/>
    </i>
    <i r="1" i="15">
      <x v="15"/>
    </i>
    <i r="1" i="16">
      <x v="16"/>
    </i>
    <i>
      <x v="12"/>
      <x/>
    </i>
    <i r="1" i="1">
      <x v="1"/>
    </i>
    <i r="1" i="2">
      <x v="2"/>
    </i>
    <i r="1" i="3">
      <x v="3"/>
    </i>
    <i r="1" i="4">
      <x v="4"/>
    </i>
    <i r="1" i="5">
      <x v="5"/>
    </i>
    <i r="1" i="6">
      <x v="6"/>
    </i>
    <i r="1" i="7">
      <x v="7"/>
    </i>
    <i r="1" i="8">
      <x v="8"/>
    </i>
    <i r="1" i="9">
      <x v="9"/>
    </i>
    <i r="1" i="10">
      <x v="10"/>
    </i>
    <i r="1" i="11">
      <x v="11"/>
    </i>
    <i r="1" i="12">
      <x v="12"/>
    </i>
    <i r="1" i="13">
      <x v="13"/>
    </i>
    <i r="1" i="14">
      <x v="14"/>
    </i>
    <i r="1" i="15">
      <x v="15"/>
    </i>
    <i r="1" i="16">
      <x v="16"/>
    </i>
    <i>
      <x v="13"/>
      <x/>
    </i>
    <i r="1" i="1">
      <x v="1"/>
    </i>
    <i r="1" i="2">
      <x v="2"/>
    </i>
    <i r="1" i="3">
      <x v="3"/>
    </i>
    <i r="1" i="4">
      <x v="4"/>
    </i>
    <i r="1" i="5">
      <x v="5"/>
    </i>
    <i r="1" i="6">
      <x v="6"/>
    </i>
    <i r="1" i="7">
      <x v="7"/>
    </i>
    <i r="1" i="8">
      <x v="8"/>
    </i>
    <i r="1" i="9">
      <x v="9"/>
    </i>
    <i r="1" i="10">
      <x v="10"/>
    </i>
    <i r="1" i="11">
      <x v="11"/>
    </i>
    <i r="1" i="12">
      <x v="12"/>
    </i>
    <i r="1" i="13">
      <x v="13"/>
    </i>
    <i r="1" i="14">
      <x v="14"/>
    </i>
    <i r="1" i="15">
      <x v="15"/>
    </i>
    <i r="1" i="16">
      <x v="16"/>
    </i>
    <i>
      <x v="14"/>
      <x/>
    </i>
    <i r="1" i="1">
      <x v="1"/>
    </i>
    <i r="1" i="2">
      <x v="2"/>
    </i>
    <i r="1" i="3">
      <x v="3"/>
    </i>
    <i r="1" i="4">
      <x v="4"/>
    </i>
    <i r="1" i="5">
      <x v="5"/>
    </i>
    <i r="1" i="6">
      <x v="6"/>
    </i>
    <i r="1" i="7">
      <x v="7"/>
    </i>
    <i r="1" i="8">
      <x v="8"/>
    </i>
    <i r="1" i="9">
      <x v="9"/>
    </i>
    <i r="1" i="10">
      <x v="10"/>
    </i>
    <i r="1" i="11">
      <x v="11"/>
    </i>
    <i r="1" i="12">
      <x v="12"/>
    </i>
    <i r="1" i="13">
      <x v="13"/>
    </i>
    <i r="1" i="14">
      <x v="14"/>
    </i>
    <i r="1" i="15">
      <x v="15"/>
    </i>
    <i r="1" i="16">
      <x v="16"/>
    </i>
    <i>
      <x v="15"/>
      <x/>
    </i>
    <i r="1" i="1">
      <x v="1"/>
    </i>
    <i r="1" i="2">
      <x v="2"/>
    </i>
    <i r="1" i="3">
      <x v="3"/>
    </i>
    <i r="1" i="4">
      <x v="4"/>
    </i>
    <i r="1" i="5">
      <x v="5"/>
    </i>
    <i r="1" i="6">
      <x v="6"/>
    </i>
    <i r="1" i="7">
      <x v="7"/>
    </i>
    <i r="1" i="8">
      <x v="8"/>
    </i>
    <i r="1" i="9">
      <x v="9"/>
    </i>
    <i r="1" i="10">
      <x v="10"/>
    </i>
    <i r="1" i="11">
      <x v="11"/>
    </i>
    <i r="1" i="12">
      <x v="12"/>
    </i>
    <i r="1" i="13">
      <x v="13"/>
    </i>
    <i r="1" i="14">
      <x v="14"/>
    </i>
    <i r="1" i="15">
      <x v="15"/>
    </i>
    <i r="1" i="16">
      <x v="16"/>
    </i>
    <i t="grand">
      <x/>
    </i>
    <i t="grand" i="1">
      <x/>
    </i>
    <i t="grand" i="2">
      <x/>
    </i>
    <i t="grand" i="3">
      <x/>
    </i>
    <i t="grand" i="4">
      <x/>
    </i>
    <i t="grand" i="5">
      <x/>
    </i>
    <i t="grand" i="6">
      <x/>
    </i>
    <i t="grand" i="7">
      <x/>
    </i>
    <i t="grand" i="8">
      <x/>
    </i>
    <i t="grand" i="9">
      <x/>
    </i>
    <i t="grand" i="10">
      <x/>
    </i>
    <i t="grand" i="11">
      <x/>
    </i>
    <i t="grand" i="12">
      <x/>
    </i>
    <i t="grand" i="13">
      <x/>
    </i>
    <i t="grand" i="14">
      <x/>
    </i>
    <i t="grand" i="15">
      <x/>
    </i>
    <i t="grand" i="16">
      <x/>
    </i>
  </rowItems>
  <colFields count="2">
    <field x="112"/>
    <field x="3"/>
  </colFields>
  <colItems count="13">
    <i>
      <x/>
      <x/>
    </i>
    <i r="1">
      <x v="1"/>
    </i>
    <i r="1">
      <x v="2"/>
    </i>
    <i r="1">
      <x v="3"/>
    </i>
    <i r="1">
      <x v="4"/>
    </i>
    <i r="1">
      <x v="5"/>
    </i>
    <i t="default">
      <x/>
    </i>
    <i>
      <x v="1"/>
      <x v="6"/>
    </i>
    <i r="1">
      <x v="7"/>
    </i>
    <i r="1">
      <x v="8"/>
    </i>
    <i r="1">
      <x v="9"/>
    </i>
    <i t="default">
      <x v="1"/>
    </i>
    <i>
      <x v="3"/>
    </i>
  </colItems>
  <dataFields count="17">
    <dataField name=" AvHS1stT-FT-CTA" fld="143" baseField="0" baseItem="0" numFmtId="164"/>
    <dataField name=" AvHS1stT-PT-CTA" fld="144" baseField="0" baseItem="0" numFmtId="164"/>
    <dataField name=" AvHS1stT-UNK-CTA" fld="145" baseField="0" baseItem="0" numFmtId="164"/>
    <dataField name=" AvHS1stT-CTA" fld="146" baseField="0" baseItem="0" numFmtId="164"/>
    <dataField name=" Av1stT-FT-CTA" fld="129" baseField="0" baseItem="0" numFmtId="166"/>
    <dataField name=" Av1stT-PT-CTA" fld="130" baseField="0" baseItem="0" numFmtId="166"/>
    <dataField name=" Av1stT-UNK-CTA" fld="131" baseField="0" baseItem="0" numFmtId="164"/>
    <dataField name=" Av1stT-CTA" fld="132" baseField="0" baseItem="0" numFmtId="164"/>
    <dataField name=" AvTRF-FT-CTA" fld="133" baseField="0" baseItem="0" numFmtId="164"/>
    <dataField name=" AvTRF-PT-CTA" fld="134" baseField="0" baseItem="0" numFmtId="164"/>
    <dataField name=" AvTRF-UNK-CTA" fld="135" baseField="0" baseItem="0" numFmtId="164"/>
    <dataField name=" AvTRF-CTA" fld="136" baseField="0" baseItem="0" numFmtId="164"/>
    <dataField name=" Av UNK-CTA" fld="127" baseField="0" baseItem="0" numFmtId="164"/>
    <dataField name=" Av FT-CTA" fld="125" baseField="0" baseItem="0" numFmtId="164"/>
    <dataField name=" Av PT-CTA" fld="126" baseField="0" baseItem="0" numFmtId="164"/>
    <dataField name=" Av FTPT-cTA" fld="138" baseField="0" baseItem="0" numFmtId="164"/>
    <dataField name=" Av CTA" fld="128" baseField="0" baseItem="0" numFmtId="166"/>
  </dataFields>
  <formats count="102">
    <format dxfId="111">
      <pivotArea type="all" dataOnly="0" outline="0" fieldPosition="0"/>
    </format>
    <format dxfId="110">
      <pivotArea type="all" dataOnly="0" outline="0" fieldPosition="0"/>
    </format>
    <format dxfId="109">
      <pivotArea dataOnly="0" labelOnly="1" outline="0" offset="IV1" fieldPosition="0">
        <references count="1">
          <reference field="0" count="1">
            <x v="15"/>
          </reference>
        </references>
      </pivotArea>
    </format>
    <format dxfId="108">
      <pivotArea dataOnly="0" labelOnly="1" outline="0" offset="IV1" fieldPosition="0">
        <references count="1">
          <reference field="0" count="1">
            <x v="12"/>
          </reference>
        </references>
      </pivotArea>
    </format>
    <format dxfId="107">
      <pivotArea dataOnly="0" labelOnly="1" outline="0" offset="IV1" fieldPosition="0">
        <references count="1">
          <reference field="0" count="1">
            <x v="10"/>
          </reference>
        </references>
      </pivotArea>
    </format>
    <format dxfId="106">
      <pivotArea dataOnly="0" labelOnly="1" outline="0" offset="IV1" fieldPosition="0">
        <references count="1">
          <reference field="0" count="1">
            <x v="9"/>
          </reference>
        </references>
      </pivotArea>
    </format>
    <format dxfId="105">
      <pivotArea dataOnly="0" labelOnly="1" outline="0" offset="IV1" fieldPosition="0">
        <references count="1">
          <reference field="0" count="1">
            <x v="5"/>
          </reference>
        </references>
      </pivotArea>
    </format>
    <format dxfId="104">
      <pivotArea dataOnly="0" labelOnly="1" outline="0" offset="IV1" fieldPosition="0">
        <references count="1">
          <reference field="0" count="1">
            <x v="4"/>
          </reference>
        </references>
      </pivotArea>
    </format>
    <format dxfId="103">
      <pivotArea dataOnly="0" labelOnly="1" outline="0" offset="IV1" fieldPosition="0">
        <references count="1">
          <reference field="0" count="1">
            <x v="3"/>
          </reference>
        </references>
      </pivotArea>
    </format>
    <format dxfId="102">
      <pivotArea dataOnly="0" labelOnly="1" outline="0" offset="IV1" fieldPosition="0">
        <references count="1">
          <reference field="0" count="1">
            <x v="1"/>
          </reference>
        </references>
      </pivotArea>
    </format>
    <format dxfId="101">
      <pivotArea dataOnly="0" labelOnly="1" outline="0" offset="IV1" fieldPosition="0">
        <references count="1">
          <reference field="0" count="1">
            <x v="6"/>
          </reference>
        </references>
      </pivotArea>
    </format>
    <format dxfId="100">
      <pivotArea type="origin" dataOnly="0" labelOnly="1" outline="0" fieldPosition="0"/>
    </format>
    <format dxfId="99">
      <pivotArea field="0" type="button" dataOnly="0" labelOnly="1" outline="0" axis="axisRow" fieldPosition="0"/>
    </format>
    <format dxfId="98">
      <pivotArea dataOnly="0" labelOnly="1" outline="0" fieldPosition="0">
        <references count="1">
          <reference field="0" count="0"/>
        </references>
      </pivotArea>
    </format>
    <format dxfId="97">
      <pivotArea outline="0" collapsedLevelsAreSubtotals="1" fieldPosition="0">
        <references count="4">
          <reference field="4294967294" count="1" selected="0">
            <x v="15"/>
          </reference>
          <reference field="0" count="1" selected="0">
            <x v="4"/>
          </reference>
          <reference field="3" count="1" selected="0">
            <x v="0"/>
          </reference>
          <reference field="112" count="1" selected="0">
            <x v="0"/>
          </reference>
        </references>
      </pivotArea>
    </format>
    <format dxfId="96">
      <pivotArea outline="0" collapsedLevelsAreSubtotals="1" fieldPosition="0">
        <references count="4">
          <reference field="4294967294" count="1" selected="0">
            <x v="15"/>
          </reference>
          <reference field="0" count="1" selected="0">
            <x v="4"/>
          </reference>
          <reference field="3" count="1" selected="0">
            <x v="7"/>
          </reference>
          <reference field="112" count="1" selected="0">
            <x v="1"/>
          </reference>
        </references>
      </pivotArea>
    </format>
    <format dxfId="95">
      <pivotArea outline="0" collapsedLevelsAreSubtotals="1" fieldPosition="0">
        <references count="4">
          <reference field="4294967294" count="1" selected="0">
            <x v="15"/>
          </reference>
          <reference field="0" count="1" selected="0">
            <x v="4"/>
          </reference>
          <reference field="3" count="1" selected="0">
            <x v="9"/>
          </reference>
          <reference field="112" count="1" selected="0">
            <x v="1"/>
          </reference>
        </references>
      </pivotArea>
    </format>
    <format dxfId="94">
      <pivotArea outline="0" collapsedLevelsAreSubtotals="1" fieldPosition="0">
        <references count="4">
          <reference field="4294967294" count="1" selected="0">
            <x v="15"/>
          </reference>
          <reference field="0" count="1" selected="0">
            <x v="5"/>
          </reference>
          <reference field="3" count="5" selected="0">
            <x v="0"/>
            <x v="1"/>
            <x v="2"/>
            <x v="3"/>
            <x v="4"/>
          </reference>
          <reference field="112" count="1" selected="0">
            <x v="0"/>
          </reference>
        </references>
      </pivotArea>
    </format>
    <format dxfId="93">
      <pivotArea outline="0" collapsedLevelsAreSubtotals="1" fieldPosition="0">
        <references count="4">
          <reference field="4294967294" count="1" selected="0">
            <x v="15"/>
          </reference>
          <reference field="0" count="1" selected="0">
            <x v="5"/>
          </reference>
          <reference field="3" count="3" selected="0">
            <x v="7"/>
            <x v="8"/>
            <x v="9"/>
          </reference>
          <reference field="112" count="1" selected="0">
            <x v="1"/>
          </reference>
        </references>
      </pivotArea>
    </format>
    <format dxfId="92">
      <pivotArea type="origin" dataOnly="0" labelOnly="1" outline="0" fieldPosition="0"/>
    </format>
    <format dxfId="91">
      <pivotArea field="0" type="button" dataOnly="0" labelOnly="1" outline="0" axis="axisRow" fieldPosition="0"/>
    </format>
    <format dxfId="90">
      <pivotArea dataOnly="0" labelOnly="1" outline="0" fieldPosition="0">
        <references count="1">
          <reference field="0" count="0"/>
        </references>
      </pivotArea>
    </format>
    <format dxfId="89">
      <pivotArea field="0" dataOnly="0" labelOnly="1" grandRow="1" outline="0" offset="A256" axis="axisRow" fieldPosition="0">
        <references count="1">
          <reference field="4294967294" count="1" selected="0">
            <x v="4"/>
          </reference>
        </references>
      </pivotArea>
    </format>
    <format dxfId="88">
      <pivotArea field="0" dataOnly="0" labelOnly="1" grandRow="1" outline="0" offset="A256" axis="axisRow" fieldPosition="0">
        <references count="1">
          <reference field="4294967294" count="1" selected="0">
            <x v="5"/>
          </reference>
        </references>
      </pivotArea>
    </format>
    <format dxfId="87">
      <pivotArea field="0" dataOnly="0" labelOnly="1" grandRow="1" outline="0" offset="A256" axis="axisRow" fieldPosition="0">
        <references count="1">
          <reference field="4294967294" count="1" selected="0">
            <x v="6"/>
          </reference>
        </references>
      </pivotArea>
    </format>
    <format dxfId="86">
      <pivotArea field="0" dataOnly="0" labelOnly="1" grandRow="1" outline="0" offset="A256" axis="axisRow" fieldPosition="0">
        <references count="1">
          <reference field="4294967294" count="1" selected="0">
            <x v="7"/>
          </reference>
        </references>
      </pivotArea>
    </format>
    <format dxfId="85">
      <pivotArea field="0" dataOnly="0" labelOnly="1" grandRow="1" outline="0" offset="A256" axis="axisRow" fieldPosition="0">
        <references count="1">
          <reference field="4294967294" count="1" selected="0">
            <x v="8"/>
          </reference>
        </references>
      </pivotArea>
    </format>
    <format dxfId="84">
      <pivotArea field="0" dataOnly="0" labelOnly="1" grandRow="1" outline="0" offset="A256" axis="axisRow" fieldPosition="0">
        <references count="1">
          <reference field="4294967294" count="1" selected="0">
            <x v="9"/>
          </reference>
        </references>
      </pivotArea>
    </format>
    <format dxfId="83">
      <pivotArea field="0" dataOnly="0" labelOnly="1" grandRow="1" outline="0" offset="A256" axis="axisRow" fieldPosition="0">
        <references count="1">
          <reference field="4294967294" count="1" selected="0">
            <x v="10"/>
          </reference>
        </references>
      </pivotArea>
    </format>
    <format dxfId="82">
      <pivotArea field="0" dataOnly="0" labelOnly="1" grandRow="1" outline="0" offset="A256" axis="axisRow" fieldPosition="0">
        <references count="1">
          <reference field="4294967294" count="1" selected="0">
            <x v="11"/>
          </reference>
        </references>
      </pivotArea>
    </format>
    <format dxfId="81">
      <pivotArea field="0" dataOnly="0" labelOnly="1" grandRow="1" outline="0" offset="A256" axis="axisRow" fieldPosition="0">
        <references count="1">
          <reference field="4294967294" count="1" selected="0">
            <x v="13"/>
          </reference>
        </references>
      </pivotArea>
    </format>
    <format dxfId="80">
      <pivotArea field="0" dataOnly="0" labelOnly="1" grandRow="1" outline="0" offset="A256" axis="axisRow" fieldPosition="0">
        <references count="1">
          <reference field="4294967294" count="1" selected="0">
            <x v="14"/>
          </reference>
        </references>
      </pivotArea>
    </format>
    <format dxfId="79">
      <pivotArea field="0" dataOnly="0" labelOnly="1" grandRow="1" outline="0" offset="A256" axis="axisRow" fieldPosition="0">
        <references count="1">
          <reference field="4294967294" count="1" selected="0">
            <x v="15"/>
          </reference>
        </references>
      </pivotArea>
    </format>
    <format dxfId="78">
      <pivotArea field="0" dataOnly="0" labelOnly="1" grandRow="1" outline="0" offset="A256" axis="axisRow" fieldPosition="0">
        <references count="1">
          <reference field="4294967294" count="1" selected="0">
            <x v="12"/>
          </reference>
        </references>
      </pivotArea>
    </format>
    <format dxfId="77">
      <pivotArea field="0" dataOnly="0" labelOnly="1" grandRow="1" outline="0" offset="A256" axis="axisRow" fieldPosition="0">
        <references count="1">
          <reference field="4294967294" count="1" selected="0">
            <x v="16"/>
          </reference>
        </references>
      </pivotArea>
    </format>
    <format dxfId="76">
      <pivotArea outline="0" collapsedLevelsAreSubtotals="1" fieldPosition="0">
        <references count="1">
          <reference field="112" count="1" selected="0" defaultSubtotal="1">
            <x v="2"/>
          </reference>
        </references>
      </pivotArea>
    </format>
    <format dxfId="75">
      <pivotArea type="topRight" dataOnly="0" labelOnly="1" outline="0" offset="N1" fieldPosition="0"/>
    </format>
    <format dxfId="74">
      <pivotArea dataOnly="0" labelOnly="1" outline="0" fieldPosition="0">
        <references count="1">
          <reference field="112" count="1" defaultSubtotal="1">
            <x v="2"/>
          </reference>
        </references>
      </pivotArea>
    </format>
    <format dxfId="73">
      <pivotArea dataOnly="0" outline="0" fieldPosition="0">
        <references count="2">
          <reference field="4294967294" count="0" defaultSubtotal="1" sumSubtotal="1" countASubtotal="1" avgSubtotal="1" maxSubtotal="1" minSubtotal="1" productSubtotal="1" countSubtotal="1" stdDevSubtotal="1" stdDevPSubtotal="1" varSubtotal="1" varPSubtotal="1"/>
          <reference field="0" count="1">
            <x v="0"/>
          </reference>
        </references>
      </pivotArea>
    </format>
    <format dxfId="72">
      <pivotArea dataOnly="0" labelOnly="1" outline="0" fieldPosition="0">
        <references count="1">
          <reference field="0" count="1">
            <x v="0"/>
          </reference>
        </references>
      </pivotArea>
    </format>
    <format dxfId="71">
      <pivotArea dataOnly="0" labelOnly="1" outline="0" fieldPosition="0">
        <references count="1">
          <reference field="0" count="1">
            <x v="1"/>
          </reference>
        </references>
      </pivotArea>
    </format>
    <format dxfId="70">
      <pivotArea dataOnly="0" labelOnly="1" outline="0" fieldPosition="0">
        <references count="1">
          <reference field="0" count="1">
            <x v="2"/>
          </reference>
        </references>
      </pivotArea>
    </format>
    <format dxfId="69">
      <pivotArea dataOnly="0" labelOnly="1" outline="0" fieldPosition="0">
        <references count="1">
          <reference field="0" count="1">
            <x v="3"/>
          </reference>
        </references>
      </pivotArea>
    </format>
    <format dxfId="68">
      <pivotArea dataOnly="0" labelOnly="1" outline="0" fieldPosition="0">
        <references count="1">
          <reference field="0" count="1">
            <x v="4"/>
          </reference>
        </references>
      </pivotArea>
    </format>
    <format dxfId="67">
      <pivotArea dataOnly="0" labelOnly="1" outline="0" fieldPosition="0">
        <references count="1">
          <reference field="0" count="1">
            <x v="5"/>
          </reference>
        </references>
      </pivotArea>
    </format>
    <format dxfId="66">
      <pivotArea dataOnly="0" labelOnly="1" outline="0" fieldPosition="0">
        <references count="1">
          <reference field="0" count="1">
            <x v="6"/>
          </reference>
        </references>
      </pivotArea>
    </format>
    <format dxfId="65">
      <pivotArea dataOnly="0" labelOnly="1" outline="0" fieldPosition="0">
        <references count="1">
          <reference field="0" count="1">
            <x v="7"/>
          </reference>
        </references>
      </pivotArea>
    </format>
    <format dxfId="64">
      <pivotArea dataOnly="0" labelOnly="1" outline="0" fieldPosition="0">
        <references count="1">
          <reference field="0" count="1">
            <x v="8"/>
          </reference>
        </references>
      </pivotArea>
    </format>
    <format dxfId="63">
      <pivotArea dataOnly="0" labelOnly="1" outline="0" fieldPosition="0">
        <references count="1">
          <reference field="0" count="1">
            <x v="9"/>
          </reference>
        </references>
      </pivotArea>
    </format>
    <format dxfId="62">
      <pivotArea dataOnly="0" labelOnly="1" outline="0" fieldPosition="0">
        <references count="1">
          <reference field="0" count="1">
            <x v="10"/>
          </reference>
        </references>
      </pivotArea>
    </format>
    <format dxfId="61">
      <pivotArea dataOnly="0" labelOnly="1" outline="0" fieldPosition="0">
        <references count="1">
          <reference field="0" count="1">
            <x v="11"/>
          </reference>
        </references>
      </pivotArea>
    </format>
    <format dxfId="60">
      <pivotArea dataOnly="0" labelOnly="1" outline="0" fieldPosition="0">
        <references count="1">
          <reference field="0" count="1">
            <x v="12"/>
          </reference>
        </references>
      </pivotArea>
    </format>
    <format dxfId="59">
      <pivotArea dataOnly="0" labelOnly="1" outline="0" fieldPosition="0">
        <references count="1">
          <reference field="0" count="1">
            <x v="13"/>
          </reference>
        </references>
      </pivotArea>
    </format>
    <format dxfId="58">
      <pivotArea dataOnly="0" labelOnly="1" outline="0" fieldPosition="0">
        <references count="1">
          <reference field="0" count="1">
            <x v="14"/>
          </reference>
        </references>
      </pivotArea>
    </format>
    <format dxfId="57">
      <pivotArea dataOnly="0" labelOnly="1" outline="0" fieldPosition="0">
        <references count="1">
          <reference field="0" count="1">
            <x v="15"/>
          </reference>
        </references>
      </pivotArea>
    </format>
    <format dxfId="56">
      <pivotArea outline="0" collapsedLevelsAreSubtotals="1" fieldPosition="0">
        <references count="2">
          <reference field="4294967294" count="1" selected="0">
            <x v="16"/>
          </reference>
          <reference field="0" count="1" selected="0">
            <x v="0"/>
          </reference>
        </references>
      </pivotArea>
    </format>
    <format dxfId="55">
      <pivotArea dataOnly="0" labelOnly="1" outline="0" offset="IV256" fieldPosition="0">
        <references count="1">
          <reference field="0" count="1">
            <x v="0"/>
          </reference>
        </references>
      </pivotArea>
    </format>
    <format dxfId="54">
      <pivotArea dataOnly="0" labelOnly="1" outline="0" fieldPosition="0">
        <references count="2">
          <reference field="4294967294" count="1">
            <x v="16"/>
          </reference>
          <reference field="0" count="1" selected="0">
            <x v="0"/>
          </reference>
        </references>
      </pivotArea>
    </format>
    <format dxfId="53">
      <pivotArea field="0" dataOnly="0" labelOnly="1" grandRow="1" outline="0" axis="axisRow" fieldPosition="0">
        <references count="1">
          <reference field="4294967294" count="1" selected="0">
            <x v="0"/>
          </reference>
        </references>
      </pivotArea>
    </format>
    <format dxfId="52">
      <pivotArea field="0" dataOnly="0" labelOnly="1" grandRow="1" outline="0" axis="axisRow" fieldPosition="0">
        <references count="1">
          <reference field="4294967294" count="1" selected="0">
            <x v="1"/>
          </reference>
        </references>
      </pivotArea>
    </format>
    <format dxfId="51">
      <pivotArea field="0" dataOnly="0" labelOnly="1" grandRow="1" outline="0" axis="axisRow" fieldPosition="0">
        <references count="1">
          <reference field="4294967294" count="1" selected="0">
            <x v="2"/>
          </reference>
        </references>
      </pivotArea>
    </format>
    <format dxfId="50">
      <pivotArea field="0" dataOnly="0" labelOnly="1" grandRow="1" outline="0" axis="axisRow" fieldPosition="0">
        <references count="1">
          <reference field="4294967294" count="1" selected="0">
            <x v="3"/>
          </reference>
        </references>
      </pivotArea>
    </format>
    <format dxfId="49">
      <pivotArea field="0" dataOnly="0" labelOnly="1" grandRow="1" outline="0" axis="axisRow" fieldPosition="0">
        <references count="1">
          <reference field="4294967294" count="1" selected="0">
            <x v="4"/>
          </reference>
        </references>
      </pivotArea>
    </format>
    <format dxfId="48">
      <pivotArea field="0" dataOnly="0" labelOnly="1" grandRow="1" outline="0" axis="axisRow" fieldPosition="0">
        <references count="1">
          <reference field="4294967294" count="1" selected="0">
            <x v="5"/>
          </reference>
        </references>
      </pivotArea>
    </format>
    <format dxfId="47">
      <pivotArea field="0" dataOnly="0" labelOnly="1" grandRow="1" outline="0" axis="axisRow" fieldPosition="0">
        <references count="1">
          <reference field="4294967294" count="1" selected="0">
            <x v="6"/>
          </reference>
        </references>
      </pivotArea>
    </format>
    <format dxfId="46">
      <pivotArea field="0" dataOnly="0" labelOnly="1" grandRow="1" outline="0" axis="axisRow" fieldPosition="0">
        <references count="1">
          <reference field="4294967294" count="1" selected="0">
            <x v="7"/>
          </reference>
        </references>
      </pivotArea>
    </format>
    <format dxfId="45">
      <pivotArea field="0" dataOnly="0" labelOnly="1" grandRow="1" outline="0" axis="axisRow" fieldPosition="0">
        <references count="1">
          <reference field="4294967294" count="1" selected="0">
            <x v="8"/>
          </reference>
        </references>
      </pivotArea>
    </format>
    <format dxfId="44">
      <pivotArea field="0" dataOnly="0" labelOnly="1" grandRow="1" outline="0" axis="axisRow" fieldPosition="0">
        <references count="1">
          <reference field="4294967294" count="1" selected="0">
            <x v="9"/>
          </reference>
        </references>
      </pivotArea>
    </format>
    <format dxfId="43">
      <pivotArea field="0" dataOnly="0" labelOnly="1" grandRow="1" outline="0" axis="axisRow" fieldPosition="0">
        <references count="1">
          <reference field="4294967294" count="1" selected="0">
            <x v="10"/>
          </reference>
        </references>
      </pivotArea>
    </format>
    <format dxfId="42">
      <pivotArea field="0" dataOnly="0" labelOnly="1" grandRow="1" outline="0" axis="axisRow" fieldPosition="0">
        <references count="1">
          <reference field="4294967294" count="1" selected="0">
            <x v="11"/>
          </reference>
        </references>
      </pivotArea>
    </format>
    <format dxfId="41">
      <pivotArea field="0" dataOnly="0" labelOnly="1" grandRow="1" outline="0" axis="axisRow" fieldPosition="0">
        <references count="1">
          <reference field="4294967294" count="1" selected="0">
            <x v="13"/>
          </reference>
        </references>
      </pivotArea>
    </format>
    <format dxfId="40">
      <pivotArea field="0" dataOnly="0" labelOnly="1" grandRow="1" outline="0" axis="axisRow" fieldPosition="0">
        <references count="1">
          <reference field="4294967294" count="1" selected="0">
            <x v="14"/>
          </reference>
        </references>
      </pivotArea>
    </format>
    <format dxfId="39">
      <pivotArea field="0" dataOnly="0" labelOnly="1" grandRow="1" outline="0" axis="axisRow" fieldPosition="0">
        <references count="1">
          <reference field="4294967294" count="1" selected="0">
            <x v="15"/>
          </reference>
        </references>
      </pivotArea>
    </format>
    <format dxfId="38">
      <pivotArea field="0" dataOnly="0" labelOnly="1" grandRow="1" outline="0" axis="axisRow" fieldPosition="0">
        <references count="1">
          <reference field="4294967294" count="1" selected="0">
            <x v="12"/>
          </reference>
        </references>
      </pivotArea>
    </format>
    <format dxfId="37">
      <pivotArea field="0" dataOnly="0" labelOnly="1" grandRow="1" outline="0" axis="axisRow" fieldPosition="0">
        <references count="1">
          <reference field="4294967294" count="1" selected="0">
            <x v="16"/>
          </reference>
        </references>
      </pivotArea>
    </format>
    <format dxfId="36">
      <pivotArea outline="0" collapsedLevelsAreSubtotals="1" fieldPosition="0">
        <references count="2">
          <reference field="4294967294" count="1" selected="0">
            <x v="16"/>
          </reference>
          <reference field="0" count="1" selected="0">
            <x v="13"/>
          </reference>
        </references>
      </pivotArea>
    </format>
    <format dxfId="35">
      <pivotArea dataOnly="0" labelOnly="1" outline="0" offset="IV256" fieldPosition="0">
        <references count="1">
          <reference field="0" count="1">
            <x v="13"/>
          </reference>
        </references>
      </pivotArea>
    </format>
    <format dxfId="34">
      <pivotArea dataOnly="0" labelOnly="1" outline="0" fieldPosition="0">
        <references count="2">
          <reference field="4294967294" count="1">
            <x v="16"/>
          </reference>
          <reference field="0" count="1" selected="0">
            <x v="13"/>
          </reference>
        </references>
      </pivotArea>
    </format>
    <format dxfId="33">
      <pivotArea outline="0" collapsedLevelsAreSubtotals="1" fieldPosition="0">
        <references count="2">
          <reference field="4294967294" count="1" selected="0">
            <x v="16"/>
          </reference>
          <reference field="0" count="1" selected="0">
            <x v="9"/>
          </reference>
        </references>
      </pivotArea>
    </format>
    <format dxfId="32">
      <pivotArea dataOnly="0" labelOnly="1" outline="0" offset="IV256" fieldPosition="0">
        <references count="1">
          <reference field="0" count="1">
            <x v="9"/>
          </reference>
        </references>
      </pivotArea>
    </format>
    <format dxfId="31">
      <pivotArea dataOnly="0" labelOnly="1" outline="0" fieldPosition="0">
        <references count="2">
          <reference field="4294967294" count="1">
            <x v="16"/>
          </reference>
          <reference field="0" count="1" selected="0">
            <x v="9"/>
          </reference>
        </references>
      </pivotArea>
    </format>
    <format dxfId="30">
      <pivotArea outline="0" collapsedLevelsAreSubtotals="1" fieldPosition="0">
        <references count="2">
          <reference field="4294967294" count="1" selected="0">
            <x v="16"/>
          </reference>
          <reference field="0" count="1" selected="0">
            <x v="5"/>
          </reference>
        </references>
      </pivotArea>
    </format>
    <format dxfId="29">
      <pivotArea dataOnly="0" labelOnly="1" outline="0" offset="IV256" fieldPosition="0">
        <references count="1">
          <reference field="0" count="1">
            <x v="5"/>
          </reference>
        </references>
      </pivotArea>
    </format>
    <format dxfId="28">
      <pivotArea dataOnly="0" labelOnly="1" outline="0" fieldPosition="0">
        <references count="2">
          <reference field="4294967294" count="1">
            <x v="16"/>
          </reference>
          <reference field="0" count="1" selected="0">
            <x v="5"/>
          </reference>
        </references>
      </pivotArea>
    </format>
    <format dxfId="27">
      <pivotArea outline="0" collapsedLevelsAreSubtotals="1" fieldPosition="0">
        <references count="2">
          <reference field="4294967294" count="1" selected="0">
            <x v="16"/>
          </reference>
          <reference field="0" count="1" selected="0">
            <x v="4"/>
          </reference>
        </references>
      </pivotArea>
    </format>
    <format dxfId="26">
      <pivotArea dataOnly="0" labelOnly="1" outline="0" offset="IV256" fieldPosition="0">
        <references count="1">
          <reference field="0" count="1">
            <x v="4"/>
          </reference>
        </references>
      </pivotArea>
    </format>
    <format dxfId="25">
      <pivotArea dataOnly="0" labelOnly="1" outline="0" fieldPosition="0">
        <references count="2">
          <reference field="4294967294" count="1">
            <x v="16"/>
          </reference>
          <reference field="0" count="1" selected="0">
            <x v="4"/>
          </reference>
        </references>
      </pivotArea>
    </format>
    <format dxfId="24">
      <pivotArea type="all" dataOnly="0" outline="0" fieldPosition="0"/>
    </format>
    <format dxfId="23">
      <pivotArea outline="0" collapsedLevelsAreSubtotals="1" fieldPosition="0"/>
    </format>
    <format dxfId="22">
      <pivotArea outline="0" collapsedLevelsAreSubtotals="1" fieldPosition="0">
        <references count="2">
          <reference field="4294967294" count="4" selected="0">
            <x v="0"/>
            <x v="1"/>
            <x v="2"/>
            <x v="3"/>
          </reference>
          <reference field="0" count="1" selected="0">
            <x v="0"/>
          </reference>
        </references>
      </pivotArea>
    </format>
    <format dxfId="21">
      <pivotArea dataOnly="0" labelOnly="1" outline="0" fieldPosition="0">
        <references count="2">
          <reference field="4294967294" count="4">
            <x v="0"/>
            <x v="1"/>
            <x v="2"/>
            <x v="3"/>
          </reference>
          <reference field="0" count="1" selected="0">
            <x v="0"/>
          </reference>
        </references>
      </pivotArea>
    </format>
    <format dxfId="20">
      <pivotArea outline="0" collapsedLevelsAreSubtotals="1" fieldPosition="0">
        <references count="2">
          <reference field="4294967294" count="4" selected="0">
            <x v="4"/>
            <x v="5"/>
            <x v="6"/>
            <x v="7"/>
          </reference>
          <reference field="0" count="1" selected="0">
            <x v="0"/>
          </reference>
        </references>
      </pivotArea>
    </format>
    <format dxfId="19">
      <pivotArea dataOnly="0" labelOnly="1" outline="0" fieldPosition="0">
        <references count="2">
          <reference field="4294967294" count="4">
            <x v="4"/>
            <x v="5"/>
            <x v="6"/>
            <x v="7"/>
          </reference>
          <reference field="0" count="1" selected="0">
            <x v="0"/>
          </reference>
        </references>
      </pivotArea>
    </format>
    <format dxfId="18">
      <pivotArea outline="0" collapsedLevelsAreSubtotals="1" fieldPosition="0">
        <references count="2">
          <reference field="4294967294" count="4" selected="0">
            <x v="8"/>
            <x v="9"/>
            <x v="10"/>
            <x v="11"/>
          </reference>
          <reference field="0" count="1" selected="0">
            <x v="0"/>
          </reference>
        </references>
      </pivotArea>
    </format>
    <format dxfId="17">
      <pivotArea dataOnly="0" labelOnly="1" outline="0" fieldPosition="0">
        <references count="2">
          <reference field="4294967294" count="4">
            <x v="8"/>
            <x v="9"/>
            <x v="10"/>
            <x v="11"/>
          </reference>
          <reference field="0" count="1" selected="0">
            <x v="0"/>
          </reference>
        </references>
      </pivotArea>
    </format>
    <format dxfId="16">
      <pivotArea outline="0" collapsedLevelsAreSubtotals="1" fieldPosition="0">
        <references count="2">
          <reference field="4294967294" count="1" selected="0">
            <x v="12"/>
          </reference>
          <reference field="0" count="1" selected="0">
            <x v="0"/>
          </reference>
        </references>
      </pivotArea>
    </format>
    <format dxfId="15">
      <pivotArea dataOnly="0" labelOnly="1" outline="0" fieldPosition="0">
        <references count="2">
          <reference field="4294967294" count="1">
            <x v="12"/>
          </reference>
          <reference field="0" count="1" selected="0">
            <x v="0"/>
          </reference>
        </references>
      </pivotArea>
    </format>
    <format dxfId="14">
      <pivotArea outline="0" collapsedLevelsAreSubtotals="1" fieldPosition="0">
        <references count="2">
          <reference field="4294967294" count="1" selected="0">
            <x v="13"/>
          </reference>
          <reference field="0" count="1" selected="0">
            <x v="0"/>
          </reference>
        </references>
      </pivotArea>
    </format>
    <format dxfId="13">
      <pivotArea dataOnly="0" labelOnly="1" outline="0" fieldPosition="0">
        <references count="2">
          <reference field="4294967294" count="1">
            <x v="13"/>
          </reference>
          <reference field="0" count="1" selected="0">
            <x v="0"/>
          </reference>
        </references>
      </pivotArea>
    </format>
    <format dxfId="12">
      <pivotArea outline="0" collapsedLevelsAreSubtotals="1" fieldPosition="0">
        <references count="2">
          <reference field="4294967294" count="1" selected="0">
            <x v="14"/>
          </reference>
          <reference field="0" count="1" selected="0">
            <x v="0"/>
          </reference>
        </references>
      </pivotArea>
    </format>
    <format dxfId="11">
      <pivotArea dataOnly="0" labelOnly="1" outline="0" fieldPosition="0">
        <references count="2">
          <reference field="4294967294" count="1">
            <x v="14"/>
          </reference>
          <reference field="0" count="1" selected="0">
            <x v="0"/>
          </reference>
        </references>
      </pivotArea>
    </format>
    <format dxfId="10">
      <pivotArea outline="0" collapsedLevelsAreSubtotals="1" fieldPosition="0">
        <references count="3">
          <reference field="4294967294" count="12" selected="0">
            <x v="0"/>
            <x v="1"/>
            <x v="2"/>
            <x v="3"/>
            <x v="4"/>
            <x v="5"/>
            <x v="6"/>
            <x v="7"/>
            <x v="8"/>
            <x v="9"/>
            <x v="10"/>
            <x v="11"/>
          </reference>
          <reference field="0" count="1" selected="0">
            <x v="9"/>
          </reference>
          <reference field="112" count="1" selected="0" defaultSubtotal="1">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enableFormatConditionsCalculation="0">
    <tabColor indexed="16"/>
  </sheetPr>
  <dimension ref="A1:X421"/>
  <sheetViews>
    <sheetView showGridLines="0" showZeros="0" zoomScaleNormal="100" zoomScaleSheetLayoutView="100" workbookViewId="0">
      <selection activeCell="N235" sqref="N235:N237"/>
    </sheetView>
  </sheetViews>
  <sheetFormatPr defaultColWidth="9" defaultRowHeight="12.75"/>
  <cols>
    <col min="1" max="1" width="11.75" style="203" customWidth="1"/>
    <col min="2" max="2" width="7.25" style="548" customWidth="1"/>
    <col min="3" max="3" width="5.75" style="548" customWidth="1"/>
    <col min="4" max="4" width="6" style="548" customWidth="1"/>
    <col min="5" max="5" width="5" style="548" customWidth="1"/>
    <col min="6" max="6" width="5.75" style="279" customWidth="1"/>
    <col min="7" max="7" width="5.875" style="279" customWidth="1"/>
    <col min="8" max="8" width="5.75" style="279" customWidth="1"/>
    <col min="9" max="9" width="5.5" style="279" customWidth="1"/>
    <col min="10" max="10" width="5.5" style="45" customWidth="1"/>
    <col min="11" max="11" width="5.875" style="45" customWidth="1"/>
    <col min="12" max="12" width="5.75" style="45" customWidth="1"/>
    <col min="13" max="13" width="5.125" style="45" customWidth="1"/>
    <col min="14" max="14" width="8.75" style="45" customWidth="1"/>
    <col min="15" max="15" width="7" style="45" customWidth="1"/>
    <col min="16" max="16" width="7.125" style="45" customWidth="1"/>
    <col min="17" max="17" width="8" style="45" customWidth="1"/>
    <col min="18" max="18" width="9" style="238"/>
    <col min="19" max="20" width="9" style="45"/>
    <col min="21" max="22" width="2.875" style="45" customWidth="1"/>
    <col min="23" max="23" width="4" style="45" customWidth="1"/>
    <col min="24" max="16384" width="9" style="45"/>
  </cols>
  <sheetData>
    <row r="1" spans="1:24" ht="18">
      <c r="A1" s="557" t="s">
        <v>853</v>
      </c>
      <c r="B1" s="535"/>
      <c r="C1" s="535"/>
      <c r="D1" s="535"/>
      <c r="E1" s="535"/>
      <c r="F1" s="538"/>
      <c r="G1" s="538"/>
      <c r="H1" s="538"/>
      <c r="I1" s="539"/>
      <c r="J1" s="209"/>
      <c r="K1" s="209"/>
      <c r="L1" s="209"/>
      <c r="M1" s="534"/>
      <c r="N1" s="209"/>
      <c r="O1" s="209"/>
      <c r="P1" s="209"/>
      <c r="Q1" s="209"/>
      <c r="R1" s="210" t="s">
        <v>397</v>
      </c>
    </row>
    <row r="2" spans="1:24" ht="18">
      <c r="A2" s="557"/>
      <c r="B2" s="535"/>
      <c r="C2" s="535"/>
      <c r="D2" s="535"/>
      <c r="E2" s="535"/>
      <c r="F2" s="538"/>
      <c r="G2" s="538"/>
      <c r="H2" s="538"/>
      <c r="I2" s="539"/>
      <c r="J2" s="209"/>
      <c r="K2" s="209"/>
      <c r="L2" s="209"/>
      <c r="M2" s="534"/>
      <c r="N2" s="209"/>
      <c r="O2" s="209"/>
      <c r="P2" s="209"/>
      <c r="Q2" s="209"/>
      <c r="R2" s="210"/>
    </row>
    <row r="3" spans="1:24" ht="15.75">
      <c r="A3" s="556" t="s">
        <v>125</v>
      </c>
      <c r="B3" s="535"/>
      <c r="C3" s="535"/>
      <c r="D3" s="535"/>
      <c r="E3" s="535"/>
      <c r="F3" s="538"/>
      <c r="G3" s="538"/>
      <c r="H3" s="538"/>
      <c r="I3" s="539"/>
      <c r="J3" s="209"/>
      <c r="K3" s="209"/>
      <c r="L3" s="209"/>
      <c r="M3" s="534"/>
      <c r="N3" s="209"/>
      <c r="O3" s="209"/>
      <c r="P3" s="209"/>
      <c r="Q3" s="209"/>
      <c r="R3" s="210" t="s">
        <v>397</v>
      </c>
    </row>
    <row r="4" spans="1:24" ht="15.75">
      <c r="A4" s="556" t="s">
        <v>525</v>
      </c>
      <c r="B4" s="535"/>
      <c r="C4" s="535"/>
      <c r="D4" s="535"/>
      <c r="E4" s="535"/>
      <c r="F4" s="214"/>
      <c r="G4" s="214"/>
      <c r="H4" s="214"/>
      <c r="I4" s="535"/>
      <c r="J4" s="211"/>
      <c r="K4" s="211"/>
      <c r="L4" s="211"/>
      <c r="M4" s="533"/>
      <c r="N4" s="211"/>
      <c r="O4" s="211"/>
      <c r="P4" s="211"/>
      <c r="Q4" s="209"/>
      <c r="R4" s="210" t="s">
        <v>397</v>
      </c>
    </row>
    <row r="5" spans="1:24">
      <c r="A5" s="212"/>
      <c r="B5" s="540"/>
      <c r="C5" s="540"/>
      <c r="D5" s="540"/>
      <c r="E5" s="540"/>
      <c r="F5" s="540"/>
      <c r="G5" s="540"/>
      <c r="H5" s="540"/>
      <c r="I5" s="540"/>
      <c r="J5" s="212"/>
      <c r="K5" s="212"/>
      <c r="L5" s="212"/>
      <c r="M5" s="212"/>
      <c r="N5" s="212"/>
      <c r="O5" s="212"/>
      <c r="P5" s="212"/>
      <c r="Q5" s="212"/>
      <c r="R5" s="235"/>
    </row>
    <row r="6" spans="1:24" ht="16.5" customHeight="1">
      <c r="A6" s="213"/>
      <c r="B6" s="561" t="s">
        <v>828</v>
      </c>
      <c r="C6" s="562"/>
      <c r="D6" s="562"/>
      <c r="E6" s="562"/>
      <c r="F6" s="562"/>
      <c r="G6" s="562"/>
      <c r="H6" s="562"/>
      <c r="I6" s="563"/>
      <c r="J6" s="564" t="s">
        <v>397</v>
      </c>
      <c r="K6" s="565"/>
      <c r="L6" s="565"/>
      <c r="M6" s="566"/>
      <c r="N6" s="660" t="s">
        <v>827</v>
      </c>
      <c r="O6" s="663" t="s">
        <v>402</v>
      </c>
      <c r="P6" s="663" t="s">
        <v>403</v>
      </c>
      <c r="Q6" s="663" t="s">
        <v>401</v>
      </c>
      <c r="R6" s="236"/>
      <c r="S6" s="35"/>
    </row>
    <row r="7" spans="1:24" ht="52.5" customHeight="1">
      <c r="A7" s="214"/>
      <c r="B7" s="562" t="s">
        <v>906</v>
      </c>
      <c r="C7" s="562"/>
      <c r="D7" s="562"/>
      <c r="E7" s="567"/>
      <c r="F7" s="568" t="s">
        <v>908</v>
      </c>
      <c r="G7" s="562"/>
      <c r="H7" s="562"/>
      <c r="I7" s="563"/>
      <c r="J7" s="569" t="s">
        <v>829</v>
      </c>
      <c r="K7" s="570"/>
      <c r="L7" s="570"/>
      <c r="M7" s="571"/>
      <c r="N7" s="661"/>
      <c r="O7" s="664"/>
      <c r="P7" s="664"/>
      <c r="Q7" s="664"/>
      <c r="R7" s="236" t="s">
        <v>126</v>
      </c>
      <c r="S7" s="35" t="s">
        <v>126</v>
      </c>
    </row>
    <row r="8" spans="1:24" ht="27" customHeight="1">
      <c r="A8" s="215"/>
      <c r="B8" s="572" t="s">
        <v>398</v>
      </c>
      <c r="C8" s="572" t="s">
        <v>399</v>
      </c>
      <c r="D8" s="572" t="s">
        <v>907</v>
      </c>
      <c r="E8" s="573" t="s">
        <v>127</v>
      </c>
      <c r="F8" s="574" t="s">
        <v>398</v>
      </c>
      <c r="G8" s="572" t="s">
        <v>399</v>
      </c>
      <c r="H8" s="572" t="s">
        <v>907</v>
      </c>
      <c r="I8" s="573" t="s">
        <v>127</v>
      </c>
      <c r="J8" s="575" t="s">
        <v>398</v>
      </c>
      <c r="K8" s="576" t="s">
        <v>399</v>
      </c>
      <c r="L8" s="572" t="s">
        <v>907</v>
      </c>
      <c r="M8" s="575" t="s">
        <v>127</v>
      </c>
      <c r="N8" s="662"/>
      <c r="O8" s="665"/>
      <c r="P8" s="665"/>
      <c r="Q8" s="665"/>
      <c r="R8" s="27"/>
      <c r="S8" s="36"/>
    </row>
    <row r="9" spans="1:24" ht="15.75" hidden="1" customHeight="1">
      <c r="A9" s="44" t="s">
        <v>267</v>
      </c>
      <c r="B9" s="541"/>
      <c r="C9" s="541"/>
      <c r="D9" s="541"/>
      <c r="E9" s="264"/>
      <c r="F9" s="219"/>
      <c r="G9" s="262"/>
      <c r="H9" s="262"/>
      <c r="I9" s="264"/>
      <c r="J9" s="216"/>
      <c r="K9" s="217"/>
      <c r="L9" s="217"/>
      <c r="M9" s="276"/>
      <c r="N9" s="216"/>
      <c r="O9" s="277"/>
      <c r="P9" s="278"/>
      <c r="Q9" s="278"/>
      <c r="R9" s="237">
        <f>SUM(B9:D9,F9:H9,J9:L9)+N9</f>
        <v>0</v>
      </c>
      <c r="S9" s="37">
        <f>+Q9+P9+O9</f>
        <v>0</v>
      </c>
    </row>
    <row r="10" spans="1:24" hidden="1">
      <c r="A10" s="44"/>
      <c r="B10" s="275"/>
      <c r="C10" s="275"/>
      <c r="D10" s="275"/>
      <c r="E10" s="542"/>
      <c r="F10" s="219"/>
      <c r="G10" s="262"/>
      <c r="H10" s="263"/>
      <c r="I10" s="543"/>
      <c r="J10" s="216"/>
      <c r="K10" s="218"/>
      <c r="L10" s="218"/>
      <c r="M10" s="216"/>
      <c r="N10" s="216"/>
      <c r="O10" s="229"/>
      <c r="P10" s="224"/>
      <c r="Q10" s="224"/>
      <c r="R10" s="236"/>
      <c r="S10" s="35"/>
    </row>
    <row r="11" spans="1:24" s="279" customFormat="1">
      <c r="A11" s="275" t="s">
        <v>268</v>
      </c>
      <c r="B11" s="593">
        <f>+'Distribution Pivot Table'!Z$7*100</f>
        <v>0</v>
      </c>
      <c r="C11" s="594">
        <f>+'Distribution Pivot Table'!Z$8*100</f>
        <v>0</v>
      </c>
      <c r="D11" s="593">
        <f>+'Distribution Pivot Table'!Z$9*100</f>
        <v>0</v>
      </c>
      <c r="E11" s="595" t="s">
        <v>397</v>
      </c>
      <c r="F11" s="596">
        <f>+'Distribution Pivot Table'!Z$10*100</f>
        <v>0</v>
      </c>
      <c r="G11" s="594">
        <f>+'Distribution Pivot Table'!Z$11*100</f>
        <v>0</v>
      </c>
      <c r="H11" s="593">
        <f>+'Distribution Pivot Table'!Z$12*100</f>
        <v>0</v>
      </c>
      <c r="I11" s="595">
        <f t="shared" ref="I11:I29" si="0">SUM(F11:H11)</f>
        <v>0</v>
      </c>
      <c r="J11" s="596">
        <f>+'Distribution Pivot Table'!Z$13*100</f>
        <v>0</v>
      </c>
      <c r="K11" s="593">
        <f>+'Distribution Pivot Table'!Z$14*100</f>
        <v>0</v>
      </c>
      <c r="L11" s="593">
        <f>+'Distribution Pivot Table'!Z$15*100</f>
        <v>0</v>
      </c>
      <c r="M11" s="597">
        <f t="shared" ref="M11:M29" si="1">SUM(J11:L11)</f>
        <v>0</v>
      </c>
      <c r="N11" s="596">
        <f>+'Distribution Pivot Table'!Z$16*100</f>
        <v>0</v>
      </c>
      <c r="O11" s="598">
        <f t="shared" ref="O11:O29" si="2">+B11+F11+J11</f>
        <v>0</v>
      </c>
      <c r="P11" s="599">
        <f t="shared" ref="P11:P29" si="3">+C11+G11+K11</f>
        <v>0</v>
      </c>
      <c r="Q11" s="599">
        <f t="shared" ref="Q11:Q29" si="4">+D11+H11+L11+N11</f>
        <v>0</v>
      </c>
      <c r="R11" s="237">
        <f t="shared" ref="R11" si="5">SUM(B11:D11,F11:H11,J11:L11)+N11</f>
        <v>0</v>
      </c>
      <c r="S11" s="37">
        <f t="shared" ref="S11" si="6">+Q11+P11+O11</f>
        <v>0</v>
      </c>
      <c r="V11" s="555"/>
      <c r="W11" s="555"/>
      <c r="X11" s="275"/>
    </row>
    <row r="12" spans="1:24">
      <c r="A12" s="275" t="s">
        <v>269</v>
      </c>
      <c r="B12" s="593">
        <f>+'Distribution Pivot Table'!Z$18*100</f>
        <v>0.98431584640346137</v>
      </c>
      <c r="C12" s="594">
        <f>+'Distribution Pivot Table'!Z$19*100</f>
        <v>0.12979989183342347</v>
      </c>
      <c r="D12" s="650">
        <f>+'Distribution Pivot Table'!Z$20*100</f>
        <v>3.2449972958355867E-2</v>
      </c>
      <c r="E12" s="595">
        <f t="shared" ref="E12:E29" si="7">SUM(B12:D12)</f>
        <v>1.1465657111952408</v>
      </c>
      <c r="F12" s="596">
        <f>+'Distribution Pivot Table'!Z$21*100</f>
        <v>51.627906976744185</v>
      </c>
      <c r="G12" s="594">
        <f>+'Distribution Pivot Table'!Z$22*100</f>
        <v>8.2206598161168198</v>
      </c>
      <c r="H12" s="593">
        <f>+'Distribution Pivot Table'!Z$23*100</f>
        <v>0.31368307193077338</v>
      </c>
      <c r="I12" s="595">
        <f t="shared" si="0"/>
        <v>60.162249864791782</v>
      </c>
      <c r="J12" s="600">
        <f>+'Distribution Pivot Table'!Z$24*100</f>
        <v>21.287182260681451</v>
      </c>
      <c r="K12" s="601">
        <f>+'Distribution Pivot Table'!Z$25*100</f>
        <v>5.6246619794483506</v>
      </c>
      <c r="L12" s="593">
        <f>+'Distribution Pivot Table'!Z$26*100</f>
        <v>9.4862087614926978</v>
      </c>
      <c r="M12" s="602">
        <f t="shared" si="1"/>
        <v>36.3980530016225</v>
      </c>
      <c r="N12" s="600">
        <f>+'Distribution Pivot Table'!Z$27*100</f>
        <v>2.2931314223904811</v>
      </c>
      <c r="O12" s="603">
        <f t="shared" si="2"/>
        <v>73.899405083829095</v>
      </c>
      <c r="P12" s="604">
        <f t="shared" si="3"/>
        <v>13.975121687398595</v>
      </c>
      <c r="Q12" s="604">
        <f t="shared" si="4"/>
        <v>12.125473228772307</v>
      </c>
      <c r="R12" s="237">
        <f t="shared" ref="R12:R29" si="8">SUM(B12:D12,F12:H12,J12:L12)+N12</f>
        <v>100.00000000000001</v>
      </c>
      <c r="S12" s="37">
        <f t="shared" ref="S12:S29" si="9">+Q12+P12+O12</f>
        <v>100</v>
      </c>
      <c r="T12" s="279"/>
      <c r="U12" s="279"/>
      <c r="V12" s="555"/>
      <c r="W12" s="555"/>
      <c r="X12" s="275"/>
    </row>
    <row r="13" spans="1:24" s="279" customFormat="1">
      <c r="A13" s="275" t="s">
        <v>270</v>
      </c>
      <c r="B13" s="593">
        <f>+'Distribution Pivot Table'!Z$29*100</f>
        <v>0</v>
      </c>
      <c r="C13" s="594">
        <f>+'Distribution Pivot Table'!Z$30*100</f>
        <v>0</v>
      </c>
      <c r="D13" s="593">
        <f>+'Distribution Pivot Table'!Z$31*100</f>
        <v>0</v>
      </c>
      <c r="E13" s="595">
        <f t="shared" si="7"/>
        <v>0</v>
      </c>
      <c r="F13" s="596">
        <f>+'Distribution Pivot Table'!Z$32*100</f>
        <v>0</v>
      </c>
      <c r="G13" s="594">
        <f>+'Distribution Pivot Table'!Z$33*100</f>
        <v>0</v>
      </c>
      <c r="H13" s="593">
        <f>+'Distribution Pivot Table'!Z$34*100</f>
        <v>0</v>
      </c>
      <c r="I13" s="595">
        <f t="shared" si="0"/>
        <v>0</v>
      </c>
      <c r="J13" s="596">
        <f>+'Distribution Pivot Table'!Z$35*100</f>
        <v>0</v>
      </c>
      <c r="K13" s="593">
        <f>+'Distribution Pivot Table'!Z$36*100</f>
        <v>0</v>
      </c>
      <c r="L13" s="593">
        <f>+'Distribution Pivot Table'!Z$37*100</f>
        <v>0</v>
      </c>
      <c r="M13" s="597">
        <f t="shared" si="1"/>
        <v>0</v>
      </c>
      <c r="N13" s="596">
        <f>+'Distribution Pivot Table'!Z$38*100</f>
        <v>0</v>
      </c>
      <c r="O13" s="598">
        <f t="shared" si="2"/>
        <v>0</v>
      </c>
      <c r="P13" s="599">
        <f t="shared" si="3"/>
        <v>0</v>
      </c>
      <c r="Q13" s="599">
        <f t="shared" si="4"/>
        <v>0</v>
      </c>
      <c r="R13" s="237">
        <f t="shared" si="8"/>
        <v>0</v>
      </c>
      <c r="S13" s="37">
        <f t="shared" si="9"/>
        <v>0</v>
      </c>
      <c r="V13" s="555"/>
      <c r="W13" s="555"/>
      <c r="X13" s="275"/>
    </row>
    <row r="14" spans="1:24">
      <c r="A14" s="275" t="s">
        <v>271</v>
      </c>
      <c r="B14" s="593">
        <f>+'Distribution Pivot Table'!Z$40*100</f>
        <v>13.27494997127063</v>
      </c>
      <c r="C14" s="594">
        <f>+'Distribution Pivot Table'!Z$41*100</f>
        <v>0.4814646034356363</v>
      </c>
      <c r="D14" s="652">
        <f>+'Distribution Pivot Table'!Z$42*100</f>
        <v>3.9626716332151141E-3</v>
      </c>
      <c r="E14" s="595">
        <f t="shared" si="7"/>
        <v>13.76037724633948</v>
      </c>
      <c r="F14" s="596">
        <f>+'Distribution Pivot Table'!Z$43*100</f>
        <v>33.026886727031361</v>
      </c>
      <c r="G14" s="594">
        <f>+'Distribution Pivot Table'!Z$44*100</f>
        <v>2.0645519209050742</v>
      </c>
      <c r="H14" s="593">
        <f>+'Distribution Pivot Table'!Z$45*100</f>
        <v>0.99661191575360109</v>
      </c>
      <c r="I14" s="595">
        <f t="shared" si="0"/>
        <v>36.088050563690039</v>
      </c>
      <c r="J14" s="600">
        <f>+'Distribution Pivot Table'!Z$46*100</f>
        <v>31.840066572883437</v>
      </c>
      <c r="K14" s="601">
        <f>+'Distribution Pivot Table'!Z$47*100</f>
        <v>16.659071546036337</v>
      </c>
      <c r="L14" s="601">
        <f>+'Distribution Pivot Table'!Z$48*100</f>
        <v>1.6524340710507024</v>
      </c>
      <c r="M14" s="602">
        <f t="shared" si="1"/>
        <v>50.151572189970473</v>
      </c>
      <c r="N14" s="600">
        <f>+'Distribution Pivot Table'!Z$49*100</f>
        <v>0</v>
      </c>
      <c r="O14" s="603">
        <f t="shared" si="2"/>
        <v>78.141903271185427</v>
      </c>
      <c r="P14" s="604">
        <f t="shared" si="3"/>
        <v>19.205088070377048</v>
      </c>
      <c r="Q14" s="604">
        <f t="shared" si="4"/>
        <v>2.6530086584375185</v>
      </c>
      <c r="R14" s="237">
        <f t="shared" si="8"/>
        <v>99.999999999999986</v>
      </c>
      <c r="S14" s="37">
        <f t="shared" si="9"/>
        <v>100</v>
      </c>
      <c r="T14" s="279"/>
      <c r="U14" s="279"/>
      <c r="V14" s="555"/>
      <c r="W14" s="555"/>
      <c r="X14" s="275"/>
    </row>
    <row r="15" spans="1:24">
      <c r="A15" s="275"/>
      <c r="B15" s="593"/>
      <c r="C15" s="594"/>
      <c r="D15" s="593"/>
      <c r="E15" s="595"/>
      <c r="F15" s="596"/>
      <c r="G15" s="594"/>
      <c r="H15" s="593"/>
      <c r="I15" s="595"/>
      <c r="J15" s="600"/>
      <c r="K15" s="601"/>
      <c r="L15" s="601"/>
      <c r="M15" s="602"/>
      <c r="N15" s="600"/>
      <c r="O15" s="603"/>
      <c r="P15" s="604"/>
      <c r="Q15" s="604"/>
      <c r="R15" s="237"/>
      <c r="S15" s="37"/>
      <c r="T15" s="279"/>
      <c r="U15" s="279"/>
      <c r="V15" s="555"/>
      <c r="W15" s="555"/>
      <c r="X15" s="275"/>
    </row>
    <row r="16" spans="1:24">
      <c r="A16" s="275" t="s">
        <v>272</v>
      </c>
      <c r="B16" s="593">
        <f>+'Distribution Pivot Table'!Z$51*100</f>
        <v>1.1728169528681038</v>
      </c>
      <c r="C16" s="594">
        <f>+'Distribution Pivot Table'!Z$52*100</f>
        <v>0.21556448666423092</v>
      </c>
      <c r="D16" s="593">
        <f>+'Distribution Pivot Table'!Z$53*100</f>
        <v>0</v>
      </c>
      <c r="E16" s="595">
        <f t="shared" si="7"/>
        <v>1.3883814395323348</v>
      </c>
      <c r="F16" s="596">
        <f>+'Distribution Pivot Table'!Z$54*100</f>
        <v>47.142857142857139</v>
      </c>
      <c r="G16" s="594">
        <f>+'Distribution Pivot Table'!Z$55*100</f>
        <v>4.0774570697844359</v>
      </c>
      <c r="H16" s="593">
        <f>+'Distribution Pivot Table'!Z$56*100</f>
        <v>0</v>
      </c>
      <c r="I16" s="595">
        <f t="shared" si="0"/>
        <v>51.220314212641576</v>
      </c>
      <c r="J16" s="600">
        <f>+'Distribution Pivot Table'!Z$57*100</f>
        <v>34.870295944464743</v>
      </c>
      <c r="K16" s="601">
        <f>+'Distribution Pivot Table'!Z$58*100</f>
        <v>12.455242966751918</v>
      </c>
      <c r="L16" s="601">
        <f>+'Distribution Pivot Table'!Z$59*100</f>
        <v>0</v>
      </c>
      <c r="M16" s="602">
        <f t="shared" si="1"/>
        <v>47.325538911216661</v>
      </c>
      <c r="N16" s="600">
        <f>+'Distribution Pivot Table'!Z$60*100</f>
        <v>6.5765436609426381E-2</v>
      </c>
      <c r="O16" s="603">
        <f t="shared" si="2"/>
        <v>83.185970040189986</v>
      </c>
      <c r="P16" s="604">
        <f t="shared" si="3"/>
        <v>16.748264523200586</v>
      </c>
      <c r="Q16" s="604">
        <f t="shared" si="4"/>
        <v>6.5765436609426381E-2</v>
      </c>
      <c r="R16" s="237">
        <f t="shared" si="8"/>
        <v>99.999999999999986</v>
      </c>
      <c r="S16" s="37">
        <f t="shared" si="9"/>
        <v>100</v>
      </c>
      <c r="T16" s="279"/>
      <c r="U16" s="279"/>
      <c r="V16" s="555"/>
      <c r="W16" s="555"/>
      <c r="X16" s="275"/>
    </row>
    <row r="17" spans="1:24">
      <c r="A17" s="275" t="s">
        <v>273</v>
      </c>
      <c r="B17" s="593">
        <f>+'Distribution Pivot Table'!Z$62*100</f>
        <v>6.5151314920047581</v>
      </c>
      <c r="C17" s="594">
        <f>+'Distribution Pivot Table'!Z$63*100</f>
        <v>0.13215276860050218</v>
      </c>
      <c r="D17" s="593">
        <f>+'Distribution Pivot Table'!Z$64*100</f>
        <v>0</v>
      </c>
      <c r="E17" s="595">
        <f t="shared" si="7"/>
        <v>6.64728426060526</v>
      </c>
      <c r="F17" s="596">
        <f>+'Distribution Pivot Table'!Z$65*100</f>
        <v>48.804017444165453</v>
      </c>
      <c r="G17" s="594">
        <f>+'Distribution Pivot Table'!Z$66*100</f>
        <v>2.7025241178802695</v>
      </c>
      <c r="H17" s="593">
        <f>+'Distribution Pivot Table'!Z$67*100</f>
        <v>0</v>
      </c>
      <c r="I17" s="595">
        <f t="shared" si="0"/>
        <v>51.506541562045726</v>
      </c>
      <c r="J17" s="600">
        <f>+'Distribution Pivot Table'!Z$68*100</f>
        <v>23.668560856349941</v>
      </c>
      <c r="K17" s="601">
        <f>+'Distribution Pivot Table'!Z$69*100</f>
        <v>8.5370688515924407</v>
      </c>
      <c r="L17" s="601">
        <f>+'Distribution Pivot Table'!Z$70*100</f>
        <v>0</v>
      </c>
      <c r="M17" s="602">
        <f t="shared" si="1"/>
        <v>32.205629707942379</v>
      </c>
      <c r="N17" s="596">
        <f>+'Distribution Pivot Table'!Z$71*100</f>
        <v>9.6405444694066347</v>
      </c>
      <c r="O17" s="603">
        <f t="shared" si="2"/>
        <v>78.98770979252015</v>
      </c>
      <c r="P17" s="604">
        <f t="shared" si="3"/>
        <v>11.371745738073212</v>
      </c>
      <c r="Q17" s="604">
        <f t="shared" si="4"/>
        <v>9.6405444694066347</v>
      </c>
      <c r="R17" s="237">
        <f t="shared" si="8"/>
        <v>100</v>
      </c>
      <c r="S17" s="37">
        <f t="shared" si="9"/>
        <v>100</v>
      </c>
      <c r="T17" s="279"/>
      <c r="U17" s="279"/>
      <c r="V17" s="555"/>
      <c r="W17" s="555"/>
      <c r="X17" s="275"/>
    </row>
    <row r="18" spans="1:24" ht="14.25">
      <c r="A18" s="275" t="s">
        <v>524</v>
      </c>
      <c r="B18" s="593">
        <f>+'Distribution Pivot Table'!Z$73*100</f>
        <v>0</v>
      </c>
      <c r="C18" s="594">
        <f>+'Distribution Pivot Table'!Z$74*100</f>
        <v>0</v>
      </c>
      <c r="D18" s="593">
        <f>+'Distribution Pivot Table'!Z$75*100</f>
        <v>0</v>
      </c>
      <c r="E18" s="595">
        <f t="shared" si="7"/>
        <v>0</v>
      </c>
      <c r="F18" s="596">
        <f>+'Distribution Pivot Table'!Z$76*100</f>
        <v>0</v>
      </c>
      <c r="G18" s="594">
        <f>+'Distribution Pivot Table'!Z$77*100</f>
        <v>0</v>
      </c>
      <c r="H18" s="593">
        <f>+'Distribution Pivot Table'!Z$78*100</f>
        <v>0</v>
      </c>
      <c r="I18" s="595">
        <f t="shared" si="0"/>
        <v>0</v>
      </c>
      <c r="J18" s="600">
        <f>+'Distribution Pivot Table'!Z$79*100</f>
        <v>0</v>
      </c>
      <c r="K18" s="601">
        <f>+'Distribution Pivot Table'!Z$80*100</f>
        <v>0</v>
      </c>
      <c r="L18" s="601">
        <f>+'Distribution Pivot Table'!Z$81*100</f>
        <v>0</v>
      </c>
      <c r="M18" s="602">
        <f t="shared" si="1"/>
        <v>0</v>
      </c>
      <c r="N18" s="600">
        <f>+'Distribution Pivot Table'!Z$82*100</f>
        <v>0</v>
      </c>
      <c r="O18" s="603">
        <f t="shared" si="2"/>
        <v>0</v>
      </c>
      <c r="P18" s="604">
        <f t="shared" si="3"/>
        <v>0</v>
      </c>
      <c r="Q18" s="604">
        <f t="shared" si="4"/>
        <v>0</v>
      </c>
      <c r="R18" s="237">
        <f t="shared" si="8"/>
        <v>0</v>
      </c>
      <c r="S18" s="37">
        <f t="shared" si="9"/>
        <v>0</v>
      </c>
      <c r="T18" s="279"/>
      <c r="U18" s="279"/>
      <c r="V18" s="555"/>
      <c r="W18" s="555"/>
      <c r="X18" s="275"/>
    </row>
    <row r="19" spans="1:24" s="279" customFormat="1">
      <c r="A19" s="275" t="s">
        <v>275</v>
      </c>
      <c r="B19" s="593">
        <f>+'Distribution Pivot Table'!Z$84*100</f>
        <v>0</v>
      </c>
      <c r="C19" s="594">
        <f>+'Distribution Pivot Table'!Z$85*100</f>
        <v>0</v>
      </c>
      <c r="D19" s="593">
        <f>+'Distribution Pivot Table'!Z$86*100</f>
        <v>0</v>
      </c>
      <c r="E19" s="595">
        <f t="shared" si="7"/>
        <v>0</v>
      </c>
      <c r="F19" s="596">
        <f>+'Distribution Pivot Table'!Z$87*100</f>
        <v>0</v>
      </c>
      <c r="G19" s="594">
        <f>+'Distribution Pivot Table'!Z$88*100</f>
        <v>0</v>
      </c>
      <c r="H19" s="593">
        <f>+'Distribution Pivot Table'!Z$89*100</f>
        <v>0</v>
      </c>
      <c r="I19" s="595">
        <f t="shared" si="0"/>
        <v>0</v>
      </c>
      <c r="J19" s="596">
        <f>+'Distribution Pivot Table'!Z$90*100</f>
        <v>0</v>
      </c>
      <c r="K19" s="593">
        <f>+'Distribution Pivot Table'!Z$91*100</f>
        <v>0</v>
      </c>
      <c r="L19" s="593">
        <f>+'Distribution Pivot Table'!Z$92*100</f>
        <v>0</v>
      </c>
      <c r="M19" s="597">
        <f t="shared" si="1"/>
        <v>0</v>
      </c>
      <c r="N19" s="596">
        <f>+'Distribution Pivot Table'!Z$93*100</f>
        <v>0</v>
      </c>
      <c r="O19" s="598">
        <f t="shared" si="2"/>
        <v>0</v>
      </c>
      <c r="P19" s="599">
        <f t="shared" si="3"/>
        <v>0</v>
      </c>
      <c r="Q19" s="599">
        <f t="shared" si="4"/>
        <v>0</v>
      </c>
      <c r="R19" s="237">
        <f t="shared" si="8"/>
        <v>0</v>
      </c>
      <c r="S19" s="37">
        <f t="shared" si="9"/>
        <v>0</v>
      </c>
      <c r="V19" s="555"/>
      <c r="W19" s="555"/>
      <c r="X19" s="275"/>
    </row>
    <row r="20" spans="1:24" s="279" customFormat="1">
      <c r="A20" s="275"/>
      <c r="B20" s="593"/>
      <c r="C20" s="594"/>
      <c r="D20" s="593"/>
      <c r="E20" s="595"/>
      <c r="F20" s="596"/>
      <c r="G20" s="594"/>
      <c r="H20" s="593"/>
      <c r="I20" s="595"/>
      <c r="J20" s="596"/>
      <c r="K20" s="593"/>
      <c r="L20" s="593"/>
      <c r="M20" s="597"/>
      <c r="N20" s="596"/>
      <c r="O20" s="598"/>
      <c r="P20" s="599"/>
      <c r="Q20" s="599"/>
      <c r="R20" s="237"/>
      <c r="S20" s="37"/>
      <c r="V20" s="555"/>
      <c r="W20" s="555"/>
      <c r="X20" s="275"/>
    </row>
    <row r="21" spans="1:24">
      <c r="A21" s="275" t="s">
        <v>276</v>
      </c>
      <c r="B21" s="593">
        <f>+'Distribution Pivot Table'!Z$95*100</f>
        <v>3.6974455819501046</v>
      </c>
      <c r="C21" s="594">
        <f>+'Distribution Pivot Table'!Z$96*100</f>
        <v>2.0077527084782822</v>
      </c>
      <c r="D21" s="593">
        <f>+'Distribution Pivot Table'!Z$97*100</f>
        <v>0</v>
      </c>
      <c r="E21" s="595">
        <f t="shared" si="7"/>
        <v>5.7051982904283864</v>
      </c>
      <c r="F21" s="596">
        <f>+'Distribution Pivot Table'!Z$98*100</f>
        <v>25.405029321141036</v>
      </c>
      <c r="G21" s="594">
        <f>+'Distribution Pivot Table'!Z$99*100</f>
        <v>14.521419342013717</v>
      </c>
      <c r="H21" s="593">
        <f>+'Distribution Pivot Table'!Z$100*100</f>
        <v>0</v>
      </c>
      <c r="I21" s="595">
        <f t="shared" si="0"/>
        <v>39.926448663154751</v>
      </c>
      <c r="J21" s="600">
        <f>+'Distribution Pivot Table'!Z$101*100</f>
        <v>22.761156942649833</v>
      </c>
      <c r="K21" s="601">
        <f>+'Distribution Pivot Table'!Z$102*100</f>
        <v>25.524301759268464</v>
      </c>
      <c r="L21" s="653">
        <f>+'Distribution Pivot Table'!Z$103*100</f>
        <v>9.9393698439518945E-3</v>
      </c>
      <c r="M21" s="602">
        <f t="shared" si="1"/>
        <v>48.29539807176225</v>
      </c>
      <c r="N21" s="600">
        <f>+'Distribution Pivot Table'!Z$104*100</f>
        <v>6.072954974654607</v>
      </c>
      <c r="O21" s="603">
        <f t="shared" si="2"/>
        <v>51.863631845740976</v>
      </c>
      <c r="P21" s="604">
        <f t="shared" si="3"/>
        <v>42.053473809760462</v>
      </c>
      <c r="Q21" s="604">
        <f t="shared" si="4"/>
        <v>6.082894344498559</v>
      </c>
      <c r="R21" s="237">
        <f t="shared" si="8"/>
        <v>100</v>
      </c>
      <c r="S21" s="37">
        <f t="shared" si="9"/>
        <v>100</v>
      </c>
      <c r="T21" s="279"/>
      <c r="U21" s="279"/>
      <c r="V21" s="555"/>
      <c r="W21" s="555"/>
      <c r="X21" s="275"/>
    </row>
    <row r="22" spans="1:24">
      <c r="A22" s="275" t="s">
        <v>277</v>
      </c>
      <c r="B22" s="593">
        <f>+'Distribution Pivot Table'!Z$106*100</f>
        <v>0.28432571825304992</v>
      </c>
      <c r="C22" s="650">
        <f>+'Distribution Pivot Table'!Z$107*100</f>
        <v>1.3224452011769762E-2</v>
      </c>
      <c r="D22" s="650">
        <f>+'Distribution Pivot Table'!Z$108*108</f>
        <v>2.4994214302244851E-2</v>
      </c>
      <c r="E22" s="595">
        <f t="shared" si="7"/>
        <v>0.32254438456706452</v>
      </c>
      <c r="F22" s="596">
        <f>+'Distribution Pivot Table'!Z$109*100</f>
        <v>62.561576354679801</v>
      </c>
      <c r="G22" s="594">
        <f>+'Distribution Pivot Table'!Z$110*100</f>
        <v>0.29093794425893477</v>
      </c>
      <c r="H22" s="593">
        <f>+'Distribution Pivot Table'!Z$111*100</f>
        <v>0.16861176315006449</v>
      </c>
      <c r="I22" s="595">
        <f t="shared" si="0"/>
        <v>63.021126062088804</v>
      </c>
      <c r="J22" s="600">
        <f>+'Distribution Pivot Table'!Z$112*100</f>
        <v>28.13502165504017</v>
      </c>
      <c r="K22" s="601">
        <f>+'Distribution Pivot Table'!Z$113*100</f>
        <v>5.7327999471021922</v>
      </c>
      <c r="L22" s="601">
        <f>+'Distribution Pivot Table'!Z$114*100</f>
        <v>0.87942605878268909</v>
      </c>
      <c r="M22" s="602">
        <f t="shared" si="1"/>
        <v>34.747247660925055</v>
      </c>
      <c r="N22" s="600">
        <f>+'Distribution Pivot Table'!Z$115*100</f>
        <v>1.9109333157007307</v>
      </c>
      <c r="O22" s="603">
        <f t="shared" si="2"/>
        <v>90.980923727973021</v>
      </c>
      <c r="P22" s="604">
        <f t="shared" si="3"/>
        <v>6.0369623433728972</v>
      </c>
      <c r="Q22" s="604">
        <f t="shared" si="4"/>
        <v>2.983965351935729</v>
      </c>
      <c r="R22" s="237">
        <f t="shared" si="8"/>
        <v>100.00185142328165</v>
      </c>
      <c r="S22" s="37">
        <f t="shared" si="9"/>
        <v>100.00185142328165</v>
      </c>
      <c r="T22" s="279"/>
      <c r="U22" s="279"/>
      <c r="V22" s="555"/>
      <c r="W22" s="555"/>
      <c r="X22" s="275"/>
    </row>
    <row r="23" spans="1:24">
      <c r="A23" s="275" t="s">
        <v>278</v>
      </c>
      <c r="B23" s="593">
        <f>+'Distribution Pivot Table'!Z$117*100</f>
        <v>0</v>
      </c>
      <c r="C23" s="594">
        <f>+'Distribution Pivot Table'!Z$118*100</f>
        <v>0</v>
      </c>
      <c r="D23" s="593">
        <f>+'Distribution Pivot Table'!Z$119*100</f>
        <v>0</v>
      </c>
      <c r="E23" s="595">
        <f t="shared" si="7"/>
        <v>0</v>
      </c>
      <c r="F23" s="596">
        <f>+'Distribution Pivot Table'!Z$120*100</f>
        <v>0</v>
      </c>
      <c r="G23" s="594">
        <f>+'Distribution Pivot Table'!Z$121*100</f>
        <v>0</v>
      </c>
      <c r="H23" s="593">
        <f>+'Distribution Pivot Table'!Z$122*100</f>
        <v>0</v>
      </c>
      <c r="I23" s="595">
        <f t="shared" si="0"/>
        <v>0</v>
      </c>
      <c r="J23" s="600">
        <f>+'Distribution Pivot Table'!Z$123*100</f>
        <v>0</v>
      </c>
      <c r="K23" s="601">
        <f>+'Distribution Pivot Table'!Z$124*100</f>
        <v>0</v>
      </c>
      <c r="L23" s="601">
        <f>+'Distribution Pivot Table'!Z$125*100</f>
        <v>0</v>
      </c>
      <c r="M23" s="602">
        <f t="shared" si="1"/>
        <v>0</v>
      </c>
      <c r="N23" s="600">
        <f>+'Distribution Pivot Table'!Z$126*100</f>
        <v>0</v>
      </c>
      <c r="O23" s="603">
        <f t="shared" si="2"/>
        <v>0</v>
      </c>
      <c r="P23" s="604">
        <f t="shared" si="3"/>
        <v>0</v>
      </c>
      <c r="Q23" s="604">
        <f t="shared" si="4"/>
        <v>0</v>
      </c>
      <c r="R23" s="237">
        <f t="shared" si="8"/>
        <v>0</v>
      </c>
      <c r="S23" s="37">
        <f t="shared" si="9"/>
        <v>0</v>
      </c>
      <c r="T23" s="279"/>
      <c r="U23" s="279"/>
      <c r="V23" s="555"/>
      <c r="W23" s="555"/>
      <c r="X23" s="275"/>
    </row>
    <row r="24" spans="1:24">
      <c r="A24" s="275" t="s">
        <v>279</v>
      </c>
      <c r="B24" s="593">
        <f>+'Distribution Pivot Table'!Z$128*100</f>
        <v>0</v>
      </c>
      <c r="C24" s="594">
        <f>+'Distribution Pivot Table'!Z$129*100</f>
        <v>0</v>
      </c>
      <c r="D24" s="593">
        <f>+'Distribution Pivot Table'!Z$130*100</f>
        <v>0</v>
      </c>
      <c r="E24" s="595">
        <f t="shared" si="7"/>
        <v>0</v>
      </c>
      <c r="F24" s="596">
        <f>+'Distribution Pivot Table'!Z$131*100</f>
        <v>0</v>
      </c>
      <c r="G24" s="594">
        <f>+'Distribution Pivot Table'!Z$132*100</f>
        <v>0</v>
      </c>
      <c r="H24" s="593">
        <f>+'Distribution Pivot Table'!Z$133*100</f>
        <v>0</v>
      </c>
      <c r="I24" s="595">
        <f t="shared" si="0"/>
        <v>0</v>
      </c>
      <c r="J24" s="600">
        <f>+'Distribution Pivot Table'!Z$134*100</f>
        <v>0</v>
      </c>
      <c r="K24" s="601">
        <f>+'Distribution Pivot Table'!Z$135*100</f>
        <v>0</v>
      </c>
      <c r="L24" s="601">
        <f>+'Distribution Pivot Table'!Z$136*100</f>
        <v>0</v>
      </c>
      <c r="M24" s="602">
        <f t="shared" si="1"/>
        <v>0</v>
      </c>
      <c r="N24" s="600">
        <f>+'Distribution Pivot Table'!Z$137*100</f>
        <v>0</v>
      </c>
      <c r="O24" s="603">
        <f t="shared" si="2"/>
        <v>0</v>
      </c>
      <c r="P24" s="604">
        <f t="shared" si="3"/>
        <v>0</v>
      </c>
      <c r="Q24" s="604">
        <f t="shared" si="4"/>
        <v>0</v>
      </c>
      <c r="R24" s="237">
        <f t="shared" si="8"/>
        <v>0</v>
      </c>
      <c r="S24" s="37">
        <f t="shared" si="9"/>
        <v>0</v>
      </c>
      <c r="T24" s="279"/>
      <c r="U24" s="279"/>
      <c r="V24" s="555"/>
      <c r="W24" s="555"/>
      <c r="X24" s="275"/>
    </row>
    <row r="25" spans="1:24">
      <c r="A25" s="275"/>
      <c r="B25" s="593"/>
      <c r="C25" s="594"/>
      <c r="D25" s="593"/>
      <c r="E25" s="595"/>
      <c r="F25" s="596"/>
      <c r="G25" s="594"/>
      <c r="H25" s="593"/>
      <c r="I25" s="595"/>
      <c r="J25" s="600"/>
      <c r="K25" s="601"/>
      <c r="L25" s="601"/>
      <c r="M25" s="602"/>
      <c r="N25" s="600"/>
      <c r="O25" s="603"/>
      <c r="P25" s="604"/>
      <c r="Q25" s="604"/>
      <c r="R25" s="237"/>
      <c r="S25" s="37"/>
      <c r="T25" s="279"/>
      <c r="U25" s="279"/>
      <c r="V25" s="555"/>
      <c r="W25" s="555"/>
      <c r="X25" s="275"/>
    </row>
    <row r="26" spans="1:24">
      <c r="A26" s="275" t="s">
        <v>280</v>
      </c>
      <c r="B26" s="593">
        <f>+'Distribution Pivot Table'!Z$139*100</f>
        <v>12.66282944562254</v>
      </c>
      <c r="C26" s="594">
        <f>+'Distribution Pivot Table'!Z$140*100</f>
        <v>0.62405331717661316</v>
      </c>
      <c r="D26" s="593">
        <f>+'Distribution Pivot Table'!Z$141*100</f>
        <v>0</v>
      </c>
      <c r="E26" s="595">
        <f t="shared" si="7"/>
        <v>13.286882762799154</v>
      </c>
      <c r="F26" s="596">
        <f>+'Distribution Pivot Table'!Z$142*100</f>
        <v>44.162375037867314</v>
      </c>
      <c r="G26" s="594">
        <f>+'Distribution Pivot Table'!Z$143*100</f>
        <v>1.4238109663738261</v>
      </c>
      <c r="H26" s="593">
        <f>+'Distribution Pivot Table'!Z$144*100</f>
        <v>0</v>
      </c>
      <c r="I26" s="595">
        <f t="shared" si="0"/>
        <v>45.586186004241142</v>
      </c>
      <c r="J26" s="600">
        <f>+'Distribution Pivot Table'!Z$145*100</f>
        <v>30.31808542865798</v>
      </c>
      <c r="K26" s="601">
        <f>+'Distribution Pivot Table'!Z$146*100</f>
        <v>10.808845804301727</v>
      </c>
      <c r="L26" s="601">
        <f>+'Distribution Pivot Table'!Z$147*100</f>
        <v>0</v>
      </c>
      <c r="M26" s="602">
        <f t="shared" si="1"/>
        <v>41.126931232959706</v>
      </c>
      <c r="N26" s="600">
        <f>+'Distribution Pivot Table'!Z$148*100</f>
        <v>0</v>
      </c>
      <c r="O26" s="603">
        <f t="shared" si="2"/>
        <v>87.143289912147836</v>
      </c>
      <c r="P26" s="604">
        <f t="shared" si="3"/>
        <v>12.856710087852166</v>
      </c>
      <c r="Q26" s="604">
        <f t="shared" si="4"/>
        <v>0</v>
      </c>
      <c r="R26" s="237">
        <f t="shared" si="8"/>
        <v>100</v>
      </c>
      <c r="S26" s="37">
        <f t="shared" si="9"/>
        <v>100</v>
      </c>
      <c r="T26" s="279"/>
      <c r="U26" s="279"/>
      <c r="V26" s="555"/>
      <c r="W26" s="555"/>
      <c r="X26" s="275"/>
    </row>
    <row r="27" spans="1:24">
      <c r="A27" s="275" t="s">
        <v>281</v>
      </c>
      <c r="B27" s="593">
        <f>+'Distribution Pivot Table'!Z$150*100</f>
        <v>10.321799528452177</v>
      </c>
      <c r="C27" s="594">
        <f>+'Distribution Pivot Table'!Z$151*100</f>
        <v>0.703498375071688</v>
      </c>
      <c r="D27" s="593">
        <f>+'Distribution Pivot Table'!Z$152*100</f>
        <v>0</v>
      </c>
      <c r="E27" s="595">
        <f t="shared" si="7"/>
        <v>11.025297903523864</v>
      </c>
      <c r="F27" s="596">
        <f>+'Distribution Pivot Table'!Z$153*100</f>
        <v>25.280061173771745</v>
      </c>
      <c r="G27" s="594">
        <f>+'Distribution Pivot Table'!Z$154*100</f>
        <v>2.0875549608105524</v>
      </c>
      <c r="H27" s="593">
        <f>+'Distribution Pivot Table'!Z$155*100</f>
        <v>0</v>
      </c>
      <c r="I27" s="595">
        <f t="shared" si="0"/>
        <v>27.367616134582299</v>
      </c>
      <c r="J27" s="600">
        <f>+'Distribution Pivot Table'!Z$156*100</f>
        <v>38.269292041037403</v>
      </c>
      <c r="K27" s="601">
        <f>+'Distribution Pivot Table'!Z$157*100</f>
        <v>17.819409927993373</v>
      </c>
      <c r="L27" s="601">
        <f>+'Distribution Pivot Table'!Z$158*100</f>
        <v>0</v>
      </c>
      <c r="M27" s="602">
        <f t="shared" si="1"/>
        <v>56.08870196903078</v>
      </c>
      <c r="N27" s="600">
        <f>+'Distribution Pivot Table'!Z$159*100</f>
        <v>5.5183839928630603</v>
      </c>
      <c r="O27" s="603">
        <f t="shared" si="2"/>
        <v>73.87115274326132</v>
      </c>
      <c r="P27" s="604">
        <f t="shared" si="3"/>
        <v>20.610463263875612</v>
      </c>
      <c r="Q27" s="604">
        <f t="shared" si="4"/>
        <v>5.5183839928630603</v>
      </c>
      <c r="R27" s="237">
        <f t="shared" si="8"/>
        <v>100</v>
      </c>
      <c r="S27" s="37">
        <f t="shared" si="9"/>
        <v>100</v>
      </c>
      <c r="T27" s="279"/>
      <c r="U27" s="279"/>
      <c r="V27" s="555"/>
      <c r="W27" s="555"/>
      <c r="X27" s="551"/>
    </row>
    <row r="28" spans="1:24" s="554" customFormat="1">
      <c r="A28" s="551" t="s">
        <v>282</v>
      </c>
      <c r="B28" s="593">
        <f>+'Distribution Pivot Table'!Z$161*100</f>
        <v>0.2342229406525253</v>
      </c>
      <c r="C28" s="650">
        <f>+'Distribution Pivot Table'!Z$162*100</f>
        <v>1.9793487942466929E-2</v>
      </c>
      <c r="D28" s="593">
        <f>+'Distribution Pivot Table'!Z$1163*100</f>
        <v>0</v>
      </c>
      <c r="E28" s="595">
        <f t="shared" si="7"/>
        <v>0.25401642859499224</v>
      </c>
      <c r="F28" s="596">
        <f>+'Distribution Pivot Table'!Z$164*100</f>
        <v>61.947019430607334</v>
      </c>
      <c r="G28" s="594">
        <f>+'Distribution Pivot Table'!Z$165*100</f>
        <v>6.3009269950186395</v>
      </c>
      <c r="H28" s="593">
        <f>+'Distribution Pivot Table'!Z$166*100</f>
        <v>0</v>
      </c>
      <c r="I28" s="595">
        <f t="shared" si="0"/>
        <v>68.247946425625969</v>
      </c>
      <c r="J28" s="600">
        <f>+'Distribution Pivot Table'!Z$167*100</f>
        <v>21.621086662488043</v>
      </c>
      <c r="K28" s="601">
        <f>+'Distribution Pivot Table'!Z$168*100</f>
        <v>9.8769504832909973</v>
      </c>
      <c r="L28" s="601">
        <f>+'Distribution Pivot Table'!Z$169*100</f>
        <v>0</v>
      </c>
      <c r="M28" s="602">
        <f t="shared" si="1"/>
        <v>31.49803714577904</v>
      </c>
      <c r="N28" s="600">
        <f>+'Distribution Pivot Table'!Z$170*100</f>
        <v>0</v>
      </c>
      <c r="O28" s="603">
        <f t="shared" si="2"/>
        <v>83.802329033747895</v>
      </c>
      <c r="P28" s="604">
        <f t="shared" si="3"/>
        <v>16.197670966252105</v>
      </c>
      <c r="Q28" s="604">
        <f t="shared" si="4"/>
        <v>0</v>
      </c>
      <c r="R28" s="552">
        <f>SUM(B28:D28,F28:H28,J28:L28)+N28</f>
        <v>100</v>
      </c>
      <c r="S28" s="553">
        <f t="shared" si="9"/>
        <v>100</v>
      </c>
      <c r="T28" s="279"/>
      <c r="U28" s="279"/>
      <c r="V28" s="555"/>
      <c r="W28" s="555"/>
      <c r="X28" s="280"/>
    </row>
    <row r="29" spans="1:24">
      <c r="A29" s="280" t="s">
        <v>283</v>
      </c>
      <c r="B29" s="605">
        <f>+'Distribution Pivot Table'!Z$172*100</f>
        <v>19.559537140724149</v>
      </c>
      <c r="C29" s="651">
        <f>+'Distribution Pivot Table'!Z$173*100</f>
        <v>4.9769814607440593E-2</v>
      </c>
      <c r="D29" s="605">
        <f>+'Distribution Pivot Table'!Z$174*100</f>
        <v>0</v>
      </c>
      <c r="E29" s="606">
        <f t="shared" si="7"/>
        <v>19.60930695533159</v>
      </c>
      <c r="F29" s="607">
        <f>+'Distribution Pivot Table'!Z$175*100</f>
        <v>43.710339678984695</v>
      </c>
      <c r="G29" s="605">
        <f>+'Distribution Pivot Table'!Z$176*100</f>
        <v>0.74654721911160882</v>
      </c>
      <c r="H29" s="605">
        <f>+'Distribution Pivot Table'!Z$177*100</f>
        <v>0</v>
      </c>
      <c r="I29" s="606">
        <f t="shared" si="0"/>
        <v>44.456886898096307</v>
      </c>
      <c r="J29" s="608">
        <f>+'Distribution Pivot Table'!Z$178*100</f>
        <v>26.154037576210026</v>
      </c>
      <c r="K29" s="609">
        <f>+'Distribution Pivot Table'!Z$179*100</f>
        <v>2.9115341545352744</v>
      </c>
      <c r="L29" s="609">
        <f>+'Distribution Pivot Table'!Z$180*100</f>
        <v>0</v>
      </c>
      <c r="M29" s="610">
        <f t="shared" si="1"/>
        <v>29.065571730745301</v>
      </c>
      <c r="N29" s="608">
        <f>+'Distribution Pivot Table'!Z$181*100</f>
        <v>6.8682344158268016</v>
      </c>
      <c r="O29" s="611">
        <f t="shared" si="2"/>
        <v>89.423914395918871</v>
      </c>
      <c r="P29" s="612">
        <f t="shared" si="3"/>
        <v>3.7078511882543239</v>
      </c>
      <c r="Q29" s="612">
        <f t="shared" si="4"/>
        <v>6.8682344158268016</v>
      </c>
      <c r="R29" s="237">
        <f t="shared" si="8"/>
        <v>100</v>
      </c>
      <c r="S29" s="37">
        <f t="shared" si="9"/>
        <v>100</v>
      </c>
      <c r="T29" s="279"/>
      <c r="U29" s="279"/>
      <c r="V29" s="555"/>
      <c r="W29" s="555"/>
    </row>
    <row r="30" spans="1:24" ht="17.25" customHeight="1">
      <c r="A30" s="559" t="s">
        <v>400</v>
      </c>
      <c r="B30" s="275"/>
      <c r="C30" s="275"/>
      <c r="D30" s="275"/>
      <c r="E30" s="275"/>
    </row>
    <row r="31" spans="1:24" ht="16.5" customHeight="1">
      <c r="A31" s="559" t="s">
        <v>909</v>
      </c>
      <c r="B31" s="263"/>
      <c r="C31" s="263"/>
      <c r="D31" s="263"/>
      <c r="E31" s="544"/>
      <c r="F31" s="263"/>
      <c r="G31" s="263"/>
      <c r="H31" s="263"/>
      <c r="I31" s="544"/>
      <c r="J31" s="218"/>
      <c r="K31" s="218"/>
      <c r="L31" s="218"/>
      <c r="M31" s="266"/>
      <c r="N31" s="218"/>
      <c r="O31" s="267"/>
      <c r="P31" s="267"/>
      <c r="R31" s="45"/>
    </row>
    <row r="32" spans="1:24">
      <c r="A32" s="44"/>
      <c r="B32" s="275"/>
      <c r="C32" s="275"/>
      <c r="D32" s="275"/>
      <c r="E32" s="275"/>
      <c r="Q32" s="560" t="s">
        <v>830</v>
      </c>
    </row>
    <row r="33" spans="1:19" ht="18">
      <c r="A33" s="557" t="s">
        <v>854</v>
      </c>
      <c r="B33" s="535"/>
      <c r="C33" s="535"/>
      <c r="D33" s="535"/>
      <c r="E33" s="535"/>
      <c r="F33" s="538"/>
      <c r="G33" s="538"/>
      <c r="H33" s="538"/>
      <c r="I33" s="539"/>
      <c r="J33" s="209"/>
      <c r="K33" s="209"/>
      <c r="L33" s="209"/>
      <c r="M33" s="534"/>
      <c r="N33" s="209"/>
      <c r="O33" s="209"/>
      <c r="P33" s="209"/>
      <c r="Q33" s="209"/>
      <c r="R33" s="210" t="s">
        <v>397</v>
      </c>
    </row>
    <row r="34" spans="1:19" ht="18">
      <c r="A34" s="557"/>
      <c r="B34" s="535"/>
      <c r="C34" s="535"/>
      <c r="D34" s="535"/>
      <c r="E34" s="535"/>
      <c r="F34" s="538"/>
      <c r="G34" s="538"/>
      <c r="H34" s="538"/>
      <c r="I34" s="539"/>
      <c r="J34" s="209"/>
      <c r="K34" s="209"/>
      <c r="L34" s="209"/>
      <c r="M34" s="534"/>
      <c r="N34" s="209"/>
      <c r="O34" s="209"/>
      <c r="P34" s="209"/>
      <c r="Q34" s="209"/>
      <c r="R34" s="210"/>
    </row>
    <row r="35" spans="1:19" ht="15.75">
      <c r="A35" s="556" t="s">
        <v>125</v>
      </c>
      <c r="B35" s="535"/>
      <c r="C35" s="535"/>
      <c r="D35" s="535"/>
      <c r="E35" s="535"/>
      <c r="F35" s="538"/>
      <c r="G35" s="538"/>
      <c r="H35" s="538"/>
      <c r="I35" s="539"/>
      <c r="J35" s="209"/>
      <c r="K35" s="209"/>
      <c r="L35" s="209"/>
      <c r="M35" s="534"/>
      <c r="N35" s="209"/>
      <c r="O35" s="209"/>
      <c r="P35" s="209"/>
      <c r="Q35" s="209"/>
      <c r="R35" s="210" t="s">
        <v>397</v>
      </c>
    </row>
    <row r="36" spans="1:19" ht="15.75">
      <c r="A36" s="556" t="s">
        <v>526</v>
      </c>
      <c r="B36" s="535"/>
      <c r="C36" s="535"/>
      <c r="D36" s="535"/>
      <c r="E36" s="535"/>
      <c r="F36" s="214"/>
      <c r="G36" s="214"/>
      <c r="H36" s="214"/>
      <c r="I36" s="535"/>
      <c r="J36" s="211"/>
      <c r="K36" s="211"/>
      <c r="L36" s="211"/>
      <c r="M36" s="533"/>
      <c r="N36" s="211"/>
      <c r="O36" s="211"/>
      <c r="P36" s="211"/>
      <c r="Q36" s="209"/>
      <c r="R36" s="210" t="s">
        <v>397</v>
      </c>
    </row>
    <row r="37" spans="1:19">
      <c r="A37" s="212"/>
      <c r="B37" s="540"/>
      <c r="C37" s="540"/>
      <c r="D37" s="540"/>
      <c r="E37" s="540"/>
      <c r="F37" s="540"/>
      <c r="G37" s="540"/>
      <c r="H37" s="540"/>
      <c r="I37" s="540"/>
      <c r="R37" s="235"/>
    </row>
    <row r="38" spans="1:19" s="234" customFormat="1" ht="21" customHeight="1">
      <c r="A38" s="213"/>
      <c r="B38" s="561" t="s">
        <v>828</v>
      </c>
      <c r="C38" s="562"/>
      <c r="D38" s="562"/>
      <c r="E38" s="562"/>
      <c r="F38" s="562"/>
      <c r="G38" s="562"/>
      <c r="H38" s="562"/>
      <c r="I38" s="563"/>
      <c r="J38" s="564" t="s">
        <v>397</v>
      </c>
      <c r="K38" s="565"/>
      <c r="L38" s="565"/>
      <c r="M38" s="566"/>
      <c r="N38" s="660" t="s">
        <v>827</v>
      </c>
      <c r="O38" s="663" t="s">
        <v>402</v>
      </c>
      <c r="P38" s="663" t="s">
        <v>403</v>
      </c>
      <c r="Q38" s="663" t="s">
        <v>401</v>
      </c>
      <c r="R38" s="236"/>
      <c r="S38" s="35"/>
    </row>
    <row r="39" spans="1:19" s="234" customFormat="1" ht="52.5" customHeight="1">
      <c r="A39" s="214"/>
      <c r="B39" s="562" t="s">
        <v>906</v>
      </c>
      <c r="C39" s="562"/>
      <c r="D39" s="562"/>
      <c r="E39" s="567"/>
      <c r="F39" s="568" t="s">
        <v>908</v>
      </c>
      <c r="G39" s="562"/>
      <c r="H39" s="562"/>
      <c r="I39" s="563"/>
      <c r="J39" s="569" t="s">
        <v>829</v>
      </c>
      <c r="K39" s="570"/>
      <c r="L39" s="570"/>
      <c r="M39" s="571"/>
      <c r="N39" s="661"/>
      <c r="O39" s="664"/>
      <c r="P39" s="664"/>
      <c r="Q39" s="664"/>
      <c r="R39" s="236" t="s">
        <v>126</v>
      </c>
      <c r="S39" s="35" t="s">
        <v>126</v>
      </c>
    </row>
    <row r="40" spans="1:19" s="234" customFormat="1" ht="30" customHeight="1">
      <c r="A40" s="215"/>
      <c r="B40" s="572" t="s">
        <v>398</v>
      </c>
      <c r="C40" s="572" t="s">
        <v>399</v>
      </c>
      <c r="D40" s="572" t="s">
        <v>907</v>
      </c>
      <c r="E40" s="573" t="s">
        <v>127</v>
      </c>
      <c r="F40" s="574" t="s">
        <v>398</v>
      </c>
      <c r="G40" s="572" t="s">
        <v>399</v>
      </c>
      <c r="H40" s="572" t="s">
        <v>907</v>
      </c>
      <c r="I40" s="573" t="s">
        <v>127</v>
      </c>
      <c r="J40" s="575" t="s">
        <v>398</v>
      </c>
      <c r="K40" s="576" t="s">
        <v>399</v>
      </c>
      <c r="L40" s="572" t="s">
        <v>907</v>
      </c>
      <c r="M40" s="575" t="s">
        <v>127</v>
      </c>
      <c r="N40" s="662"/>
      <c r="O40" s="665"/>
      <c r="P40" s="665"/>
      <c r="Q40" s="665"/>
      <c r="R40" s="27"/>
      <c r="S40" s="36"/>
    </row>
    <row r="41" spans="1:19" s="234" customFormat="1" hidden="1">
      <c r="A41" s="44" t="s">
        <v>267</v>
      </c>
      <c r="B41" s="275"/>
      <c r="C41" s="275"/>
      <c r="D41" s="275"/>
      <c r="E41" s="264"/>
      <c r="F41" s="219"/>
      <c r="G41" s="262"/>
      <c r="H41" s="263"/>
      <c r="I41" s="264"/>
      <c r="J41" s="216"/>
      <c r="K41" s="218"/>
      <c r="L41" s="218"/>
      <c r="M41" s="26"/>
      <c r="N41" s="216"/>
      <c r="O41" s="230"/>
      <c r="P41" s="223"/>
      <c r="Q41" s="223"/>
      <c r="R41" s="237">
        <f>SUM(F41:H41,J41:L41)+N41</f>
        <v>0</v>
      </c>
      <c r="S41" s="37">
        <f>+Q41+P41+O41</f>
        <v>0</v>
      </c>
    </row>
    <row r="42" spans="1:19" s="234" customFormat="1" hidden="1">
      <c r="A42" s="44"/>
      <c r="B42" s="275"/>
      <c r="C42" s="275"/>
      <c r="D42" s="275"/>
      <c r="E42" s="542"/>
      <c r="F42" s="219"/>
      <c r="G42" s="262"/>
      <c r="H42" s="263"/>
      <c r="I42" s="543"/>
      <c r="J42" s="216"/>
      <c r="K42" s="218"/>
      <c r="L42" s="218"/>
      <c r="M42" s="216"/>
      <c r="N42" s="216"/>
      <c r="O42" s="229"/>
      <c r="P42" s="224"/>
      <c r="Q42" s="224"/>
      <c r="R42" s="236"/>
      <c r="S42" s="35"/>
    </row>
    <row r="43" spans="1:19" s="234" customFormat="1">
      <c r="A43" s="44" t="s">
        <v>268</v>
      </c>
      <c r="B43" s="593">
        <f>+'Distribution Pivot Table'!T$7*100</f>
        <v>0</v>
      </c>
      <c r="C43" s="594">
        <f>+'Distribution Pivot Table'!T$8*100</f>
        <v>0</v>
      </c>
      <c r="D43" s="593">
        <f>+'Distribution Pivot Table'!T$9*100</f>
        <v>0</v>
      </c>
      <c r="E43" s="595">
        <f t="shared" ref="E43:E61" si="10">SUM(B43:D43)</f>
        <v>0</v>
      </c>
      <c r="F43" s="596">
        <f>+'Distribution Pivot Table'!T$10*100</f>
        <v>0</v>
      </c>
      <c r="G43" s="594">
        <f>+'Distribution Pivot Table'!T$11*100</f>
        <v>0</v>
      </c>
      <c r="H43" s="593">
        <f>+'Distribution Pivot Table'!T$12*100</f>
        <v>0</v>
      </c>
      <c r="I43" s="595">
        <f t="shared" ref="I43:I61" si="11">SUM(F43:H43)</f>
        <v>0</v>
      </c>
      <c r="J43" s="596">
        <f>+'Distribution Pivot Table'!T$13*100</f>
        <v>0</v>
      </c>
      <c r="K43" s="593">
        <f>+'Distribution Pivot Table'!T$14*100</f>
        <v>0</v>
      </c>
      <c r="L43" s="593">
        <f>+'Distribution Pivot Table'!T$15*100</f>
        <v>0</v>
      </c>
      <c r="M43" s="597">
        <f t="shared" ref="M43:M61" si="12">SUM(J43:L43)</f>
        <v>0</v>
      </c>
      <c r="N43" s="596">
        <f>+'Distribution Pivot Table'!T$16*100</f>
        <v>0</v>
      </c>
      <c r="O43" s="598">
        <f t="shared" ref="O43:O61" si="13">+B43+F43+J43</f>
        <v>0</v>
      </c>
      <c r="P43" s="599">
        <f t="shared" ref="P43:P61" si="14">+C43+G43+K43</f>
        <v>0</v>
      </c>
      <c r="Q43" s="599">
        <f t="shared" ref="Q43:Q61" si="15">+D43+H43+L43+N43</f>
        <v>0</v>
      </c>
      <c r="R43" s="237">
        <f t="shared" ref="R43:R61" si="16">SUM(B43:D43,F43:H43,J43:L43)+N43</f>
        <v>0</v>
      </c>
      <c r="S43" s="37">
        <f t="shared" ref="S43:S61" si="17">+Q43+P43+O43</f>
        <v>0</v>
      </c>
    </row>
    <row r="44" spans="1:19" s="234" customFormat="1">
      <c r="A44" s="44" t="s">
        <v>269</v>
      </c>
      <c r="B44" s="593">
        <f>+'Distribution Pivot Table'!T$18*100</f>
        <v>0.64698746461787304</v>
      </c>
      <c r="C44" s="594">
        <f>+'Distribution Pivot Table'!T$19*100</f>
        <v>8.087343307723413E-2</v>
      </c>
      <c r="D44" s="593">
        <f>+'Distribution Pivot Table'!T$20*100</f>
        <v>0</v>
      </c>
      <c r="E44" s="595">
        <f t="shared" si="10"/>
        <v>0.7278608976951072</v>
      </c>
      <c r="F44" s="596">
        <f>+'Distribution Pivot Table'!T$21*100</f>
        <v>71.572988273352195</v>
      </c>
      <c r="G44" s="594">
        <f>+'Distribution Pivot Table'!T$22*100</f>
        <v>21.067529316619492</v>
      </c>
      <c r="H44" s="593">
        <f>+'Distribution Pivot Table'!T$23*100</f>
        <v>0</v>
      </c>
      <c r="I44" s="595">
        <f t="shared" si="11"/>
        <v>92.640517589971694</v>
      </c>
      <c r="J44" s="600">
        <f>+'Distribution Pivot Table'!T$24*100</f>
        <v>1.8600889607763849</v>
      </c>
      <c r="K44" s="601">
        <f>+'Distribution Pivot Table'!T$25*100</f>
        <v>1.3748483623129801</v>
      </c>
      <c r="L44" s="593">
        <f>+'Distribution Pivot Table'!T$26*100</f>
        <v>0</v>
      </c>
      <c r="M44" s="602">
        <f t="shared" si="12"/>
        <v>3.234937323089365</v>
      </c>
      <c r="N44" s="600">
        <f>+'Distribution Pivot Table'!T$27*100</f>
        <v>3.3966841892438335</v>
      </c>
      <c r="O44" s="603">
        <f t="shared" si="13"/>
        <v>74.080064698746455</v>
      </c>
      <c r="P44" s="604">
        <f t="shared" si="14"/>
        <v>22.523251112009707</v>
      </c>
      <c r="Q44" s="604">
        <f t="shared" si="15"/>
        <v>3.3966841892438335</v>
      </c>
      <c r="R44" s="237">
        <f t="shared" si="16"/>
        <v>99.999999999999986</v>
      </c>
      <c r="S44" s="37">
        <f t="shared" si="17"/>
        <v>100</v>
      </c>
    </row>
    <row r="45" spans="1:19" s="234" customFormat="1">
      <c r="A45" s="44" t="s">
        <v>270</v>
      </c>
      <c r="B45" s="593">
        <f>+'Distribution Pivot Table'!T$29*100</f>
        <v>0</v>
      </c>
      <c r="C45" s="594">
        <f>+'Distribution Pivot Table'!T$30*100</f>
        <v>0</v>
      </c>
      <c r="D45" s="593">
        <f>+'Distribution Pivot Table'!T$31*100</f>
        <v>0</v>
      </c>
      <c r="E45" s="595">
        <f t="shared" si="10"/>
        <v>0</v>
      </c>
      <c r="F45" s="596">
        <f>+'Distribution Pivot Table'!T$32*100</f>
        <v>0</v>
      </c>
      <c r="G45" s="594">
        <f>+'Distribution Pivot Table'!T$33*100</f>
        <v>0</v>
      </c>
      <c r="H45" s="593">
        <f>+'Distribution Pivot Table'!T$34*100</f>
        <v>0</v>
      </c>
      <c r="I45" s="595">
        <f t="shared" si="11"/>
        <v>0</v>
      </c>
      <c r="J45" s="596">
        <f>+'Distribution Pivot Table'!T$35*100</f>
        <v>0</v>
      </c>
      <c r="K45" s="593">
        <f>+'Distribution Pivot Table'!T$36*100</f>
        <v>0</v>
      </c>
      <c r="L45" s="593">
        <f>+'Distribution Pivot Table'!T$37*100</f>
        <v>0</v>
      </c>
      <c r="M45" s="597">
        <f t="shared" si="12"/>
        <v>0</v>
      </c>
      <c r="N45" s="596">
        <f>+'Distribution Pivot Table'!T$38*100</f>
        <v>0</v>
      </c>
      <c r="O45" s="598">
        <f t="shared" si="13"/>
        <v>0</v>
      </c>
      <c r="P45" s="599">
        <f t="shared" si="14"/>
        <v>0</v>
      </c>
      <c r="Q45" s="599">
        <f t="shared" si="15"/>
        <v>0</v>
      </c>
      <c r="R45" s="237">
        <f t="shared" si="16"/>
        <v>0</v>
      </c>
      <c r="S45" s="37">
        <f t="shared" si="17"/>
        <v>0</v>
      </c>
    </row>
    <row r="46" spans="1:19" s="234" customFormat="1">
      <c r="A46" s="44" t="s">
        <v>271</v>
      </c>
      <c r="B46" s="593">
        <f>+'Distribution Pivot Table'!T$40*100</f>
        <v>13.918101321700293</v>
      </c>
      <c r="C46" s="594">
        <f>+'Distribution Pivot Table'!T$41*100</f>
        <v>0.44922230012204312</v>
      </c>
      <c r="D46" s="650">
        <f>+'Distribution Pivot Table'!T$42*100</f>
        <v>5.1933213886941392E-3</v>
      </c>
      <c r="E46" s="595">
        <f t="shared" si="10"/>
        <v>14.37251694321103</v>
      </c>
      <c r="F46" s="596">
        <f>+'Distribution Pivot Table'!T$43*100</f>
        <v>35.348342032146654</v>
      </c>
      <c r="G46" s="594">
        <f>+'Distribution Pivot Table'!T$44*100</f>
        <v>2.1318584300589438</v>
      </c>
      <c r="H46" s="593">
        <f>+'Distribution Pivot Table'!T$45*100</f>
        <v>1.2438004725922465</v>
      </c>
      <c r="I46" s="595">
        <f t="shared" si="11"/>
        <v>38.724000934797843</v>
      </c>
      <c r="J46" s="600">
        <f>+'Distribution Pivot Table'!T$46*100</f>
        <v>30.352366856222897</v>
      </c>
      <c r="K46" s="601">
        <f>+'Distribution Pivot Table'!T$47*100</f>
        <v>14.668536262366597</v>
      </c>
      <c r="L46" s="601">
        <f>+'Distribution Pivot Table'!T$48*100</f>
        <v>1.8825790034016254</v>
      </c>
      <c r="M46" s="602">
        <f t="shared" si="12"/>
        <v>46.903482121991118</v>
      </c>
      <c r="N46" s="600">
        <f>+'Distribution Pivot Table'!T$49*100</f>
        <v>0</v>
      </c>
      <c r="O46" s="603">
        <f t="shared" si="13"/>
        <v>79.618810210069839</v>
      </c>
      <c r="P46" s="604">
        <f t="shared" si="14"/>
        <v>17.249616992547583</v>
      </c>
      <c r="Q46" s="604">
        <f t="shared" si="15"/>
        <v>3.131572797382566</v>
      </c>
      <c r="R46" s="237">
        <f t="shared" si="16"/>
        <v>100</v>
      </c>
      <c r="S46" s="37">
        <f t="shared" si="17"/>
        <v>99.999999999999986</v>
      </c>
    </row>
    <row r="47" spans="1:19" s="234" customFormat="1">
      <c r="A47" s="44"/>
      <c r="B47" s="593"/>
      <c r="C47" s="594"/>
      <c r="D47" s="593"/>
      <c r="E47" s="595"/>
      <c r="F47" s="596"/>
      <c r="G47" s="594"/>
      <c r="H47" s="593"/>
      <c r="I47" s="595"/>
      <c r="J47" s="600"/>
      <c r="K47" s="601"/>
      <c r="L47" s="601"/>
      <c r="M47" s="602"/>
      <c r="N47" s="600"/>
      <c r="O47" s="603"/>
      <c r="P47" s="604"/>
      <c r="Q47" s="604"/>
      <c r="R47" s="237"/>
      <c r="S47" s="37"/>
    </row>
    <row r="48" spans="1:19" s="234" customFormat="1">
      <c r="A48" s="44" t="s">
        <v>272</v>
      </c>
      <c r="B48" s="593">
        <f>+'Distribution Pivot Table'!T$51*100</f>
        <v>1.287823264579625</v>
      </c>
      <c r="C48" s="594">
        <f>+'Distribution Pivot Table'!T$52*100</f>
        <v>0.18846194115799395</v>
      </c>
      <c r="D48" s="593">
        <f>+'Distribution Pivot Table'!T$53*100</f>
        <v>0</v>
      </c>
      <c r="E48" s="595">
        <f t="shared" si="10"/>
        <v>1.476285205737619</v>
      </c>
      <c r="F48" s="596">
        <f>+'Distribution Pivot Table'!T$54*100</f>
        <v>45.366977279865985</v>
      </c>
      <c r="G48" s="594">
        <f>+'Distribution Pivot Table'!T$55*100</f>
        <v>4.1566328133179775</v>
      </c>
      <c r="H48" s="593">
        <f>+'Distribution Pivot Table'!T$56*100</f>
        <v>0</v>
      </c>
      <c r="I48" s="595">
        <f t="shared" si="11"/>
        <v>49.523610093183962</v>
      </c>
      <c r="J48" s="600">
        <f>+'Distribution Pivot Table'!T$57*100</f>
        <v>37.18982305517747</v>
      </c>
      <c r="K48" s="601">
        <f>+'Distribution Pivot Table'!T$58*100</f>
        <v>11.799811538058842</v>
      </c>
      <c r="L48" s="601">
        <f>+'Distribution Pivot Table'!T$59*100</f>
        <v>0</v>
      </c>
      <c r="M48" s="602">
        <f t="shared" si="12"/>
        <v>48.98963459323631</v>
      </c>
      <c r="N48" s="656">
        <f>+'Distribution Pivot Table'!T$60*100</f>
        <v>1.0470107842110775E-2</v>
      </c>
      <c r="O48" s="603">
        <f t="shared" si="13"/>
        <v>83.844623599623077</v>
      </c>
      <c r="P48" s="604">
        <f t="shared" si="14"/>
        <v>16.144906292534813</v>
      </c>
      <c r="Q48" s="604">
        <f t="shared" si="15"/>
        <v>1.0470107842110775E-2</v>
      </c>
      <c r="R48" s="237">
        <f t="shared" si="16"/>
        <v>100.00000000000001</v>
      </c>
      <c r="S48" s="37">
        <f t="shared" si="17"/>
        <v>100</v>
      </c>
    </row>
    <row r="49" spans="1:19" s="234" customFormat="1">
      <c r="A49" s="44" t="s">
        <v>273</v>
      </c>
      <c r="B49" s="593">
        <f>+'Distribution Pivot Table'!T$62*100</f>
        <v>8.0234833659491187</v>
      </c>
      <c r="C49" s="594">
        <f>+'Distribution Pivot Table'!T$63*100</f>
        <v>0.11415525114155251</v>
      </c>
      <c r="D49" s="593">
        <f>+'Distribution Pivot Table'!T$64*100</f>
        <v>0</v>
      </c>
      <c r="E49" s="595">
        <f t="shared" si="10"/>
        <v>8.1376386170906709</v>
      </c>
      <c r="F49" s="596">
        <f>+'Distribution Pivot Table'!T$65*100</f>
        <v>54.011741682974559</v>
      </c>
      <c r="G49" s="594">
        <f>+'Distribution Pivot Table'!T$66*100</f>
        <v>1.7449445531637311</v>
      </c>
      <c r="H49" s="593">
        <f>+'Distribution Pivot Table'!T$67*100</f>
        <v>0</v>
      </c>
      <c r="I49" s="595">
        <f t="shared" si="11"/>
        <v>55.756686236138293</v>
      </c>
      <c r="J49" s="600">
        <f>+'Distribution Pivot Table'!T$68*100</f>
        <v>22.521200260926289</v>
      </c>
      <c r="K49" s="601">
        <f>+'Distribution Pivot Table'!T$69*100</f>
        <v>6.9308545335942595</v>
      </c>
      <c r="L49" s="601">
        <f>+'Distribution Pivot Table'!T$70*100</f>
        <v>0</v>
      </c>
      <c r="M49" s="602">
        <f t="shared" si="12"/>
        <v>29.452054794520549</v>
      </c>
      <c r="N49" s="596">
        <f>+'Distribution Pivot Table'!T$71*100</f>
        <v>6.6536203522504884</v>
      </c>
      <c r="O49" s="603">
        <f t="shared" si="13"/>
        <v>84.556425309849971</v>
      </c>
      <c r="P49" s="604">
        <f t="shared" si="14"/>
        <v>8.7899543378995428</v>
      </c>
      <c r="Q49" s="604">
        <f t="shared" si="15"/>
        <v>6.6536203522504884</v>
      </c>
      <c r="R49" s="237">
        <f t="shared" si="16"/>
        <v>100</v>
      </c>
      <c r="S49" s="37">
        <f t="shared" si="17"/>
        <v>100</v>
      </c>
    </row>
    <row r="50" spans="1:19" s="234" customFormat="1" ht="14.25">
      <c r="A50" s="44" t="s">
        <v>524</v>
      </c>
      <c r="B50" s="593">
        <f>+'Distribution Pivot Table'!T$73*100</f>
        <v>0</v>
      </c>
      <c r="C50" s="594">
        <f>+'Distribution Pivot Table'!T$74*100</f>
        <v>0</v>
      </c>
      <c r="D50" s="593">
        <f>+'Distribution Pivot Table'!T$75*100</f>
        <v>0</v>
      </c>
      <c r="E50" s="595">
        <f t="shared" si="10"/>
        <v>0</v>
      </c>
      <c r="F50" s="596">
        <f>+'Distribution Pivot Table'!T$76*100</f>
        <v>0</v>
      </c>
      <c r="G50" s="594">
        <f>+'Distribution Pivot Table'!T$77*100</f>
        <v>0</v>
      </c>
      <c r="H50" s="593">
        <f>+'Distribution Pivot Table'!T$78*100</f>
        <v>0</v>
      </c>
      <c r="I50" s="595">
        <f t="shared" si="11"/>
        <v>0</v>
      </c>
      <c r="J50" s="600">
        <f>+'Distribution Pivot Table'!T$79*100</f>
        <v>0</v>
      </c>
      <c r="K50" s="601">
        <f>+'Distribution Pivot Table'!T$80*100</f>
        <v>0</v>
      </c>
      <c r="L50" s="601">
        <f>+'Distribution Pivot Table'!T$81*100</f>
        <v>0</v>
      </c>
      <c r="M50" s="602">
        <f t="shared" si="12"/>
        <v>0</v>
      </c>
      <c r="N50" s="600">
        <f>+'Distribution Pivot Table'!T$82*100</f>
        <v>0</v>
      </c>
      <c r="O50" s="603">
        <f t="shared" si="13"/>
        <v>0</v>
      </c>
      <c r="P50" s="604">
        <f t="shared" si="14"/>
        <v>0</v>
      </c>
      <c r="Q50" s="604">
        <f t="shared" si="15"/>
        <v>0</v>
      </c>
      <c r="R50" s="237">
        <f t="shared" si="16"/>
        <v>0</v>
      </c>
      <c r="S50" s="37">
        <f t="shared" si="17"/>
        <v>0</v>
      </c>
    </row>
    <row r="51" spans="1:19" s="234" customFormat="1">
      <c r="A51" s="44" t="s">
        <v>275</v>
      </c>
      <c r="B51" s="593">
        <f>+'Distribution Pivot Table'!T$84*100</f>
        <v>0</v>
      </c>
      <c r="C51" s="594">
        <f>+'Distribution Pivot Table'!T$85*100</f>
        <v>0</v>
      </c>
      <c r="D51" s="593">
        <f>+'Distribution Pivot Table'!T$86*100</f>
        <v>0</v>
      </c>
      <c r="E51" s="595">
        <f t="shared" si="10"/>
        <v>0</v>
      </c>
      <c r="F51" s="596">
        <f>+'Distribution Pivot Table'!T$87*100</f>
        <v>0</v>
      </c>
      <c r="G51" s="594">
        <f>+'Distribution Pivot Table'!T$88*100</f>
        <v>0</v>
      </c>
      <c r="H51" s="593">
        <f>+'Distribution Pivot Table'!T$89*100</f>
        <v>0</v>
      </c>
      <c r="I51" s="595">
        <f t="shared" si="11"/>
        <v>0</v>
      </c>
      <c r="J51" s="596">
        <f>+'Distribution Pivot Table'!T$90*100</f>
        <v>0</v>
      </c>
      <c r="K51" s="593">
        <f>+'Distribution Pivot Table'!T$91*100</f>
        <v>0</v>
      </c>
      <c r="L51" s="593">
        <f>+'Distribution Pivot Table'!T$92*100</f>
        <v>0</v>
      </c>
      <c r="M51" s="597">
        <f t="shared" si="12"/>
        <v>0</v>
      </c>
      <c r="N51" s="596">
        <f>+'Distribution Pivot Table'!T$93*100</f>
        <v>0</v>
      </c>
      <c r="O51" s="598">
        <f t="shared" si="13"/>
        <v>0</v>
      </c>
      <c r="P51" s="599">
        <f t="shared" si="14"/>
        <v>0</v>
      </c>
      <c r="Q51" s="599">
        <f t="shared" si="15"/>
        <v>0</v>
      </c>
      <c r="R51" s="237">
        <f t="shared" si="16"/>
        <v>0</v>
      </c>
      <c r="S51" s="37">
        <f t="shared" si="17"/>
        <v>0</v>
      </c>
    </row>
    <row r="52" spans="1:19" s="234" customFormat="1">
      <c r="A52" s="44"/>
      <c r="B52" s="593"/>
      <c r="C52" s="594"/>
      <c r="D52" s="593"/>
      <c r="E52" s="595"/>
      <c r="F52" s="596"/>
      <c r="G52" s="594"/>
      <c r="H52" s="593"/>
      <c r="I52" s="595"/>
      <c r="J52" s="596"/>
      <c r="K52" s="593"/>
      <c r="L52" s="593"/>
      <c r="M52" s="597"/>
      <c r="N52" s="596"/>
      <c r="O52" s="598"/>
      <c r="P52" s="599"/>
      <c r="Q52" s="599"/>
      <c r="R52" s="237"/>
      <c r="S52" s="37"/>
    </row>
    <row r="53" spans="1:19">
      <c r="A53" s="275" t="s">
        <v>276</v>
      </c>
      <c r="B53" s="593">
        <f>+'Distribution Pivot Table'!T$95*100</f>
        <v>4.2415673601292667</v>
      </c>
      <c r="C53" s="594">
        <f>+'Distribution Pivot Table'!T$96*100</f>
        <v>1.5350434255705918</v>
      </c>
      <c r="D53" s="593">
        <f>+'Distribution Pivot Table'!T$97*100</f>
        <v>0</v>
      </c>
      <c r="E53" s="595">
        <f t="shared" si="10"/>
        <v>5.7766107856998588</v>
      </c>
      <c r="F53" s="596">
        <f>+'Distribution Pivot Table'!T$98*100</f>
        <v>23.954756614825286</v>
      </c>
      <c r="G53" s="594">
        <f>+'Distribution Pivot Table'!T$99*100</f>
        <v>11.169460715007069</v>
      </c>
      <c r="H53" s="593">
        <f>+'Distribution Pivot Table'!T$100*100</f>
        <v>0</v>
      </c>
      <c r="I53" s="595">
        <f t="shared" si="11"/>
        <v>35.124217329832355</v>
      </c>
      <c r="J53" s="600">
        <f>+'Distribution Pivot Table'!T$101*100</f>
        <v>27.307614623308424</v>
      </c>
      <c r="K53" s="601">
        <f>+'Distribution Pivot Table'!T$102*100</f>
        <v>27.691375479701069</v>
      </c>
      <c r="L53" s="601">
        <f>+'Distribution Pivot Table'!T$103*100</f>
        <v>0</v>
      </c>
      <c r="M53" s="602">
        <f t="shared" si="12"/>
        <v>54.99899010300949</v>
      </c>
      <c r="N53" s="600">
        <f>+'Distribution Pivot Table'!T$104*100</f>
        <v>4.100181781458291</v>
      </c>
      <c r="O53" s="603">
        <f t="shared" si="13"/>
        <v>55.503938598262977</v>
      </c>
      <c r="P53" s="604">
        <f t="shared" si="14"/>
        <v>40.395879620278734</v>
      </c>
      <c r="Q53" s="604">
        <f t="shared" si="15"/>
        <v>4.100181781458291</v>
      </c>
      <c r="R53" s="237">
        <f t="shared" si="16"/>
        <v>99.999999999999986</v>
      </c>
      <c r="S53" s="37">
        <f t="shared" si="17"/>
        <v>100</v>
      </c>
    </row>
    <row r="54" spans="1:19" s="234" customFormat="1">
      <c r="A54" s="44" t="s">
        <v>277</v>
      </c>
      <c r="B54" s="593">
        <f>+'Distribution Pivot Table'!T$106*100</f>
        <v>0.45833823010929597</v>
      </c>
      <c r="C54" s="594">
        <f>+'Distribution Pivot Table'!T$107*100</f>
        <v>0</v>
      </c>
      <c r="D54" s="593">
        <f>+'Distribution Pivot Table'!T$108*108</f>
        <v>0</v>
      </c>
      <c r="E54" s="595">
        <f t="shared" si="10"/>
        <v>0.45833823010929597</v>
      </c>
      <c r="F54" s="596">
        <f>+'Distribution Pivot Table'!T$109*100</f>
        <v>76.671759313667891</v>
      </c>
      <c r="G54" s="594">
        <f>+'Distribution Pivot Table'!T$110*100</f>
        <v>9.401809848395816E-2</v>
      </c>
      <c r="H54" s="650">
        <f>+'Distribution Pivot Table'!T$111*100</f>
        <v>1.175226231049477E-2</v>
      </c>
      <c r="I54" s="595">
        <f t="shared" si="11"/>
        <v>76.777529674462343</v>
      </c>
      <c r="J54" s="600">
        <f>+'Distribution Pivot Table'!T$112*100</f>
        <v>19.661534845457751</v>
      </c>
      <c r="K54" s="601">
        <f>+'Distribution Pivot Table'!T$113*100</f>
        <v>1.3632624280173933</v>
      </c>
      <c r="L54" s="601">
        <f>+'Distribution Pivot Table'!T$114*100</f>
        <v>0.15277941003643203</v>
      </c>
      <c r="M54" s="602">
        <f t="shared" si="12"/>
        <v>21.177576683511575</v>
      </c>
      <c r="N54" s="600">
        <f>+'Distribution Pivot Table'!T$115*100</f>
        <v>1.5865554119167939</v>
      </c>
      <c r="O54" s="603">
        <f t="shared" si="13"/>
        <v>96.791632389234934</v>
      </c>
      <c r="P54" s="604">
        <f t="shared" si="14"/>
        <v>1.4572805265013515</v>
      </c>
      <c r="Q54" s="604">
        <f t="shared" si="15"/>
        <v>1.7510870842637207</v>
      </c>
      <c r="R54" s="237">
        <f t="shared" si="16"/>
        <v>100</v>
      </c>
      <c r="S54" s="37">
        <f t="shared" si="17"/>
        <v>100</v>
      </c>
    </row>
    <row r="55" spans="1:19" s="234" customFormat="1">
      <c r="A55" s="44" t="s">
        <v>278</v>
      </c>
      <c r="B55" s="593">
        <f>+'Distribution Pivot Table'!T$117*100</f>
        <v>0</v>
      </c>
      <c r="C55" s="594">
        <f>+'Distribution Pivot Table'!T$118*100</f>
        <v>0</v>
      </c>
      <c r="D55" s="593">
        <f>+'Distribution Pivot Table'!T$119*100</f>
        <v>0</v>
      </c>
      <c r="E55" s="595">
        <f t="shared" si="10"/>
        <v>0</v>
      </c>
      <c r="F55" s="596">
        <f>+'Distribution Pivot Table'!T$120*100</f>
        <v>0</v>
      </c>
      <c r="G55" s="594">
        <f>+'Distribution Pivot Table'!T$121*100</f>
        <v>0</v>
      </c>
      <c r="H55" s="593">
        <f>+'Distribution Pivot Table'!T$122*100</f>
        <v>0</v>
      </c>
      <c r="I55" s="595">
        <f t="shared" si="11"/>
        <v>0</v>
      </c>
      <c r="J55" s="600">
        <f>+'Distribution Pivot Table'!T$123*100</f>
        <v>0</v>
      </c>
      <c r="K55" s="601">
        <f>+'Distribution Pivot Table'!T$124*100</f>
        <v>0</v>
      </c>
      <c r="L55" s="601">
        <f>+'Distribution Pivot Table'!T$125*100</f>
        <v>0</v>
      </c>
      <c r="M55" s="602">
        <f t="shared" si="12"/>
        <v>0</v>
      </c>
      <c r="N55" s="600">
        <f>+'Distribution Pivot Table'!T$126*100</f>
        <v>0</v>
      </c>
      <c r="O55" s="603">
        <f t="shared" si="13"/>
        <v>0</v>
      </c>
      <c r="P55" s="604">
        <f t="shared" si="14"/>
        <v>0</v>
      </c>
      <c r="Q55" s="604">
        <f t="shared" si="15"/>
        <v>0</v>
      </c>
      <c r="R55" s="237">
        <f t="shared" si="16"/>
        <v>0</v>
      </c>
      <c r="S55" s="37">
        <f t="shared" si="17"/>
        <v>0</v>
      </c>
    </row>
    <row r="56" spans="1:19" s="234" customFormat="1">
      <c r="A56" s="44" t="s">
        <v>279</v>
      </c>
      <c r="B56" s="593">
        <f>+'Distribution Pivot Table'!T$128*100</f>
        <v>0</v>
      </c>
      <c r="C56" s="594">
        <f>+'Distribution Pivot Table'!T$129*100</f>
        <v>0</v>
      </c>
      <c r="D56" s="593">
        <f>+'Distribution Pivot Table'!T$130*100</f>
        <v>0</v>
      </c>
      <c r="E56" s="595">
        <f t="shared" si="10"/>
        <v>0</v>
      </c>
      <c r="F56" s="596">
        <f>+'Distribution Pivot Table'!T$131*100</f>
        <v>0</v>
      </c>
      <c r="G56" s="594">
        <f>+'Distribution Pivot Table'!T$132*100</f>
        <v>0</v>
      </c>
      <c r="H56" s="593">
        <f>+'Distribution Pivot Table'!T$133*100</f>
        <v>0</v>
      </c>
      <c r="I56" s="595">
        <f t="shared" si="11"/>
        <v>0</v>
      </c>
      <c r="J56" s="600">
        <f>+'Distribution Pivot Table'!T$134*100</f>
        <v>0</v>
      </c>
      <c r="K56" s="601">
        <f>+'Distribution Pivot Table'!T$135*100</f>
        <v>0</v>
      </c>
      <c r="L56" s="601">
        <f>+'Distribution Pivot Table'!T$136*100</f>
        <v>0</v>
      </c>
      <c r="M56" s="602">
        <f t="shared" si="12"/>
        <v>0</v>
      </c>
      <c r="N56" s="600">
        <f>+'Distribution Pivot Table'!T$137*100</f>
        <v>0</v>
      </c>
      <c r="O56" s="603">
        <f t="shared" si="13"/>
        <v>0</v>
      </c>
      <c r="P56" s="604">
        <f t="shared" si="14"/>
        <v>0</v>
      </c>
      <c r="Q56" s="604">
        <f t="shared" si="15"/>
        <v>0</v>
      </c>
      <c r="R56" s="237">
        <f t="shared" si="16"/>
        <v>0</v>
      </c>
      <c r="S56" s="37">
        <f t="shared" si="17"/>
        <v>0</v>
      </c>
    </row>
    <row r="57" spans="1:19" s="234" customFormat="1">
      <c r="A57" s="44"/>
      <c r="B57" s="593"/>
      <c r="C57" s="594"/>
      <c r="D57" s="593"/>
      <c r="E57" s="595"/>
      <c r="F57" s="596"/>
      <c r="G57" s="594"/>
      <c r="H57" s="593"/>
      <c r="I57" s="595"/>
      <c r="J57" s="600"/>
      <c r="K57" s="601"/>
      <c r="L57" s="601"/>
      <c r="M57" s="602"/>
      <c r="N57" s="600"/>
      <c r="O57" s="603"/>
      <c r="P57" s="604"/>
      <c r="Q57" s="604"/>
      <c r="R57" s="237"/>
      <c r="S57" s="37"/>
    </row>
    <row r="58" spans="1:19" s="234" customFormat="1">
      <c r="A58" s="44" t="s">
        <v>280</v>
      </c>
      <c r="B58" s="593">
        <f>+'Distribution Pivot Table'!T$139*100</f>
        <v>12.004069175991862</v>
      </c>
      <c r="C58" s="594">
        <f>+'Distribution Pivot Table'!T$140*100</f>
        <v>0.28823329942353337</v>
      </c>
      <c r="D58" s="593">
        <f>+'Distribution Pivot Table'!T$141*100</f>
        <v>0</v>
      </c>
      <c r="E58" s="595">
        <f t="shared" si="10"/>
        <v>12.292302475415395</v>
      </c>
      <c r="F58" s="596">
        <f>+'Distribution Pivot Table'!T$142*100</f>
        <v>53.984401492031196</v>
      </c>
      <c r="G58" s="594">
        <f>+'Distribution Pivot Table'!T$143*100</f>
        <v>1.69548999660902</v>
      </c>
      <c r="H58" s="593">
        <f>+'Distribution Pivot Table'!T$144*100</f>
        <v>0</v>
      </c>
      <c r="I58" s="595">
        <f t="shared" si="11"/>
        <v>55.679891488640216</v>
      </c>
      <c r="J58" s="600">
        <f>+'Distribution Pivot Table'!T$145*100</f>
        <v>21.447948457104101</v>
      </c>
      <c r="K58" s="601">
        <f>+'Distribution Pivot Table'!T$146*100</f>
        <v>10.579857578840285</v>
      </c>
      <c r="L58" s="601">
        <f>+'Distribution Pivot Table'!T$147*100</f>
        <v>0</v>
      </c>
      <c r="M58" s="602">
        <f t="shared" si="12"/>
        <v>32.027806035944387</v>
      </c>
      <c r="N58" s="600">
        <f>+'Distribution Pivot Table'!T$148*100</f>
        <v>0</v>
      </c>
      <c r="O58" s="603">
        <f t="shared" si="13"/>
        <v>87.436419125127159</v>
      </c>
      <c r="P58" s="604">
        <f t="shared" si="14"/>
        <v>12.563580874872837</v>
      </c>
      <c r="Q58" s="604">
        <f t="shared" si="15"/>
        <v>0</v>
      </c>
      <c r="R58" s="237">
        <f t="shared" si="16"/>
        <v>100.00000000000001</v>
      </c>
      <c r="S58" s="37">
        <f t="shared" si="17"/>
        <v>100</v>
      </c>
    </row>
    <row r="59" spans="1:19" s="234" customFormat="1">
      <c r="A59" s="44" t="s">
        <v>281</v>
      </c>
      <c r="B59" s="593">
        <f>+'Distribution Pivot Table'!T$150*100</f>
        <v>13.579688953874783</v>
      </c>
      <c r="C59" s="594">
        <f>+'Distribution Pivot Table'!T$151*100</f>
        <v>0.9411139173202181</v>
      </c>
      <c r="D59" s="593">
        <f>+'Distribution Pivot Table'!T$152*100</f>
        <v>0</v>
      </c>
      <c r="E59" s="595">
        <f t="shared" si="10"/>
        <v>14.520802871195</v>
      </c>
      <c r="F59" s="596">
        <f>+'Distribution Pivot Table'!T$153*100</f>
        <v>28.996411006247509</v>
      </c>
      <c r="G59" s="594">
        <f>+'Distribution Pivot Table'!T$154*100</f>
        <v>2.3873454738801008</v>
      </c>
      <c r="H59" s="593">
        <f>+'Distribution Pivot Table'!T$155*100</f>
        <v>0</v>
      </c>
      <c r="I59" s="595">
        <f t="shared" si="11"/>
        <v>31.383756480127609</v>
      </c>
      <c r="J59" s="600">
        <f>+'Distribution Pivot Table'!T$156*100</f>
        <v>38.13372324870398</v>
      </c>
      <c r="K59" s="601">
        <f>+'Distribution Pivot Table'!T$157*100</f>
        <v>12.356772564136648</v>
      </c>
      <c r="L59" s="601">
        <f>+'Distribution Pivot Table'!T$158*100</f>
        <v>0</v>
      </c>
      <c r="M59" s="602">
        <f t="shared" si="12"/>
        <v>50.490495812840628</v>
      </c>
      <c r="N59" s="600">
        <f>+'Distribution Pivot Table'!T$159*100</f>
        <v>3.6049448358367675</v>
      </c>
      <c r="O59" s="603">
        <f t="shared" si="13"/>
        <v>80.709823208826265</v>
      </c>
      <c r="P59" s="604">
        <f t="shared" si="14"/>
        <v>15.685231955336967</v>
      </c>
      <c r="Q59" s="604">
        <f t="shared" si="15"/>
        <v>3.6049448358367675</v>
      </c>
      <c r="R59" s="237">
        <f t="shared" si="16"/>
        <v>100</v>
      </c>
      <c r="S59" s="37">
        <f t="shared" si="17"/>
        <v>100</v>
      </c>
    </row>
    <row r="60" spans="1:19" s="234" customFormat="1">
      <c r="A60" s="44" t="s">
        <v>282</v>
      </c>
      <c r="B60" s="650">
        <f>+'Distribution Pivot Table'!T$161*100</f>
        <v>1.2844390212574658E-2</v>
      </c>
      <c r="C60" s="654">
        <f>+'Distribution Pivot Table'!T$162*100</f>
        <v>1.9266585318861988E-2</v>
      </c>
      <c r="D60" s="593">
        <f>+'Distribution Pivot Table'!T$1163*100</f>
        <v>0</v>
      </c>
      <c r="E60" s="655">
        <f t="shared" si="10"/>
        <v>3.2110975531436645E-2</v>
      </c>
      <c r="F60" s="596">
        <f>+'Distribution Pivot Table'!T$164*100</f>
        <v>59.732836683578448</v>
      </c>
      <c r="G60" s="594">
        <f>+'Distribution Pivot Table'!T$165*100</f>
        <v>6.4029285209684668</v>
      </c>
      <c r="H60" s="593">
        <f>+'Distribution Pivot Table'!T$166*100</f>
        <v>0</v>
      </c>
      <c r="I60" s="595">
        <f t="shared" si="11"/>
        <v>66.135765204546914</v>
      </c>
      <c r="J60" s="600">
        <f>+'Distribution Pivot Table'!T$167*100</f>
        <v>22.863014578382892</v>
      </c>
      <c r="K60" s="601">
        <f>+'Distribution Pivot Table'!T$168*100</f>
        <v>10.969109241538758</v>
      </c>
      <c r="L60" s="601">
        <f>+'Distribution Pivot Table'!T$169*100</f>
        <v>0</v>
      </c>
      <c r="M60" s="602">
        <f t="shared" si="12"/>
        <v>33.832123819921648</v>
      </c>
      <c r="N60" s="600">
        <f>+'Distribution Pivot Table'!T$170*100</f>
        <v>0</v>
      </c>
      <c r="O60" s="603">
        <f t="shared" si="13"/>
        <v>82.608695652173921</v>
      </c>
      <c r="P60" s="604">
        <f t="shared" si="14"/>
        <v>17.391304347826086</v>
      </c>
      <c r="Q60" s="604">
        <f t="shared" si="15"/>
        <v>0</v>
      </c>
      <c r="R60" s="237">
        <f t="shared" si="16"/>
        <v>100</v>
      </c>
      <c r="S60" s="37">
        <f t="shared" si="17"/>
        <v>100</v>
      </c>
    </row>
    <row r="61" spans="1:19" s="234" customFormat="1">
      <c r="A61" s="220" t="s">
        <v>283</v>
      </c>
      <c r="B61" s="605">
        <f>+'Distribution Pivot Table'!T$172*100</f>
        <v>21.248339973439574</v>
      </c>
      <c r="C61" s="605">
        <f>+'Distribution Pivot Table'!T$173*100</f>
        <v>0</v>
      </c>
      <c r="D61" s="605">
        <f>+'Distribution Pivot Table'!T$174*100</f>
        <v>0</v>
      </c>
      <c r="E61" s="606">
        <f t="shared" si="10"/>
        <v>21.248339973439574</v>
      </c>
      <c r="F61" s="607">
        <f>+'Distribution Pivot Table'!T$175*100</f>
        <v>50.517928286852587</v>
      </c>
      <c r="G61" s="605">
        <f>+'Distribution Pivot Table'!T$176*100</f>
        <v>0.18592297476759628</v>
      </c>
      <c r="H61" s="605">
        <f>+'Distribution Pivot Table'!T$177*100</f>
        <v>0</v>
      </c>
      <c r="I61" s="606">
        <f t="shared" si="11"/>
        <v>50.703851261620187</v>
      </c>
      <c r="J61" s="608">
        <f>+'Distribution Pivot Table'!T$178*100</f>
        <v>21.646746347941566</v>
      </c>
      <c r="K61" s="609">
        <f>+'Distribution Pivot Table'!T$179*100</f>
        <v>1.3280212483399734</v>
      </c>
      <c r="L61" s="609">
        <f>+'Distribution Pivot Table'!T$180*100</f>
        <v>0</v>
      </c>
      <c r="M61" s="610">
        <f t="shared" si="12"/>
        <v>22.974767596281538</v>
      </c>
      <c r="N61" s="608">
        <f>+'Distribution Pivot Table'!T$181*100</f>
        <v>5.0730411686586985</v>
      </c>
      <c r="O61" s="611">
        <f t="shared" si="13"/>
        <v>93.413014608233738</v>
      </c>
      <c r="P61" s="612">
        <f t="shared" si="14"/>
        <v>1.5139442231075697</v>
      </c>
      <c r="Q61" s="612">
        <f t="shared" si="15"/>
        <v>5.0730411686586985</v>
      </c>
      <c r="R61" s="237">
        <f t="shared" si="16"/>
        <v>100</v>
      </c>
      <c r="S61" s="37">
        <f t="shared" si="17"/>
        <v>100</v>
      </c>
    </row>
    <row r="62" spans="1:19" s="234" customFormat="1">
      <c r="A62" s="559" t="s">
        <v>400</v>
      </c>
      <c r="B62" s="275"/>
      <c r="C62" s="275"/>
      <c r="D62" s="275"/>
      <c r="E62" s="275"/>
      <c r="F62" s="545"/>
      <c r="G62" s="545"/>
      <c r="H62" s="545"/>
      <c r="I62" s="545"/>
      <c r="R62" s="239"/>
    </row>
    <row r="63" spans="1:19">
      <c r="A63" s="559" t="s">
        <v>909</v>
      </c>
      <c r="B63" s="263"/>
      <c r="C63" s="263"/>
      <c r="D63" s="263"/>
      <c r="E63" s="544"/>
      <c r="F63" s="263"/>
      <c r="G63" s="263"/>
      <c r="H63" s="263"/>
      <c r="I63" s="544"/>
      <c r="J63" s="218"/>
      <c r="K63" s="218"/>
      <c r="L63" s="218"/>
      <c r="M63" s="266"/>
      <c r="N63" s="218"/>
      <c r="O63" s="267"/>
      <c r="P63" s="267"/>
      <c r="R63" s="45"/>
    </row>
    <row r="64" spans="1:19" s="234" customFormat="1">
      <c r="A64" s="44"/>
      <c r="B64" s="275"/>
      <c r="C64" s="275"/>
      <c r="D64" s="275"/>
      <c r="E64" s="275"/>
      <c r="F64" s="545"/>
      <c r="G64" s="545"/>
      <c r="H64" s="545"/>
      <c r="I64" s="545"/>
      <c r="Q64" s="560" t="s">
        <v>830</v>
      </c>
      <c r="R64" s="239"/>
    </row>
    <row r="65" spans="1:19" s="234" customFormat="1" ht="18">
      <c r="A65" s="557" t="s">
        <v>855</v>
      </c>
      <c r="B65" s="535"/>
      <c r="C65" s="535"/>
      <c r="D65" s="535"/>
      <c r="E65" s="535"/>
      <c r="F65" s="538"/>
      <c r="G65" s="538"/>
      <c r="H65" s="538"/>
      <c r="I65" s="539"/>
      <c r="J65" s="209"/>
      <c r="K65" s="209"/>
      <c r="L65" s="209"/>
      <c r="M65" s="534"/>
      <c r="N65" s="209"/>
      <c r="O65" s="209"/>
      <c r="P65" s="209"/>
      <c r="Q65" s="209"/>
      <c r="R65" s="210" t="s">
        <v>397</v>
      </c>
    </row>
    <row r="66" spans="1:19" s="234" customFormat="1" ht="18">
      <c r="A66" s="557"/>
      <c r="B66" s="535"/>
      <c r="C66" s="535"/>
      <c r="D66" s="535"/>
      <c r="E66" s="535"/>
      <c r="F66" s="538"/>
      <c r="G66" s="538"/>
      <c r="H66" s="538"/>
      <c r="I66" s="539"/>
      <c r="J66" s="209"/>
      <c r="K66" s="209"/>
      <c r="L66" s="209"/>
      <c r="M66" s="534"/>
      <c r="N66" s="209"/>
      <c r="O66" s="209"/>
      <c r="P66" s="209"/>
      <c r="Q66" s="209"/>
      <c r="R66" s="210"/>
    </row>
    <row r="67" spans="1:19" s="234" customFormat="1" ht="15.75">
      <c r="A67" s="556" t="s">
        <v>125</v>
      </c>
      <c r="B67" s="535"/>
      <c r="C67" s="535"/>
      <c r="D67" s="535"/>
      <c r="E67" s="535"/>
      <c r="F67" s="538"/>
      <c r="G67" s="538"/>
      <c r="H67" s="538"/>
      <c r="I67" s="539"/>
      <c r="J67" s="209"/>
      <c r="K67" s="209"/>
      <c r="L67" s="209"/>
      <c r="M67" s="534"/>
      <c r="N67" s="209"/>
      <c r="O67" s="209"/>
      <c r="P67" s="209"/>
      <c r="Q67" s="209"/>
      <c r="R67" s="210" t="s">
        <v>397</v>
      </c>
    </row>
    <row r="68" spans="1:19" s="234" customFormat="1" ht="15.75">
      <c r="A68" s="556" t="s">
        <v>527</v>
      </c>
      <c r="B68" s="535"/>
      <c r="C68" s="535"/>
      <c r="D68" s="535"/>
      <c r="E68" s="535"/>
      <c r="F68" s="214"/>
      <c r="G68" s="214"/>
      <c r="H68" s="214"/>
      <c r="I68" s="535"/>
      <c r="J68" s="211"/>
      <c r="K68" s="211"/>
      <c r="L68" s="211"/>
      <c r="M68" s="533"/>
      <c r="N68" s="211"/>
      <c r="O68" s="211"/>
      <c r="P68" s="211"/>
      <c r="Q68" s="209"/>
      <c r="R68" s="233"/>
    </row>
    <row r="69" spans="1:19" s="234" customFormat="1">
      <c r="A69" s="222"/>
      <c r="B69" s="241"/>
      <c r="C69" s="546"/>
      <c r="D69" s="546"/>
      <c r="E69" s="546"/>
      <c r="F69" s="546"/>
      <c r="G69" s="546"/>
      <c r="H69" s="546"/>
      <c r="I69" s="546"/>
      <c r="R69" s="240"/>
    </row>
    <row r="70" spans="1:19" s="234" customFormat="1" ht="18.75" customHeight="1">
      <c r="A70" s="213"/>
      <c r="B70" s="561" t="s">
        <v>828</v>
      </c>
      <c r="C70" s="562"/>
      <c r="D70" s="562"/>
      <c r="E70" s="562"/>
      <c r="F70" s="562"/>
      <c r="G70" s="562"/>
      <c r="H70" s="562"/>
      <c r="I70" s="563"/>
      <c r="J70" s="564" t="s">
        <v>397</v>
      </c>
      <c r="K70" s="565"/>
      <c r="L70" s="565"/>
      <c r="M70" s="566"/>
      <c r="N70" s="660" t="s">
        <v>827</v>
      </c>
      <c r="O70" s="663" t="s">
        <v>402</v>
      </c>
      <c r="P70" s="663" t="s">
        <v>403</v>
      </c>
      <c r="Q70" s="663" t="s">
        <v>401</v>
      </c>
      <c r="R70" s="236"/>
      <c r="S70" s="35"/>
    </row>
    <row r="71" spans="1:19" s="234" customFormat="1" ht="53.25" customHeight="1">
      <c r="A71" s="214"/>
      <c r="B71" s="562" t="s">
        <v>906</v>
      </c>
      <c r="C71" s="562"/>
      <c r="D71" s="562"/>
      <c r="E71" s="567"/>
      <c r="F71" s="568" t="s">
        <v>908</v>
      </c>
      <c r="G71" s="562"/>
      <c r="H71" s="562"/>
      <c r="I71" s="563"/>
      <c r="J71" s="569" t="s">
        <v>829</v>
      </c>
      <c r="K71" s="570"/>
      <c r="L71" s="570"/>
      <c r="M71" s="571"/>
      <c r="N71" s="661"/>
      <c r="O71" s="664"/>
      <c r="P71" s="664"/>
      <c r="Q71" s="664"/>
      <c r="R71" s="236" t="s">
        <v>126</v>
      </c>
      <c r="S71" s="35" t="s">
        <v>126</v>
      </c>
    </row>
    <row r="72" spans="1:19" s="234" customFormat="1" ht="31.5" customHeight="1">
      <c r="A72" s="215"/>
      <c r="B72" s="572" t="s">
        <v>398</v>
      </c>
      <c r="C72" s="572" t="s">
        <v>399</v>
      </c>
      <c r="D72" s="572" t="s">
        <v>907</v>
      </c>
      <c r="E72" s="573" t="s">
        <v>127</v>
      </c>
      <c r="F72" s="574" t="s">
        <v>398</v>
      </c>
      <c r="G72" s="572" t="s">
        <v>399</v>
      </c>
      <c r="H72" s="572" t="s">
        <v>907</v>
      </c>
      <c r="I72" s="573" t="s">
        <v>127</v>
      </c>
      <c r="J72" s="575" t="s">
        <v>398</v>
      </c>
      <c r="K72" s="576" t="s">
        <v>399</v>
      </c>
      <c r="L72" s="572" t="s">
        <v>907</v>
      </c>
      <c r="M72" s="575" t="s">
        <v>127</v>
      </c>
      <c r="N72" s="662"/>
      <c r="O72" s="665"/>
      <c r="P72" s="665"/>
      <c r="Q72" s="665"/>
      <c r="R72" s="27"/>
      <c r="S72" s="36"/>
    </row>
    <row r="73" spans="1:19" s="234" customFormat="1" hidden="1">
      <c r="A73" s="44" t="s">
        <v>267</v>
      </c>
      <c r="B73" s="275"/>
      <c r="C73" s="275"/>
      <c r="D73" s="275"/>
      <c r="E73" s="542"/>
      <c r="F73" s="219"/>
      <c r="G73" s="262"/>
      <c r="H73" s="263"/>
      <c r="I73" s="264"/>
      <c r="J73" s="216"/>
      <c r="K73" s="218"/>
      <c r="L73" s="218"/>
      <c r="M73" s="26"/>
      <c r="N73" s="216"/>
      <c r="O73" s="228"/>
      <c r="P73" s="223"/>
      <c r="Q73" s="223"/>
      <c r="R73" s="237">
        <f>SUM(F73:H73,J73:L73)+N73</f>
        <v>0</v>
      </c>
      <c r="S73" s="37">
        <f>+Q73+P73+O73</f>
        <v>0</v>
      </c>
    </row>
    <row r="74" spans="1:19" s="234" customFormat="1" hidden="1">
      <c r="A74" s="44"/>
      <c r="B74" s="275"/>
      <c r="C74" s="275"/>
      <c r="D74" s="275"/>
      <c r="E74" s="542"/>
      <c r="F74" s="219"/>
      <c r="G74" s="262"/>
      <c r="H74" s="263"/>
      <c r="I74" s="543"/>
      <c r="J74" s="216"/>
      <c r="K74" s="218"/>
      <c r="L74" s="218"/>
      <c r="M74" s="216"/>
      <c r="N74" s="216"/>
      <c r="O74" s="229"/>
      <c r="P74" s="224"/>
      <c r="Q74" s="224"/>
      <c r="R74" s="236"/>
      <c r="S74" s="35"/>
    </row>
    <row r="75" spans="1:19" s="234" customFormat="1">
      <c r="A75" s="44" t="s">
        <v>268</v>
      </c>
      <c r="B75" s="593">
        <f>+'Distribution Pivot Table'!U$7*100</f>
        <v>0</v>
      </c>
      <c r="C75" s="594">
        <f>+'Distribution Pivot Table'!U$8*100</f>
        <v>0</v>
      </c>
      <c r="D75" s="593">
        <f>+'Distribution Pivot Table'!U$9*100</f>
        <v>0</v>
      </c>
      <c r="E75" s="595">
        <f t="shared" ref="E75:E93" si="18">SUM(B75:D75)</f>
        <v>0</v>
      </c>
      <c r="F75" s="596">
        <f>+'Distribution Pivot Table'!U$10*100</f>
        <v>0</v>
      </c>
      <c r="G75" s="594">
        <f>+'Distribution Pivot Table'!U$11*100</f>
        <v>0</v>
      </c>
      <c r="H75" s="593">
        <f>+'Distribution Pivot Table'!U$12*100</f>
        <v>0</v>
      </c>
      <c r="I75" s="595">
        <f t="shared" ref="I75:I93" si="19">SUM(F75:H75)</f>
        <v>0</v>
      </c>
      <c r="J75" s="596">
        <f>+'Distribution Pivot Table'!U$13*100</f>
        <v>0</v>
      </c>
      <c r="K75" s="593">
        <f>+'Distribution Pivot Table'!U$14*100</f>
        <v>0</v>
      </c>
      <c r="L75" s="593">
        <f>+'Distribution Pivot Table'!U$15*100</f>
        <v>0</v>
      </c>
      <c r="M75" s="597">
        <f t="shared" ref="M75:M93" si="20">SUM(J75:L75)</f>
        <v>0</v>
      </c>
      <c r="N75" s="596">
        <f>+'Distribution Pivot Table'!U$16*100</f>
        <v>0</v>
      </c>
      <c r="O75" s="598">
        <f t="shared" ref="O75:O93" si="21">+B75+F75+J75</f>
        <v>0</v>
      </c>
      <c r="P75" s="599">
        <f t="shared" ref="P75:P93" si="22">+C75+G75+K75</f>
        <v>0</v>
      </c>
      <c r="Q75" s="599">
        <f t="shared" ref="Q75:Q93" si="23">+D75+H75+L75+N75</f>
        <v>0</v>
      </c>
      <c r="R75" s="237">
        <f t="shared" ref="R75:R93" si="24">SUM(B75:D75,F75:H75,J75:L75)+N75</f>
        <v>0</v>
      </c>
      <c r="S75" s="37">
        <f t="shared" ref="S75:S93" si="25">+Q75+P75+O75</f>
        <v>0</v>
      </c>
    </row>
    <row r="76" spans="1:19" s="234" customFormat="1">
      <c r="A76" s="44" t="s">
        <v>269</v>
      </c>
      <c r="B76" s="593">
        <f>+'Distribution Pivot Table'!U$18*100</f>
        <v>0</v>
      </c>
      <c r="C76" s="594">
        <f>+'Distribution Pivot Table'!U$19*100</f>
        <v>0</v>
      </c>
      <c r="D76" s="593">
        <f>+'Distribution Pivot Table'!U$20*100</f>
        <v>0</v>
      </c>
      <c r="E76" s="595">
        <f t="shared" si="18"/>
        <v>0</v>
      </c>
      <c r="F76" s="596">
        <f>+'Distribution Pivot Table'!U$21*100</f>
        <v>0</v>
      </c>
      <c r="G76" s="594">
        <f>+'Distribution Pivot Table'!U$22*100</f>
        <v>0</v>
      </c>
      <c r="H76" s="593">
        <f>+'Distribution Pivot Table'!U$23*100</f>
        <v>0</v>
      </c>
      <c r="I76" s="595">
        <f t="shared" si="19"/>
        <v>0</v>
      </c>
      <c r="J76" s="600">
        <f>+'Distribution Pivot Table'!U$24*100</f>
        <v>0</v>
      </c>
      <c r="K76" s="601">
        <f>+'Distribution Pivot Table'!U$25*100</f>
        <v>0</v>
      </c>
      <c r="L76" s="593">
        <f>+'Distribution Pivot Table'!U$26*100</f>
        <v>0</v>
      </c>
      <c r="M76" s="602">
        <f t="shared" si="20"/>
        <v>0</v>
      </c>
      <c r="N76" s="600">
        <f>+'Distribution Pivot Table'!U$27*100</f>
        <v>0</v>
      </c>
      <c r="O76" s="603">
        <f t="shared" si="21"/>
        <v>0</v>
      </c>
      <c r="P76" s="604">
        <f t="shared" si="22"/>
        <v>0</v>
      </c>
      <c r="Q76" s="604">
        <f t="shared" si="23"/>
        <v>0</v>
      </c>
      <c r="R76" s="237">
        <f t="shared" si="24"/>
        <v>0</v>
      </c>
      <c r="S76" s="37">
        <f t="shared" si="25"/>
        <v>0</v>
      </c>
    </row>
    <row r="77" spans="1:19" s="234" customFormat="1">
      <c r="A77" s="44" t="s">
        <v>270</v>
      </c>
      <c r="B77" s="593">
        <f>+'Distribution Pivot Table'!U$29*100</f>
        <v>0</v>
      </c>
      <c r="C77" s="594">
        <f>+'Distribution Pivot Table'!U$30*100</f>
        <v>0</v>
      </c>
      <c r="D77" s="593">
        <f>+'Distribution Pivot Table'!U$31*100</f>
        <v>0</v>
      </c>
      <c r="E77" s="595">
        <f t="shared" si="18"/>
        <v>0</v>
      </c>
      <c r="F77" s="596">
        <f>+'Distribution Pivot Table'!U$32*100</f>
        <v>0</v>
      </c>
      <c r="G77" s="594">
        <f>+'Distribution Pivot Table'!U$33*100</f>
        <v>0</v>
      </c>
      <c r="H77" s="593">
        <f>+'Distribution Pivot Table'!U$34*100</f>
        <v>0</v>
      </c>
      <c r="I77" s="595">
        <f t="shared" si="19"/>
        <v>0</v>
      </c>
      <c r="J77" s="596">
        <f>+'Distribution Pivot Table'!U$35*100</f>
        <v>0</v>
      </c>
      <c r="K77" s="593">
        <f>+'Distribution Pivot Table'!U$36*100</f>
        <v>0</v>
      </c>
      <c r="L77" s="593">
        <f>+'Distribution Pivot Table'!U$37*100</f>
        <v>0</v>
      </c>
      <c r="M77" s="597">
        <f t="shared" si="20"/>
        <v>0</v>
      </c>
      <c r="N77" s="596">
        <f>+'Distribution Pivot Table'!U$38*100</f>
        <v>0</v>
      </c>
      <c r="O77" s="598">
        <f t="shared" si="21"/>
        <v>0</v>
      </c>
      <c r="P77" s="599">
        <f t="shared" si="22"/>
        <v>0</v>
      </c>
      <c r="Q77" s="599">
        <f t="shared" si="23"/>
        <v>0</v>
      </c>
      <c r="R77" s="237">
        <f t="shared" si="24"/>
        <v>0</v>
      </c>
      <c r="S77" s="37">
        <f t="shared" si="25"/>
        <v>0</v>
      </c>
    </row>
    <row r="78" spans="1:19" s="234" customFormat="1">
      <c r="A78" s="44" t="s">
        <v>271</v>
      </c>
      <c r="B78" s="593">
        <f>+'Distribution Pivot Table'!U$40*100</f>
        <v>8.2476582133881653</v>
      </c>
      <c r="C78" s="594">
        <f>+'Distribution Pivot Table'!U$41*100</f>
        <v>0.86817454877770162</v>
      </c>
      <c r="D78" s="593">
        <f>+'Distribution Pivot Table'!U$42*100</f>
        <v>0</v>
      </c>
      <c r="E78" s="595">
        <f t="shared" si="18"/>
        <v>9.1158327621658675</v>
      </c>
      <c r="F78" s="596">
        <f>+'Distribution Pivot Table'!U$43*100</f>
        <v>15.421521590130228</v>
      </c>
      <c r="G78" s="594">
        <f>+'Distribution Pivot Table'!U$44*100</f>
        <v>3.129997715330135</v>
      </c>
      <c r="H78" s="593">
        <f>+'Distribution Pivot Table'!U$45*100</f>
        <v>6.8540095956134348E-2</v>
      </c>
      <c r="I78" s="595">
        <f t="shared" si="19"/>
        <v>18.620059401416498</v>
      </c>
      <c r="J78" s="600">
        <f>+'Distribution Pivot Table'!U$46*100</f>
        <v>34.612748457847843</v>
      </c>
      <c r="K78" s="601">
        <f>+'Distribution Pivot Table'!U$47*100</f>
        <v>36.691798035183915</v>
      </c>
      <c r="L78" s="601">
        <f>+'Distribution Pivot Table'!U$48*100</f>
        <v>0.95956134338588073</v>
      </c>
      <c r="M78" s="602">
        <f t="shared" si="20"/>
        <v>72.264107836417637</v>
      </c>
      <c r="N78" s="600">
        <f>+'Distribution Pivot Table'!U$49*100</f>
        <v>0</v>
      </c>
      <c r="O78" s="603">
        <f t="shared" si="21"/>
        <v>58.281928261366232</v>
      </c>
      <c r="P78" s="604">
        <f t="shared" si="22"/>
        <v>40.689970299291751</v>
      </c>
      <c r="Q78" s="604">
        <f t="shared" si="23"/>
        <v>1.0281014393420151</v>
      </c>
      <c r="R78" s="237">
        <f t="shared" si="24"/>
        <v>100.00000000000001</v>
      </c>
      <c r="S78" s="37">
        <f t="shared" si="25"/>
        <v>100</v>
      </c>
    </row>
    <row r="79" spans="1:19" s="234" customFormat="1">
      <c r="A79" s="44"/>
      <c r="B79" s="593"/>
      <c r="C79" s="594"/>
      <c r="D79" s="593"/>
      <c r="E79" s="595"/>
      <c r="F79" s="596"/>
      <c r="G79" s="594"/>
      <c r="H79" s="593"/>
      <c r="I79" s="595"/>
      <c r="J79" s="600"/>
      <c r="K79" s="601"/>
      <c r="L79" s="601"/>
      <c r="M79" s="602"/>
      <c r="N79" s="600"/>
      <c r="O79" s="603"/>
      <c r="P79" s="604"/>
      <c r="Q79" s="604"/>
      <c r="R79" s="237"/>
      <c r="S79" s="37"/>
    </row>
    <row r="80" spans="1:19" s="234" customFormat="1">
      <c r="A80" s="44" t="s">
        <v>272</v>
      </c>
      <c r="B80" s="593">
        <f>+'Distribution Pivot Table'!U$51*100</f>
        <v>1.1645379413974455</v>
      </c>
      <c r="C80" s="594">
        <f>+'Distribution Pivot Table'!U$52*100</f>
        <v>0</v>
      </c>
      <c r="D80" s="593">
        <f>+'Distribution Pivot Table'!U$53*100</f>
        <v>0</v>
      </c>
      <c r="E80" s="595">
        <f t="shared" si="18"/>
        <v>1.1645379413974455</v>
      </c>
      <c r="F80" s="596">
        <f>+'Distribution Pivot Table'!U$54*100</f>
        <v>63.636363636363633</v>
      </c>
      <c r="G80" s="594">
        <f>+'Distribution Pivot Table'!U$55*100</f>
        <v>0.11269722013523666</v>
      </c>
      <c r="H80" s="593">
        <f>+'Distribution Pivot Table'!U$56*100</f>
        <v>0</v>
      </c>
      <c r="I80" s="595">
        <f t="shared" si="19"/>
        <v>63.749060856498872</v>
      </c>
      <c r="J80" s="600">
        <f>+'Distribution Pivot Table'!U$57*100</f>
        <v>31.404958677685951</v>
      </c>
      <c r="K80" s="601">
        <f>+'Distribution Pivot Table'!U$58*100</f>
        <v>3.6814425244177307</v>
      </c>
      <c r="L80" s="601">
        <f>+'Distribution Pivot Table'!U$59*100</f>
        <v>0</v>
      </c>
      <c r="M80" s="602">
        <f t="shared" si="20"/>
        <v>35.08640120210368</v>
      </c>
      <c r="N80" s="600">
        <f>+'Distribution Pivot Table'!U$60*100</f>
        <v>0</v>
      </c>
      <c r="O80" s="603">
        <f t="shared" si="21"/>
        <v>96.205860255447035</v>
      </c>
      <c r="P80" s="604">
        <f t="shared" si="22"/>
        <v>3.7941397445529672</v>
      </c>
      <c r="Q80" s="604">
        <f t="shared" si="23"/>
        <v>0</v>
      </c>
      <c r="R80" s="237">
        <f t="shared" si="24"/>
        <v>100</v>
      </c>
      <c r="S80" s="37">
        <f t="shared" si="25"/>
        <v>100</v>
      </c>
    </row>
    <row r="81" spans="1:19" s="234" customFormat="1">
      <c r="A81" s="44" t="s">
        <v>273</v>
      </c>
      <c r="B81" s="593">
        <f>+'Distribution Pivot Table'!U$62*100</f>
        <v>0</v>
      </c>
      <c r="C81" s="594">
        <f>+'Distribution Pivot Table'!U$63*100</f>
        <v>0</v>
      </c>
      <c r="D81" s="593">
        <f>+'Distribution Pivot Table'!U$64*100</f>
        <v>0</v>
      </c>
      <c r="E81" s="595">
        <f t="shared" si="18"/>
        <v>0</v>
      </c>
      <c r="F81" s="596">
        <f>+'Distribution Pivot Table'!U$65*100</f>
        <v>0</v>
      </c>
      <c r="G81" s="594">
        <f>+'Distribution Pivot Table'!U$66*100</f>
        <v>0</v>
      </c>
      <c r="H81" s="593">
        <f>+'Distribution Pivot Table'!U$67*100</f>
        <v>0</v>
      </c>
      <c r="I81" s="595">
        <f t="shared" si="19"/>
        <v>0</v>
      </c>
      <c r="J81" s="600">
        <f>+'Distribution Pivot Table'!U$68*100</f>
        <v>0</v>
      </c>
      <c r="K81" s="601">
        <f>+'Distribution Pivot Table'!U$69*100</f>
        <v>0</v>
      </c>
      <c r="L81" s="601">
        <f>+'Distribution Pivot Table'!U$70*100</f>
        <v>0</v>
      </c>
      <c r="M81" s="602">
        <f t="shared" si="20"/>
        <v>0</v>
      </c>
      <c r="N81" s="596">
        <f>+'Distribution Pivot Table'!U$71*100</f>
        <v>0</v>
      </c>
      <c r="O81" s="603">
        <f t="shared" si="21"/>
        <v>0</v>
      </c>
      <c r="P81" s="604">
        <f t="shared" si="22"/>
        <v>0</v>
      </c>
      <c r="Q81" s="604">
        <f t="shared" si="23"/>
        <v>0</v>
      </c>
      <c r="R81" s="237">
        <f t="shared" si="24"/>
        <v>0</v>
      </c>
      <c r="S81" s="37">
        <f t="shared" si="25"/>
        <v>0</v>
      </c>
    </row>
    <row r="82" spans="1:19" s="234" customFormat="1" ht="14.25">
      <c r="A82" s="44" t="s">
        <v>524</v>
      </c>
      <c r="B82" s="593">
        <f>+'Distribution Pivot Table'!U$73*100</f>
        <v>0</v>
      </c>
      <c r="C82" s="594">
        <f>+'Distribution Pivot Table'!U$74*100</f>
        <v>0</v>
      </c>
      <c r="D82" s="593">
        <f>+'Distribution Pivot Table'!U$75*100</f>
        <v>0</v>
      </c>
      <c r="E82" s="595">
        <f t="shared" si="18"/>
        <v>0</v>
      </c>
      <c r="F82" s="596">
        <f>+'Distribution Pivot Table'!U$76*100</f>
        <v>0</v>
      </c>
      <c r="G82" s="594">
        <f>+'Distribution Pivot Table'!U$77*100</f>
        <v>0</v>
      </c>
      <c r="H82" s="593">
        <f>+'Distribution Pivot Table'!U$78*100</f>
        <v>0</v>
      </c>
      <c r="I82" s="595">
        <f t="shared" si="19"/>
        <v>0</v>
      </c>
      <c r="J82" s="600">
        <f>+'Distribution Pivot Table'!U$79*100</f>
        <v>0</v>
      </c>
      <c r="K82" s="601">
        <f>+'Distribution Pivot Table'!U$80*100</f>
        <v>0</v>
      </c>
      <c r="L82" s="601">
        <f>+'Distribution Pivot Table'!U$81*100</f>
        <v>0</v>
      </c>
      <c r="M82" s="602">
        <f t="shared" si="20"/>
        <v>0</v>
      </c>
      <c r="N82" s="600">
        <f>+'Distribution Pivot Table'!U$82*100</f>
        <v>0</v>
      </c>
      <c r="O82" s="603">
        <f t="shared" si="21"/>
        <v>0</v>
      </c>
      <c r="P82" s="604">
        <f t="shared" si="22"/>
        <v>0</v>
      </c>
      <c r="Q82" s="604">
        <f t="shared" si="23"/>
        <v>0</v>
      </c>
      <c r="R82" s="237">
        <f t="shared" si="24"/>
        <v>0</v>
      </c>
      <c r="S82" s="37">
        <f t="shared" si="25"/>
        <v>0</v>
      </c>
    </row>
    <row r="83" spans="1:19" s="234" customFormat="1">
      <c r="A83" s="44" t="s">
        <v>275</v>
      </c>
      <c r="B83" s="593">
        <f>+'Distribution Pivot Table'!U$84*100</f>
        <v>0</v>
      </c>
      <c r="C83" s="594">
        <f>+'Distribution Pivot Table'!U$85*100</f>
        <v>0</v>
      </c>
      <c r="D83" s="593">
        <f>+'Distribution Pivot Table'!U$86*100</f>
        <v>0</v>
      </c>
      <c r="E83" s="595">
        <f t="shared" si="18"/>
        <v>0</v>
      </c>
      <c r="F83" s="596">
        <f>+'Distribution Pivot Table'!U$87*100</f>
        <v>0</v>
      </c>
      <c r="G83" s="594">
        <f>+'Distribution Pivot Table'!U$88*100</f>
        <v>0</v>
      </c>
      <c r="H83" s="593">
        <f>+'Distribution Pivot Table'!U$89*100</f>
        <v>0</v>
      </c>
      <c r="I83" s="595">
        <f t="shared" si="19"/>
        <v>0</v>
      </c>
      <c r="J83" s="596">
        <f>+'Distribution Pivot Table'!U$90*100</f>
        <v>0</v>
      </c>
      <c r="K83" s="593">
        <f>+'Distribution Pivot Table'!U$91*100</f>
        <v>0</v>
      </c>
      <c r="L83" s="593">
        <f>+'Distribution Pivot Table'!U$92*100</f>
        <v>0</v>
      </c>
      <c r="M83" s="597">
        <f t="shared" si="20"/>
        <v>0</v>
      </c>
      <c r="N83" s="596">
        <f>+'Distribution Pivot Table'!U$93*100</f>
        <v>0</v>
      </c>
      <c r="O83" s="598">
        <f t="shared" si="21"/>
        <v>0</v>
      </c>
      <c r="P83" s="599">
        <f t="shared" si="22"/>
        <v>0</v>
      </c>
      <c r="Q83" s="599">
        <f t="shared" si="23"/>
        <v>0</v>
      </c>
      <c r="R83" s="237">
        <f t="shared" si="24"/>
        <v>0</v>
      </c>
      <c r="S83" s="37">
        <f t="shared" si="25"/>
        <v>0</v>
      </c>
    </row>
    <row r="84" spans="1:19" s="234" customFormat="1">
      <c r="A84" s="44"/>
      <c r="B84" s="593"/>
      <c r="C84" s="594"/>
      <c r="D84" s="593"/>
      <c r="E84" s="595"/>
      <c r="F84" s="596"/>
      <c r="G84" s="594"/>
      <c r="H84" s="593"/>
      <c r="I84" s="595"/>
      <c r="J84" s="596"/>
      <c r="K84" s="593"/>
      <c r="L84" s="593"/>
      <c r="M84" s="597"/>
      <c r="N84" s="596"/>
      <c r="O84" s="598"/>
      <c r="P84" s="599"/>
      <c r="Q84" s="599"/>
      <c r="R84" s="237"/>
      <c r="S84" s="37"/>
    </row>
    <row r="85" spans="1:19">
      <c r="A85" s="275" t="s">
        <v>276</v>
      </c>
      <c r="B85" s="593">
        <f>+'Distribution Pivot Table'!U$95*100</f>
        <v>1.9310754604872253</v>
      </c>
      <c r="C85" s="594">
        <f>+'Distribution Pivot Table'!U$96*100</f>
        <v>1.6934046345811051</v>
      </c>
      <c r="D85" s="593">
        <f>+'Distribution Pivot Table'!U$97*100</f>
        <v>0</v>
      </c>
      <c r="E85" s="595">
        <f t="shared" si="18"/>
        <v>3.6244800950683302</v>
      </c>
      <c r="F85" s="596">
        <f>+'Distribution Pivot Table'!U$98*100</f>
        <v>28.847296494355319</v>
      </c>
      <c r="G85" s="594">
        <f>+'Distribution Pivot Table'!U$99*100</f>
        <v>23.499702911467619</v>
      </c>
      <c r="H85" s="593">
        <f>+'Distribution Pivot Table'!U$100*100</f>
        <v>0</v>
      </c>
      <c r="I85" s="595">
        <f t="shared" si="19"/>
        <v>52.346999405822942</v>
      </c>
      <c r="J85" s="600">
        <f>+'Distribution Pivot Table'!U$101*100</f>
        <v>15.983363042186571</v>
      </c>
      <c r="K85" s="601">
        <f>+'Distribution Pivot Table'!U$102*100</f>
        <v>20.439691027926322</v>
      </c>
      <c r="L85" s="601">
        <f>+'Distribution Pivot Table'!U$103*100</f>
        <v>2.9708853238265005E-2</v>
      </c>
      <c r="M85" s="602">
        <f t="shared" si="20"/>
        <v>36.452762923351159</v>
      </c>
      <c r="N85" s="600">
        <f>+'Distribution Pivot Table'!U$104*100</f>
        <v>7.5757575757575761</v>
      </c>
      <c r="O85" s="603">
        <f t="shared" si="21"/>
        <v>46.761734997029116</v>
      </c>
      <c r="P85" s="604">
        <f t="shared" si="22"/>
        <v>45.632798573975045</v>
      </c>
      <c r="Q85" s="604">
        <f t="shared" si="23"/>
        <v>7.6054664289958414</v>
      </c>
      <c r="R85" s="237">
        <f t="shared" si="24"/>
        <v>100</v>
      </c>
      <c r="S85" s="37">
        <f t="shared" si="25"/>
        <v>100</v>
      </c>
    </row>
    <row r="86" spans="1:19" s="234" customFormat="1">
      <c r="A86" s="44" t="s">
        <v>277</v>
      </c>
      <c r="B86" s="593">
        <f>+'Distribution Pivot Table'!U$106*100</f>
        <v>0.10431154381084839</v>
      </c>
      <c r="C86" s="594">
        <f>+'Distribution Pivot Table'!U$107*100</f>
        <v>0</v>
      </c>
      <c r="D86" s="593">
        <f>+'Distribution Pivot Table'!U$108*108</f>
        <v>0</v>
      </c>
      <c r="E86" s="595">
        <f t="shared" si="18"/>
        <v>0.10431154381084839</v>
      </c>
      <c r="F86" s="596">
        <f>+'Distribution Pivot Table'!U$109*100</f>
        <v>51.755910987482615</v>
      </c>
      <c r="G86" s="594">
        <f>+'Distribution Pivot Table'!U$110*100</f>
        <v>0.27816411682892905</v>
      </c>
      <c r="H86" s="593">
        <f>+'Distribution Pivot Table'!U$111*100</f>
        <v>0.24339360222531292</v>
      </c>
      <c r="I86" s="595">
        <f t="shared" si="19"/>
        <v>52.277468706536851</v>
      </c>
      <c r="J86" s="600">
        <f>+'Distribution Pivot Table'!U$112*100</f>
        <v>35.535465924895689</v>
      </c>
      <c r="K86" s="601">
        <f>+'Distribution Pivot Table'!U$113*100</f>
        <v>8.2058414464534071</v>
      </c>
      <c r="L86" s="601">
        <f>+'Distribution Pivot Table'!U$114*100</f>
        <v>1.6863699582753824</v>
      </c>
      <c r="M86" s="602">
        <f t="shared" si="20"/>
        <v>45.42767732962448</v>
      </c>
      <c r="N86" s="600">
        <f>+'Distribution Pivot Table'!U$115*100</f>
        <v>2.1905424200278167</v>
      </c>
      <c r="O86" s="603">
        <f t="shared" si="21"/>
        <v>87.395688456189163</v>
      </c>
      <c r="P86" s="604">
        <f t="shared" si="22"/>
        <v>8.4840055632823361</v>
      </c>
      <c r="Q86" s="604">
        <f t="shared" si="23"/>
        <v>4.1203059805285118</v>
      </c>
      <c r="R86" s="237">
        <f t="shared" si="24"/>
        <v>99.999999999999986</v>
      </c>
      <c r="S86" s="37">
        <f t="shared" si="25"/>
        <v>100.00000000000001</v>
      </c>
    </row>
    <row r="87" spans="1:19" s="234" customFormat="1">
      <c r="A87" s="44" t="s">
        <v>278</v>
      </c>
      <c r="B87" s="593">
        <f>+'Distribution Pivot Table'!U$117*100</f>
        <v>0</v>
      </c>
      <c r="C87" s="594">
        <f>+'Distribution Pivot Table'!U$118*100</f>
        <v>0</v>
      </c>
      <c r="D87" s="593">
        <f>+'Distribution Pivot Table'!U$119*100</f>
        <v>0</v>
      </c>
      <c r="E87" s="595">
        <f t="shared" si="18"/>
        <v>0</v>
      </c>
      <c r="F87" s="596">
        <f>+'Distribution Pivot Table'!U$120*100</f>
        <v>0</v>
      </c>
      <c r="G87" s="594">
        <f>+'Distribution Pivot Table'!U$121*100</f>
        <v>0</v>
      </c>
      <c r="H87" s="593">
        <f>+'Distribution Pivot Table'!U$122*100</f>
        <v>0</v>
      </c>
      <c r="I87" s="595">
        <f t="shared" si="19"/>
        <v>0</v>
      </c>
      <c r="J87" s="600">
        <f>+'Distribution Pivot Table'!U$123*100</f>
        <v>0</v>
      </c>
      <c r="K87" s="601">
        <f>+'Distribution Pivot Table'!U$124*100</f>
        <v>0</v>
      </c>
      <c r="L87" s="601">
        <f>+'Distribution Pivot Table'!U$125*100</f>
        <v>0</v>
      </c>
      <c r="M87" s="602">
        <f t="shared" si="20"/>
        <v>0</v>
      </c>
      <c r="N87" s="600">
        <f>+'Distribution Pivot Table'!U$126*100</f>
        <v>0</v>
      </c>
      <c r="O87" s="603">
        <f t="shared" si="21"/>
        <v>0</v>
      </c>
      <c r="P87" s="604">
        <f t="shared" si="22"/>
        <v>0</v>
      </c>
      <c r="Q87" s="604">
        <f t="shared" si="23"/>
        <v>0</v>
      </c>
      <c r="R87" s="237">
        <f t="shared" si="24"/>
        <v>0</v>
      </c>
      <c r="S87" s="37">
        <f t="shared" si="25"/>
        <v>0</v>
      </c>
    </row>
    <row r="88" spans="1:19" s="234" customFormat="1">
      <c r="A88" s="44" t="s">
        <v>279</v>
      </c>
      <c r="B88" s="593">
        <f>+'Distribution Pivot Table'!U$128*100</f>
        <v>0</v>
      </c>
      <c r="C88" s="594">
        <f>+'Distribution Pivot Table'!U$129*100</f>
        <v>0</v>
      </c>
      <c r="D88" s="593">
        <f>+'Distribution Pivot Table'!U$130*100</f>
        <v>0</v>
      </c>
      <c r="E88" s="595">
        <f t="shared" si="18"/>
        <v>0</v>
      </c>
      <c r="F88" s="596">
        <f>+'Distribution Pivot Table'!U$131*100</f>
        <v>0</v>
      </c>
      <c r="G88" s="594">
        <f>+'Distribution Pivot Table'!U$132*100</f>
        <v>0</v>
      </c>
      <c r="H88" s="593">
        <f>+'Distribution Pivot Table'!U$133*100</f>
        <v>0</v>
      </c>
      <c r="I88" s="595">
        <f t="shared" si="19"/>
        <v>0</v>
      </c>
      <c r="J88" s="600">
        <f>+'Distribution Pivot Table'!U$134*100</f>
        <v>0</v>
      </c>
      <c r="K88" s="601">
        <f>+'Distribution Pivot Table'!U$135*100</f>
        <v>0</v>
      </c>
      <c r="L88" s="601">
        <f>+'Distribution Pivot Table'!U$136*100</f>
        <v>0</v>
      </c>
      <c r="M88" s="602">
        <f t="shared" si="20"/>
        <v>0</v>
      </c>
      <c r="N88" s="600">
        <f>+'Distribution Pivot Table'!U$137*100</f>
        <v>0</v>
      </c>
      <c r="O88" s="603">
        <f t="shared" si="21"/>
        <v>0</v>
      </c>
      <c r="P88" s="604">
        <f t="shared" si="22"/>
        <v>0</v>
      </c>
      <c r="Q88" s="604">
        <f t="shared" si="23"/>
        <v>0</v>
      </c>
      <c r="R88" s="237">
        <f t="shared" si="24"/>
        <v>0</v>
      </c>
      <c r="S88" s="37">
        <f t="shared" si="25"/>
        <v>0</v>
      </c>
    </row>
    <row r="89" spans="1:19" s="234" customFormat="1">
      <c r="A89" s="44"/>
      <c r="B89" s="593"/>
      <c r="C89" s="594"/>
      <c r="D89" s="593"/>
      <c r="E89" s="595"/>
      <c r="F89" s="596"/>
      <c r="G89" s="594"/>
      <c r="H89" s="593"/>
      <c r="I89" s="595"/>
      <c r="J89" s="600"/>
      <c r="K89" s="601"/>
      <c r="L89" s="601"/>
      <c r="M89" s="602"/>
      <c r="N89" s="600"/>
      <c r="O89" s="603"/>
      <c r="P89" s="604"/>
      <c r="Q89" s="604"/>
      <c r="R89" s="237"/>
      <c r="S89" s="37"/>
    </row>
    <row r="90" spans="1:19" s="234" customFormat="1">
      <c r="A90" s="44" t="s">
        <v>280</v>
      </c>
      <c r="B90" s="593">
        <f>+'Distribution Pivot Table'!U$139*100</f>
        <v>0</v>
      </c>
      <c r="C90" s="594">
        <f>+'Distribution Pivot Table'!U$140*100</f>
        <v>0</v>
      </c>
      <c r="D90" s="593">
        <f>+'Distribution Pivot Table'!U$141*100</f>
        <v>0</v>
      </c>
      <c r="E90" s="595">
        <f t="shared" si="18"/>
        <v>0</v>
      </c>
      <c r="F90" s="596">
        <f>+'Distribution Pivot Table'!U$142*100</f>
        <v>0</v>
      </c>
      <c r="G90" s="594">
        <f>+'Distribution Pivot Table'!U$143*100</f>
        <v>0</v>
      </c>
      <c r="H90" s="593">
        <f>+'Distribution Pivot Table'!U$144*100</f>
        <v>0</v>
      </c>
      <c r="I90" s="595">
        <f t="shared" si="19"/>
        <v>0</v>
      </c>
      <c r="J90" s="600">
        <f>+'Distribution Pivot Table'!U$145*100</f>
        <v>0</v>
      </c>
      <c r="K90" s="601">
        <f>+'Distribution Pivot Table'!U$146*100</f>
        <v>0</v>
      </c>
      <c r="L90" s="601">
        <f>+'Distribution Pivot Table'!U$147*100</f>
        <v>0</v>
      </c>
      <c r="M90" s="602">
        <f t="shared" si="20"/>
        <v>0</v>
      </c>
      <c r="N90" s="600">
        <f>+'Distribution Pivot Table'!U$148*100</f>
        <v>0</v>
      </c>
      <c r="O90" s="603">
        <f t="shared" si="21"/>
        <v>0</v>
      </c>
      <c r="P90" s="604">
        <f t="shared" si="22"/>
        <v>0</v>
      </c>
      <c r="Q90" s="604">
        <f t="shared" si="23"/>
        <v>0</v>
      </c>
      <c r="R90" s="237">
        <f t="shared" si="24"/>
        <v>0</v>
      </c>
      <c r="S90" s="37">
        <f t="shared" si="25"/>
        <v>0</v>
      </c>
    </row>
    <row r="91" spans="1:19" s="234" customFormat="1">
      <c r="A91" s="44" t="s">
        <v>281</v>
      </c>
      <c r="B91" s="593">
        <f>+'Distribution Pivot Table'!U$150*100</f>
        <v>5.977421271538919</v>
      </c>
      <c r="C91" s="594">
        <f>+'Distribution Pivot Table'!U$151*100</f>
        <v>0.29708853238265004</v>
      </c>
      <c r="D91" s="593">
        <f>+'Distribution Pivot Table'!U$152*100</f>
        <v>0</v>
      </c>
      <c r="E91" s="595">
        <f t="shared" si="18"/>
        <v>6.2745098039215694</v>
      </c>
      <c r="F91" s="596">
        <f>+'Distribution Pivot Table'!U$153*100</f>
        <v>25.418894830659539</v>
      </c>
      <c r="G91" s="594">
        <f>+'Distribution Pivot Table'!U$154*100</f>
        <v>2.1865715983363043</v>
      </c>
      <c r="H91" s="593">
        <f>+'Distribution Pivot Table'!U$155*100</f>
        <v>0</v>
      </c>
      <c r="I91" s="595">
        <f t="shared" si="19"/>
        <v>27.605466428995843</v>
      </c>
      <c r="J91" s="600">
        <f>+'Distribution Pivot Table'!U$156*100</f>
        <v>34.937611408199643</v>
      </c>
      <c r="K91" s="601">
        <f>+'Distribution Pivot Table'!U$157*100</f>
        <v>21.105169340463458</v>
      </c>
      <c r="L91" s="601">
        <f>+'Distribution Pivot Table'!U$158*100</f>
        <v>0</v>
      </c>
      <c r="M91" s="602">
        <f t="shared" si="20"/>
        <v>56.042780748663105</v>
      </c>
      <c r="N91" s="600">
        <f>+'Distribution Pivot Table'!U$159*100</f>
        <v>10.077243018419489</v>
      </c>
      <c r="O91" s="603">
        <f t="shared" si="21"/>
        <v>66.333927510398098</v>
      </c>
      <c r="P91" s="604">
        <f t="shared" si="22"/>
        <v>23.588829471182414</v>
      </c>
      <c r="Q91" s="604">
        <f t="shared" si="23"/>
        <v>10.077243018419489</v>
      </c>
      <c r="R91" s="237">
        <f t="shared" si="24"/>
        <v>100.00000000000001</v>
      </c>
      <c r="S91" s="37">
        <f t="shared" si="25"/>
        <v>100</v>
      </c>
    </row>
    <row r="92" spans="1:19" s="234" customFormat="1">
      <c r="A92" s="44" t="s">
        <v>282</v>
      </c>
      <c r="B92" s="593">
        <f>+'Distribution Pivot Table'!U$161*100</f>
        <v>0.57255676209279371</v>
      </c>
      <c r="C92" s="654">
        <f>+'Distribution Pivot Table'!U$162*100</f>
        <v>1.9743336623889437E-2</v>
      </c>
      <c r="D92" s="593">
        <f>+'Distribution Pivot Table'!U$1163*100</f>
        <v>0</v>
      </c>
      <c r="E92" s="595">
        <f t="shared" si="18"/>
        <v>0.5923000987166831</v>
      </c>
      <c r="F92" s="596">
        <f>+'Distribution Pivot Table'!U$164*100</f>
        <v>55.301085883514311</v>
      </c>
      <c r="G92" s="594">
        <f>+'Distribution Pivot Table'!U$165*100</f>
        <v>10.306021717670285</v>
      </c>
      <c r="H92" s="593">
        <f>+'Distribution Pivot Table'!U$166*100</f>
        <v>0</v>
      </c>
      <c r="I92" s="595">
        <f t="shared" si="19"/>
        <v>65.607107601184595</v>
      </c>
      <c r="J92" s="600">
        <f>+'Distribution Pivot Table'!U$167*100</f>
        <v>22.250740375123396</v>
      </c>
      <c r="K92" s="601">
        <f>+'Distribution Pivot Table'!U$168*100</f>
        <v>11.549851924975322</v>
      </c>
      <c r="L92" s="601">
        <f>+'Distribution Pivot Table'!U$169*100</f>
        <v>0</v>
      </c>
      <c r="M92" s="602">
        <f t="shared" si="20"/>
        <v>33.800592300098714</v>
      </c>
      <c r="N92" s="600">
        <f>+'Distribution Pivot Table'!U$170*100</f>
        <v>0</v>
      </c>
      <c r="O92" s="603">
        <f t="shared" si="21"/>
        <v>78.124383020730505</v>
      </c>
      <c r="P92" s="604">
        <f t="shared" si="22"/>
        <v>21.875616979269495</v>
      </c>
      <c r="Q92" s="604">
        <f t="shared" si="23"/>
        <v>0</v>
      </c>
      <c r="R92" s="237">
        <f t="shared" si="24"/>
        <v>100</v>
      </c>
      <c r="S92" s="37">
        <f t="shared" si="25"/>
        <v>100</v>
      </c>
    </row>
    <row r="93" spans="1:19" s="234" customFormat="1">
      <c r="A93" s="220" t="s">
        <v>283</v>
      </c>
      <c r="B93" s="605">
        <f>+'Distribution Pivot Table'!U$172*100</f>
        <v>0</v>
      </c>
      <c r="C93" s="605">
        <f>+'Distribution Pivot Table'!U$173*100</f>
        <v>0</v>
      </c>
      <c r="D93" s="605">
        <f>+'Distribution Pivot Table'!U$174*100</f>
        <v>0</v>
      </c>
      <c r="E93" s="606">
        <f t="shared" si="18"/>
        <v>0</v>
      </c>
      <c r="F93" s="607">
        <f>+'Distribution Pivot Table'!U$175*100</f>
        <v>0</v>
      </c>
      <c r="G93" s="605">
        <f>+'Distribution Pivot Table'!U$176*100</f>
        <v>0</v>
      </c>
      <c r="H93" s="605">
        <f>+'Distribution Pivot Table'!U$177*100</f>
        <v>0</v>
      </c>
      <c r="I93" s="606">
        <f t="shared" si="19"/>
        <v>0</v>
      </c>
      <c r="J93" s="608">
        <f>+'Distribution Pivot Table'!U$178*100</f>
        <v>0</v>
      </c>
      <c r="K93" s="609">
        <f>+'Distribution Pivot Table'!U$179*100</f>
        <v>0</v>
      </c>
      <c r="L93" s="609">
        <f>+'Distribution Pivot Table'!U$180*100</f>
        <v>0</v>
      </c>
      <c r="M93" s="610">
        <f t="shared" si="20"/>
        <v>0</v>
      </c>
      <c r="N93" s="608">
        <f>+'Distribution Pivot Table'!U$181*100</f>
        <v>0</v>
      </c>
      <c r="O93" s="611">
        <f t="shared" si="21"/>
        <v>0</v>
      </c>
      <c r="P93" s="612">
        <f t="shared" si="22"/>
        <v>0</v>
      </c>
      <c r="Q93" s="612">
        <f t="shared" si="23"/>
        <v>0</v>
      </c>
      <c r="R93" s="237">
        <f t="shared" si="24"/>
        <v>0</v>
      </c>
      <c r="S93" s="37">
        <f t="shared" si="25"/>
        <v>0</v>
      </c>
    </row>
    <row r="94" spans="1:19" s="234" customFormat="1">
      <c r="A94" s="559" t="s">
        <v>400</v>
      </c>
      <c r="B94" s="275"/>
      <c r="C94" s="275"/>
      <c r="D94" s="275"/>
      <c r="E94" s="275"/>
      <c r="F94" s="545"/>
      <c r="G94" s="545"/>
      <c r="H94" s="545"/>
      <c r="I94" s="545"/>
      <c r="R94" s="239"/>
    </row>
    <row r="95" spans="1:19">
      <c r="A95" s="559" t="s">
        <v>909</v>
      </c>
      <c r="B95" s="263"/>
      <c r="C95" s="263"/>
      <c r="D95" s="263"/>
      <c r="E95" s="544"/>
      <c r="F95" s="263"/>
      <c r="G95" s="263"/>
      <c r="H95" s="263"/>
      <c r="I95" s="544"/>
      <c r="J95" s="218"/>
      <c r="K95" s="218"/>
      <c r="L95" s="218"/>
      <c r="M95" s="266"/>
      <c r="N95" s="218"/>
      <c r="O95" s="267"/>
      <c r="P95" s="267"/>
      <c r="R95" s="45"/>
    </row>
    <row r="96" spans="1:19" s="234" customFormat="1">
      <c r="A96" s="44"/>
      <c r="B96" s="275"/>
      <c r="C96" s="275"/>
      <c r="D96" s="275"/>
      <c r="E96" s="275"/>
      <c r="F96" s="545"/>
      <c r="G96" s="545"/>
      <c r="H96" s="545"/>
      <c r="I96" s="545"/>
      <c r="R96" s="239"/>
    </row>
    <row r="97" spans="1:19" s="234" customFormat="1">
      <c r="A97" s="221"/>
      <c r="B97" s="241"/>
      <c r="C97" s="241"/>
      <c r="D97" s="241"/>
      <c r="E97" s="241"/>
      <c r="F97" s="545"/>
      <c r="G97" s="545"/>
      <c r="H97" s="545"/>
      <c r="I97" s="545"/>
      <c r="Q97" s="560" t="s">
        <v>830</v>
      </c>
      <c r="R97" s="239"/>
    </row>
    <row r="98" spans="1:19" s="234" customFormat="1" ht="18">
      <c r="A98" s="557" t="s">
        <v>856</v>
      </c>
      <c r="B98" s="535"/>
      <c r="C98" s="535"/>
      <c r="D98" s="535"/>
      <c r="E98" s="535"/>
      <c r="F98" s="538"/>
      <c r="G98" s="538"/>
      <c r="H98" s="538"/>
      <c r="I98" s="539"/>
      <c r="J98" s="209"/>
      <c r="K98" s="209"/>
      <c r="L98" s="209"/>
      <c r="M98" s="534"/>
      <c r="N98" s="209"/>
      <c r="O98" s="209"/>
      <c r="P98" s="209"/>
      <c r="Q98" s="209"/>
      <c r="R98" s="210" t="s">
        <v>397</v>
      </c>
    </row>
    <row r="99" spans="1:19" s="234" customFormat="1" ht="18">
      <c r="A99" s="557"/>
      <c r="B99" s="535"/>
      <c r="C99" s="535"/>
      <c r="D99" s="535"/>
      <c r="E99" s="535"/>
      <c r="F99" s="538"/>
      <c r="G99" s="538"/>
      <c r="H99" s="538"/>
      <c r="I99" s="539"/>
      <c r="J99" s="209"/>
      <c r="K99" s="209"/>
      <c r="L99" s="209"/>
      <c r="M99" s="534"/>
      <c r="N99" s="209"/>
      <c r="O99" s="209"/>
      <c r="P99" s="209"/>
      <c r="Q99" s="209"/>
      <c r="R99" s="210"/>
    </row>
    <row r="100" spans="1:19" s="234" customFormat="1" ht="15.75">
      <c r="A100" s="556" t="s">
        <v>125</v>
      </c>
      <c r="B100" s="535"/>
      <c r="C100" s="535"/>
      <c r="D100" s="535"/>
      <c r="E100" s="535"/>
      <c r="F100" s="538"/>
      <c r="G100" s="538"/>
      <c r="H100" s="538"/>
      <c r="I100" s="539"/>
      <c r="J100" s="209"/>
      <c r="K100" s="209"/>
      <c r="L100" s="209"/>
      <c r="M100" s="534"/>
      <c r="N100" s="209"/>
      <c r="O100" s="209"/>
      <c r="P100" s="209"/>
      <c r="Q100" s="209"/>
      <c r="R100" s="210" t="s">
        <v>397</v>
      </c>
    </row>
    <row r="101" spans="1:19" s="234" customFormat="1" ht="15.75">
      <c r="A101" s="556" t="s">
        <v>528</v>
      </c>
      <c r="B101" s="535"/>
      <c r="C101" s="535"/>
      <c r="D101" s="535"/>
      <c r="E101" s="535"/>
      <c r="F101" s="214"/>
      <c r="G101" s="214"/>
      <c r="H101" s="214"/>
      <c r="I101" s="535"/>
      <c r="J101" s="211"/>
      <c r="K101" s="211"/>
      <c r="L101" s="211"/>
      <c r="M101" s="533"/>
      <c r="N101" s="211"/>
      <c r="O101" s="211"/>
      <c r="P101" s="211"/>
      <c r="Q101" s="209"/>
      <c r="R101" s="233"/>
    </row>
    <row r="102" spans="1:19" s="234" customFormat="1" ht="18.75" customHeight="1">
      <c r="A102" s="212"/>
      <c r="B102" s="540"/>
      <c r="C102" s="540"/>
      <c r="D102" s="540"/>
      <c r="E102" s="540"/>
      <c r="F102" s="540"/>
      <c r="G102" s="540"/>
      <c r="H102" s="540"/>
      <c r="I102" s="540"/>
      <c r="J102" s="45"/>
      <c r="K102" s="45"/>
      <c r="L102" s="45"/>
      <c r="M102" s="45"/>
      <c r="N102" s="45"/>
      <c r="O102" s="45"/>
      <c r="P102" s="45"/>
      <c r="Q102" s="45"/>
      <c r="R102" s="235"/>
      <c r="S102" s="45"/>
    </row>
    <row r="103" spans="1:19" s="234" customFormat="1" ht="18.75" customHeight="1">
      <c r="A103" s="213"/>
      <c r="B103" s="561" t="s">
        <v>828</v>
      </c>
      <c r="C103" s="562"/>
      <c r="D103" s="562"/>
      <c r="E103" s="562"/>
      <c r="F103" s="562"/>
      <c r="G103" s="562"/>
      <c r="H103" s="562"/>
      <c r="I103" s="563"/>
      <c r="J103" s="564" t="s">
        <v>397</v>
      </c>
      <c r="K103" s="565"/>
      <c r="L103" s="565"/>
      <c r="M103" s="566"/>
      <c r="N103" s="660" t="s">
        <v>827</v>
      </c>
      <c r="O103" s="663" t="s">
        <v>402</v>
      </c>
      <c r="P103" s="663" t="s">
        <v>403</v>
      </c>
      <c r="Q103" s="663" t="s">
        <v>401</v>
      </c>
      <c r="R103" s="236"/>
      <c r="S103" s="35"/>
    </row>
    <row r="104" spans="1:19" s="234" customFormat="1" ht="52.5" customHeight="1">
      <c r="A104" s="214"/>
      <c r="B104" s="562" t="s">
        <v>906</v>
      </c>
      <c r="C104" s="562"/>
      <c r="D104" s="562"/>
      <c r="E104" s="567"/>
      <c r="F104" s="568" t="s">
        <v>908</v>
      </c>
      <c r="G104" s="562"/>
      <c r="H104" s="562"/>
      <c r="I104" s="563"/>
      <c r="J104" s="569" t="s">
        <v>829</v>
      </c>
      <c r="K104" s="570"/>
      <c r="L104" s="570"/>
      <c r="M104" s="571"/>
      <c r="N104" s="661"/>
      <c r="O104" s="664"/>
      <c r="P104" s="664"/>
      <c r="Q104" s="664"/>
      <c r="R104" s="236" t="s">
        <v>126</v>
      </c>
      <c r="S104" s="35" t="s">
        <v>126</v>
      </c>
    </row>
    <row r="105" spans="1:19" s="234" customFormat="1" ht="33.75" customHeight="1">
      <c r="A105" s="215"/>
      <c r="B105" s="572" t="s">
        <v>398</v>
      </c>
      <c r="C105" s="572" t="s">
        <v>399</v>
      </c>
      <c r="D105" s="572" t="s">
        <v>907</v>
      </c>
      <c r="E105" s="573" t="s">
        <v>127</v>
      </c>
      <c r="F105" s="574" t="s">
        <v>398</v>
      </c>
      <c r="G105" s="572" t="s">
        <v>399</v>
      </c>
      <c r="H105" s="572" t="s">
        <v>907</v>
      </c>
      <c r="I105" s="573" t="s">
        <v>127</v>
      </c>
      <c r="J105" s="575" t="s">
        <v>398</v>
      </c>
      <c r="K105" s="576" t="s">
        <v>399</v>
      </c>
      <c r="L105" s="572" t="s">
        <v>907</v>
      </c>
      <c r="M105" s="575" t="s">
        <v>127</v>
      </c>
      <c r="N105" s="662"/>
      <c r="O105" s="665"/>
      <c r="P105" s="665"/>
      <c r="Q105" s="665"/>
      <c r="R105" s="27"/>
      <c r="S105" s="36"/>
    </row>
    <row r="106" spans="1:19" s="234" customFormat="1" hidden="1">
      <c r="A106" s="44" t="s">
        <v>267</v>
      </c>
      <c r="B106" s="275"/>
      <c r="C106" s="275"/>
      <c r="D106" s="275"/>
      <c r="E106" s="542"/>
      <c r="F106" s="219"/>
      <c r="G106" s="262"/>
      <c r="H106" s="263"/>
      <c r="I106" s="264"/>
      <c r="J106" s="216"/>
      <c r="K106" s="218"/>
      <c r="L106" s="218"/>
      <c r="M106" s="26"/>
      <c r="N106" s="216"/>
      <c r="O106" s="228"/>
      <c r="P106" s="223"/>
      <c r="Q106" s="223"/>
      <c r="R106" s="237">
        <f>SUM(F106:H106,J106:L106)+N106</f>
        <v>0</v>
      </c>
      <c r="S106" s="37">
        <f>+Q106+P106+O106</f>
        <v>0</v>
      </c>
    </row>
    <row r="107" spans="1:19" s="234" customFormat="1" hidden="1">
      <c r="A107" s="44"/>
      <c r="B107" s="275"/>
      <c r="C107" s="275"/>
      <c r="D107" s="275"/>
      <c r="E107" s="542"/>
      <c r="F107" s="219"/>
      <c r="G107" s="262"/>
      <c r="H107" s="263"/>
      <c r="I107" s="543"/>
      <c r="J107" s="216"/>
      <c r="K107" s="218"/>
      <c r="L107" s="218"/>
      <c r="M107" s="216"/>
      <c r="N107" s="216"/>
      <c r="O107" s="229"/>
      <c r="P107" s="224"/>
      <c r="Q107" s="224"/>
      <c r="R107" s="236"/>
      <c r="S107" s="35"/>
    </row>
    <row r="108" spans="1:19" s="234" customFormat="1">
      <c r="A108" s="44" t="s">
        <v>268</v>
      </c>
      <c r="B108" s="593">
        <f>+'Distribution Pivot Table'!V$7*100</f>
        <v>0</v>
      </c>
      <c r="C108" s="594">
        <f>+'Distribution Pivot Table'!V$8*100</f>
        <v>0</v>
      </c>
      <c r="D108" s="593">
        <f>+'Distribution Pivot Table'!V$9*100</f>
        <v>0</v>
      </c>
      <c r="E108" s="595">
        <f t="shared" ref="E108:E126" si="26">SUM(B108:D108)</f>
        <v>0</v>
      </c>
      <c r="F108" s="596">
        <f>+'Distribution Pivot Table'!V$10*100</f>
        <v>0</v>
      </c>
      <c r="G108" s="594">
        <f>+'Distribution Pivot Table'!V$11*100</f>
        <v>0</v>
      </c>
      <c r="H108" s="593">
        <f>+'Distribution Pivot Table'!V$12*100</f>
        <v>0</v>
      </c>
      <c r="I108" s="595">
        <f t="shared" ref="I108:I126" si="27">SUM(F108:H108)</f>
        <v>0</v>
      </c>
      <c r="J108" s="596">
        <f>+'Distribution Pivot Table'!V$13*100</f>
        <v>0</v>
      </c>
      <c r="K108" s="593">
        <f>+'Distribution Pivot Table'!V$14*100</f>
        <v>0</v>
      </c>
      <c r="L108" s="593">
        <f>+'Distribution Pivot Table'!V$15*100</f>
        <v>0</v>
      </c>
      <c r="M108" s="597">
        <f t="shared" ref="M108:M126" si="28">SUM(J108:L108)</f>
        <v>0</v>
      </c>
      <c r="N108" s="596">
        <f>+'Distribution Pivot Table'!V$16*100</f>
        <v>0</v>
      </c>
      <c r="O108" s="598">
        <f t="shared" ref="O108:O126" si="29">+B108+F108+J108</f>
        <v>0</v>
      </c>
      <c r="P108" s="599">
        <f t="shared" ref="P108:P126" si="30">+C108+G108+K108</f>
        <v>0</v>
      </c>
      <c r="Q108" s="599">
        <f t="shared" ref="Q108:Q126" si="31">+D108+H108+L108+N108</f>
        <v>0</v>
      </c>
      <c r="R108" s="237">
        <f t="shared" ref="R108:R126" si="32">SUM(B108:D108,F108:H108,J108:L108)+N108</f>
        <v>0</v>
      </c>
      <c r="S108" s="37">
        <f t="shared" ref="S108:S126" si="33">+Q108+P108+O108</f>
        <v>0</v>
      </c>
    </row>
    <row r="109" spans="1:19" s="234" customFormat="1">
      <c r="A109" s="44" t="s">
        <v>269</v>
      </c>
      <c r="B109" s="593">
        <f>+'Distribution Pivot Table'!V$18*100</f>
        <v>0.12761613067891781</v>
      </c>
      <c r="C109" s="594">
        <f>+'Distribution Pivot Table'!V$19*100</f>
        <v>7.6569678407350697E-2</v>
      </c>
      <c r="D109" s="650">
        <f>+'Distribution Pivot Table'!V$20*100</f>
        <v>2.5523226135783564E-2</v>
      </c>
      <c r="E109" s="595">
        <f t="shared" si="26"/>
        <v>0.22970903522205205</v>
      </c>
      <c r="F109" s="596">
        <f>+'Distribution Pivot Table'!V$21*100</f>
        <v>49.33639612046963</v>
      </c>
      <c r="G109" s="594">
        <f>+'Distribution Pivot Table'!V$22*100</f>
        <v>3.4711587544665647</v>
      </c>
      <c r="H109" s="593">
        <f>+'Distribution Pivot Table'!V$23*100</f>
        <v>0.22970903522205208</v>
      </c>
      <c r="I109" s="595">
        <f t="shared" si="27"/>
        <v>53.037263910158245</v>
      </c>
      <c r="J109" s="600">
        <f>+'Distribution Pivot Table'!V$24*100</f>
        <v>32.720775906074529</v>
      </c>
      <c r="K109" s="601">
        <f>+'Distribution Pivot Table'!V$25*100</f>
        <v>7.6824910668708526</v>
      </c>
      <c r="L109" s="593">
        <f>+'Distribution Pivot Table'!V$26*100</f>
        <v>5.3598774885145479</v>
      </c>
      <c r="M109" s="602">
        <f t="shared" si="28"/>
        <v>45.76314446145993</v>
      </c>
      <c r="N109" s="600">
        <f>+'Distribution Pivot Table'!V$27*100</f>
        <v>0.96988259315977532</v>
      </c>
      <c r="O109" s="603">
        <f t="shared" si="29"/>
        <v>82.184788157223068</v>
      </c>
      <c r="P109" s="604">
        <f t="shared" si="30"/>
        <v>11.230219499744768</v>
      </c>
      <c r="Q109" s="604">
        <f t="shared" si="31"/>
        <v>6.5849923430321589</v>
      </c>
      <c r="R109" s="237">
        <f t="shared" si="32"/>
        <v>100</v>
      </c>
      <c r="S109" s="37">
        <f t="shared" si="33"/>
        <v>100</v>
      </c>
    </row>
    <row r="110" spans="1:19" s="234" customFormat="1">
      <c r="A110" s="44" t="s">
        <v>270</v>
      </c>
      <c r="B110" s="593">
        <f>+'Distribution Pivot Table'!V$29*100</f>
        <v>0</v>
      </c>
      <c r="C110" s="594">
        <f>+'Distribution Pivot Table'!V$30*100</f>
        <v>0</v>
      </c>
      <c r="D110" s="593">
        <f>+'Distribution Pivot Table'!V$31*100</f>
        <v>0</v>
      </c>
      <c r="E110" s="595">
        <f t="shared" si="26"/>
        <v>0</v>
      </c>
      <c r="F110" s="596">
        <f>+'Distribution Pivot Table'!V$32*100</f>
        <v>0</v>
      </c>
      <c r="G110" s="594">
        <f>+'Distribution Pivot Table'!V$33*100</f>
        <v>0</v>
      </c>
      <c r="H110" s="593">
        <f>+'Distribution Pivot Table'!V$34*100</f>
        <v>0</v>
      </c>
      <c r="I110" s="595">
        <f t="shared" si="27"/>
        <v>0</v>
      </c>
      <c r="J110" s="596">
        <f>+'Distribution Pivot Table'!V$35*100</f>
        <v>0</v>
      </c>
      <c r="K110" s="593">
        <f>+'Distribution Pivot Table'!V$36*100</f>
        <v>0</v>
      </c>
      <c r="L110" s="593">
        <f>+'Distribution Pivot Table'!V$37*100</f>
        <v>0</v>
      </c>
      <c r="M110" s="597">
        <f t="shared" si="28"/>
        <v>0</v>
      </c>
      <c r="N110" s="596">
        <f>+'Distribution Pivot Table'!V$38*100</f>
        <v>0</v>
      </c>
      <c r="O110" s="598">
        <f t="shared" si="29"/>
        <v>0</v>
      </c>
      <c r="P110" s="599">
        <f t="shared" si="30"/>
        <v>0</v>
      </c>
      <c r="Q110" s="599">
        <f t="shared" si="31"/>
        <v>0</v>
      </c>
      <c r="R110" s="237">
        <f t="shared" si="32"/>
        <v>0</v>
      </c>
      <c r="S110" s="37">
        <f t="shared" si="33"/>
        <v>0</v>
      </c>
    </row>
    <row r="111" spans="1:19" s="234" customFormat="1">
      <c r="A111" s="44" t="s">
        <v>271</v>
      </c>
      <c r="B111" s="593">
        <f>+'Distribution Pivot Table'!V$40*100</f>
        <v>12.456861133935908</v>
      </c>
      <c r="C111" s="594">
        <f>+'Distribution Pivot Table'!V$41*100</f>
        <v>0.36154478225143794</v>
      </c>
      <c r="D111" s="593">
        <f>+'Distribution Pivot Table'!V$42*100</f>
        <v>0</v>
      </c>
      <c r="E111" s="595">
        <f t="shared" si="26"/>
        <v>12.818405916187345</v>
      </c>
      <c r="F111" s="596">
        <f>+'Distribution Pivot Table'!V$43*100</f>
        <v>31.996713229252261</v>
      </c>
      <c r="G111" s="594">
        <f>+'Distribution Pivot Table'!V$44*100</f>
        <v>1.1503697617091209</v>
      </c>
      <c r="H111" s="593">
        <f>+'Distribution Pivot Table'!V$45*100</f>
        <v>0.31224322103533275</v>
      </c>
      <c r="I111" s="595">
        <f t="shared" si="27"/>
        <v>33.459326211996711</v>
      </c>
      <c r="J111" s="600">
        <f>+'Distribution Pivot Table'!V$46*100</f>
        <v>37.255546425636808</v>
      </c>
      <c r="K111" s="601">
        <f>+'Distribution Pivot Table'!V$47*100</f>
        <v>15.414954806902218</v>
      </c>
      <c r="L111" s="601">
        <f>+'Distribution Pivot Table'!V$48*100</f>
        <v>1.0517666392769103</v>
      </c>
      <c r="M111" s="602">
        <f t="shared" si="28"/>
        <v>53.722267871815937</v>
      </c>
      <c r="N111" s="600">
        <f>+'Distribution Pivot Table'!V$49*100</f>
        <v>0</v>
      </c>
      <c r="O111" s="603">
        <f t="shared" si="29"/>
        <v>81.709120788824976</v>
      </c>
      <c r="P111" s="604">
        <f t="shared" si="30"/>
        <v>16.926869350862777</v>
      </c>
      <c r="Q111" s="604">
        <f t="shared" si="31"/>
        <v>1.364009860312243</v>
      </c>
      <c r="R111" s="237">
        <f t="shared" si="32"/>
        <v>100</v>
      </c>
      <c r="S111" s="37">
        <f t="shared" si="33"/>
        <v>100</v>
      </c>
    </row>
    <row r="112" spans="1:19" s="234" customFormat="1">
      <c r="A112" s="44"/>
      <c r="B112" s="593"/>
      <c r="C112" s="594"/>
      <c r="D112" s="593"/>
      <c r="E112" s="595"/>
      <c r="F112" s="596"/>
      <c r="G112" s="594"/>
      <c r="H112" s="593"/>
      <c r="I112" s="595"/>
      <c r="J112" s="600"/>
      <c r="K112" s="601"/>
      <c r="L112" s="601"/>
      <c r="M112" s="602"/>
      <c r="N112" s="600"/>
      <c r="O112" s="603"/>
      <c r="P112" s="604"/>
      <c r="Q112" s="604"/>
      <c r="R112" s="237"/>
      <c r="S112" s="37"/>
    </row>
    <row r="113" spans="1:19" s="234" customFormat="1">
      <c r="A113" s="44" t="s">
        <v>272</v>
      </c>
      <c r="B113" s="593">
        <f>+'Distribution Pivot Table'!V$51*100</f>
        <v>1.2096012096012096</v>
      </c>
      <c r="C113" s="594">
        <f>+'Distribution Pivot Table'!V$52*100</f>
        <v>0.32130032130032132</v>
      </c>
      <c r="D113" s="593">
        <f>+'Distribution Pivot Table'!V$53*100</f>
        <v>0</v>
      </c>
      <c r="E113" s="595">
        <f t="shared" si="26"/>
        <v>1.530901530901531</v>
      </c>
      <c r="F113" s="596">
        <f>+'Distribution Pivot Table'!V$54*100</f>
        <v>54.054054054054056</v>
      </c>
      <c r="G113" s="594">
        <f>+'Distribution Pivot Table'!V$55*100</f>
        <v>3.0618030618030616</v>
      </c>
      <c r="H113" s="593">
        <f>+'Distribution Pivot Table'!V$56*100</f>
        <v>0</v>
      </c>
      <c r="I113" s="595">
        <f t="shared" si="27"/>
        <v>57.115857115857118</v>
      </c>
      <c r="J113" s="600">
        <f>+'Distribution Pivot Table'!V$57*100</f>
        <v>33.490833490833488</v>
      </c>
      <c r="K113" s="601">
        <f>+'Distribution Pivot Table'!V$58*100</f>
        <v>7.6734076734076728</v>
      </c>
      <c r="L113" s="601">
        <f>+'Distribution Pivot Table'!V$59*100</f>
        <v>0</v>
      </c>
      <c r="M113" s="602">
        <f t="shared" si="28"/>
        <v>41.164241164241162</v>
      </c>
      <c r="N113" s="600">
        <f>+'Distribution Pivot Table'!V$60*100</f>
        <v>0.189000189000189</v>
      </c>
      <c r="O113" s="603">
        <f t="shared" si="29"/>
        <v>88.754488754488762</v>
      </c>
      <c r="P113" s="604">
        <f t="shared" si="30"/>
        <v>11.056511056511056</v>
      </c>
      <c r="Q113" s="604">
        <f t="shared" si="31"/>
        <v>0.189000189000189</v>
      </c>
      <c r="R113" s="237">
        <f t="shared" si="32"/>
        <v>99.999999999999986</v>
      </c>
      <c r="S113" s="37">
        <f t="shared" si="33"/>
        <v>100</v>
      </c>
    </row>
    <row r="114" spans="1:19" s="234" customFormat="1">
      <c r="A114" s="44" t="s">
        <v>273</v>
      </c>
      <c r="B114" s="593">
        <f>+'Distribution Pivot Table'!V$62*100</f>
        <v>6.3945803040317246</v>
      </c>
      <c r="C114" s="594">
        <f>+'Distribution Pivot Table'!V$63*100</f>
        <v>0.13218770654329146</v>
      </c>
      <c r="D114" s="593">
        <f>+'Distribution Pivot Table'!V$64*100</f>
        <v>0</v>
      </c>
      <c r="E114" s="595">
        <f t="shared" si="26"/>
        <v>6.5267680105750161</v>
      </c>
      <c r="F114" s="596">
        <f>+'Distribution Pivot Table'!V$65*100</f>
        <v>45.175148711169861</v>
      </c>
      <c r="G114" s="594">
        <f>+'Distribution Pivot Table'!V$66*100</f>
        <v>2.6437541308658297</v>
      </c>
      <c r="H114" s="593">
        <f>+'Distribution Pivot Table'!V$67*100</f>
        <v>0</v>
      </c>
      <c r="I114" s="595">
        <f t="shared" si="27"/>
        <v>47.818902842035691</v>
      </c>
      <c r="J114" s="600">
        <f>+'Distribution Pivot Table'!V$68*100</f>
        <v>24.75214805023133</v>
      </c>
      <c r="K114" s="601">
        <f>+'Distribution Pivot Table'!V$69*100</f>
        <v>9.6497025776602783</v>
      </c>
      <c r="L114" s="601">
        <f>+'Distribution Pivot Table'!V$70*100</f>
        <v>0</v>
      </c>
      <c r="M114" s="602">
        <f t="shared" si="28"/>
        <v>34.401850627891605</v>
      </c>
      <c r="N114" s="596">
        <f>+'Distribution Pivot Table'!V$71*100</f>
        <v>11.252478519497688</v>
      </c>
      <c r="O114" s="603">
        <f t="shared" si="29"/>
        <v>76.321877065432915</v>
      </c>
      <c r="P114" s="604">
        <f t="shared" si="30"/>
        <v>12.425644415069399</v>
      </c>
      <c r="Q114" s="604">
        <f t="shared" si="31"/>
        <v>11.252478519497688</v>
      </c>
      <c r="R114" s="237">
        <f t="shared" si="32"/>
        <v>100</v>
      </c>
      <c r="S114" s="37">
        <f t="shared" si="33"/>
        <v>100</v>
      </c>
    </row>
    <row r="115" spans="1:19" s="234" customFormat="1" ht="14.25">
      <c r="A115" s="44" t="s">
        <v>524</v>
      </c>
      <c r="B115" s="593">
        <f>+'Distribution Pivot Table'!V$73*100</f>
        <v>0</v>
      </c>
      <c r="C115" s="594">
        <f>+'Distribution Pivot Table'!V$74*100</f>
        <v>0</v>
      </c>
      <c r="D115" s="593">
        <f>+'Distribution Pivot Table'!V$75*100</f>
        <v>0</v>
      </c>
      <c r="E115" s="595">
        <f t="shared" si="26"/>
        <v>0</v>
      </c>
      <c r="F115" s="596">
        <f>+'Distribution Pivot Table'!V$76*100</f>
        <v>0</v>
      </c>
      <c r="G115" s="594">
        <f>+'Distribution Pivot Table'!V$77*100</f>
        <v>0</v>
      </c>
      <c r="H115" s="593">
        <f>+'Distribution Pivot Table'!V$78*100</f>
        <v>0</v>
      </c>
      <c r="I115" s="595">
        <f t="shared" si="27"/>
        <v>0</v>
      </c>
      <c r="J115" s="600">
        <f>+'Distribution Pivot Table'!V$79*100</f>
        <v>0</v>
      </c>
      <c r="K115" s="601">
        <f>+'Distribution Pivot Table'!V$80*100</f>
        <v>0</v>
      </c>
      <c r="L115" s="601">
        <f>+'Distribution Pivot Table'!V$81*100</f>
        <v>0</v>
      </c>
      <c r="M115" s="602">
        <f t="shared" si="28"/>
        <v>0</v>
      </c>
      <c r="N115" s="600">
        <f>+'Distribution Pivot Table'!V$82*100</f>
        <v>0</v>
      </c>
      <c r="O115" s="603">
        <f t="shared" si="29"/>
        <v>0</v>
      </c>
      <c r="P115" s="604">
        <f t="shared" si="30"/>
        <v>0</v>
      </c>
      <c r="Q115" s="604">
        <f t="shared" si="31"/>
        <v>0</v>
      </c>
      <c r="R115" s="237">
        <f t="shared" si="32"/>
        <v>0</v>
      </c>
      <c r="S115" s="37">
        <f t="shared" si="33"/>
        <v>0</v>
      </c>
    </row>
    <row r="116" spans="1:19" s="234" customFormat="1">
      <c r="A116" s="44" t="s">
        <v>275</v>
      </c>
      <c r="B116" s="593">
        <f>+'Distribution Pivot Table'!V$84*100</f>
        <v>0</v>
      </c>
      <c r="C116" s="594">
        <f>+'Distribution Pivot Table'!V$85*100</f>
        <v>0</v>
      </c>
      <c r="D116" s="593">
        <f>+'Distribution Pivot Table'!V$86*100</f>
        <v>0</v>
      </c>
      <c r="E116" s="595">
        <f t="shared" si="26"/>
        <v>0</v>
      </c>
      <c r="F116" s="596">
        <f>+'Distribution Pivot Table'!V$87*100</f>
        <v>0</v>
      </c>
      <c r="G116" s="594">
        <f>+'Distribution Pivot Table'!V$88*100</f>
        <v>0</v>
      </c>
      <c r="H116" s="593">
        <f>+'Distribution Pivot Table'!V$89*100</f>
        <v>0</v>
      </c>
      <c r="I116" s="595">
        <f t="shared" si="27"/>
        <v>0</v>
      </c>
      <c r="J116" s="596">
        <f>+'Distribution Pivot Table'!V$90*100</f>
        <v>0</v>
      </c>
      <c r="K116" s="593">
        <f>+'Distribution Pivot Table'!V$91*100</f>
        <v>0</v>
      </c>
      <c r="L116" s="593">
        <f>+'Distribution Pivot Table'!V$92*100</f>
        <v>0</v>
      </c>
      <c r="M116" s="597">
        <f t="shared" si="28"/>
        <v>0</v>
      </c>
      <c r="N116" s="596">
        <f>+'Distribution Pivot Table'!V$93*100</f>
        <v>0</v>
      </c>
      <c r="O116" s="598">
        <f t="shared" si="29"/>
        <v>0</v>
      </c>
      <c r="P116" s="599">
        <f t="shared" si="30"/>
        <v>0</v>
      </c>
      <c r="Q116" s="599">
        <f t="shared" si="31"/>
        <v>0</v>
      </c>
      <c r="R116" s="237">
        <f t="shared" si="32"/>
        <v>0</v>
      </c>
      <c r="S116" s="37">
        <f t="shared" si="33"/>
        <v>0</v>
      </c>
    </row>
    <row r="117" spans="1:19" s="234" customFormat="1">
      <c r="A117" s="44"/>
      <c r="B117" s="593"/>
      <c r="C117" s="594"/>
      <c r="D117" s="593"/>
      <c r="E117" s="595"/>
      <c r="F117" s="596"/>
      <c r="G117" s="594"/>
      <c r="H117" s="593"/>
      <c r="I117" s="595"/>
      <c r="J117" s="596"/>
      <c r="K117" s="593"/>
      <c r="L117" s="593"/>
      <c r="M117" s="597"/>
      <c r="N117" s="596"/>
      <c r="O117" s="598"/>
      <c r="P117" s="599"/>
      <c r="Q117" s="599"/>
      <c r="R117" s="237"/>
      <c r="S117" s="37"/>
    </row>
    <row r="118" spans="1:19" s="234" customFormat="1">
      <c r="A118" s="44" t="s">
        <v>276</v>
      </c>
      <c r="B118" s="593">
        <f>+'Distribution Pivot Table'!V$95*100</f>
        <v>0</v>
      </c>
      <c r="C118" s="594">
        <f>+'Distribution Pivot Table'!V$96*100</f>
        <v>0</v>
      </c>
      <c r="D118" s="593">
        <f>+'Distribution Pivot Table'!V$97*100</f>
        <v>0</v>
      </c>
      <c r="E118" s="595">
        <f t="shared" si="26"/>
        <v>0</v>
      </c>
      <c r="F118" s="596">
        <f>+'Distribution Pivot Table'!V$98*100</f>
        <v>0</v>
      </c>
      <c r="G118" s="594">
        <f>+'Distribution Pivot Table'!V$99*100</f>
        <v>0</v>
      </c>
      <c r="H118" s="593">
        <f>+'Distribution Pivot Table'!V$100*100</f>
        <v>0</v>
      </c>
      <c r="I118" s="595">
        <f t="shared" si="27"/>
        <v>0</v>
      </c>
      <c r="J118" s="600">
        <f>+'Distribution Pivot Table'!V$101*100</f>
        <v>0</v>
      </c>
      <c r="K118" s="601">
        <f>+'Distribution Pivot Table'!V$102*100</f>
        <v>0</v>
      </c>
      <c r="L118" s="601">
        <f>+'Distribution Pivot Table'!V$103*100</f>
        <v>0</v>
      </c>
      <c r="M118" s="602">
        <f t="shared" si="28"/>
        <v>0</v>
      </c>
      <c r="N118" s="600">
        <f>+'Distribution Pivot Table'!V$104*100</f>
        <v>0</v>
      </c>
      <c r="O118" s="603">
        <f t="shared" si="29"/>
        <v>0</v>
      </c>
      <c r="P118" s="604">
        <f t="shared" si="30"/>
        <v>0</v>
      </c>
      <c r="Q118" s="604">
        <f t="shared" si="31"/>
        <v>0</v>
      </c>
      <c r="R118" s="237">
        <f t="shared" si="32"/>
        <v>0</v>
      </c>
      <c r="S118" s="37">
        <f t="shared" si="33"/>
        <v>0</v>
      </c>
    </row>
    <row r="119" spans="1:19" s="234" customFormat="1">
      <c r="A119" s="44" t="s">
        <v>277</v>
      </c>
      <c r="B119" s="593">
        <f>+'Distribution Pivot Table'!V$106*100</f>
        <v>0.28871601571898309</v>
      </c>
      <c r="C119" s="654">
        <f>+'Distribution Pivot Table'!V$107*100</f>
        <v>8.019889325527307E-3</v>
      </c>
      <c r="D119" s="593">
        <f>+'Distribution Pivot Table'!V$108*108</f>
        <v>5.1968882829416953E-2</v>
      </c>
      <c r="E119" s="595">
        <f t="shared" si="26"/>
        <v>0.34870478787392739</v>
      </c>
      <c r="F119" s="596">
        <f>+'Distribution Pivot Table'!V$109*100</f>
        <v>62.234341166091909</v>
      </c>
      <c r="G119" s="594">
        <f>+'Distribution Pivot Table'!V$110*100</f>
        <v>0.28871601571898309</v>
      </c>
      <c r="H119" s="593">
        <f>+'Distribution Pivot Table'!V$111*100</f>
        <v>0.16039778651054615</v>
      </c>
      <c r="I119" s="595">
        <f t="shared" si="27"/>
        <v>62.683454968321435</v>
      </c>
      <c r="J119" s="600">
        <f>+'Distribution Pivot Table'!V$112*100</f>
        <v>28.294169540460341</v>
      </c>
      <c r="K119" s="601">
        <f>+'Distribution Pivot Table'!V$113*100</f>
        <v>6.3677921244686821</v>
      </c>
      <c r="L119" s="601">
        <f>+'Distribution Pivot Table'!V$114*100</f>
        <v>0.77792926457614886</v>
      </c>
      <c r="M119" s="602">
        <f t="shared" si="28"/>
        <v>35.439890929505175</v>
      </c>
      <c r="N119" s="600">
        <f>+'Distribution Pivot Table'!V$115*100</f>
        <v>1.5317988611757158</v>
      </c>
      <c r="O119" s="603">
        <f t="shared" si="29"/>
        <v>90.817226722271229</v>
      </c>
      <c r="P119" s="604">
        <f t="shared" si="30"/>
        <v>6.6645280295131926</v>
      </c>
      <c r="Q119" s="604">
        <f t="shared" si="31"/>
        <v>2.522094795091828</v>
      </c>
      <c r="R119" s="237">
        <f t="shared" si="32"/>
        <v>100.00384954687624</v>
      </c>
      <c r="S119" s="37">
        <f t="shared" si="33"/>
        <v>100.00384954687625</v>
      </c>
    </row>
    <row r="120" spans="1:19" s="234" customFormat="1">
      <c r="A120" s="44" t="s">
        <v>278</v>
      </c>
      <c r="B120" s="593">
        <f>+'Distribution Pivot Table'!V$117*100</f>
        <v>0</v>
      </c>
      <c r="C120" s="594">
        <f>+'Distribution Pivot Table'!V$118*100</f>
        <v>0</v>
      </c>
      <c r="D120" s="593">
        <f>+'Distribution Pivot Table'!V$119*100</f>
        <v>0</v>
      </c>
      <c r="E120" s="595">
        <f t="shared" si="26"/>
        <v>0</v>
      </c>
      <c r="F120" s="596">
        <f>+'Distribution Pivot Table'!V$120*100</f>
        <v>0</v>
      </c>
      <c r="G120" s="594">
        <f>+'Distribution Pivot Table'!V$121*100</f>
        <v>0</v>
      </c>
      <c r="H120" s="593">
        <f>+'Distribution Pivot Table'!V$122*100</f>
        <v>0</v>
      </c>
      <c r="I120" s="595">
        <f t="shared" si="27"/>
        <v>0</v>
      </c>
      <c r="J120" s="600">
        <f>+'Distribution Pivot Table'!V$123*100</f>
        <v>0</v>
      </c>
      <c r="K120" s="601">
        <f>+'Distribution Pivot Table'!V$124*100</f>
        <v>0</v>
      </c>
      <c r="L120" s="601">
        <f>+'Distribution Pivot Table'!V$125*100</f>
        <v>0</v>
      </c>
      <c r="M120" s="602">
        <f t="shared" si="28"/>
        <v>0</v>
      </c>
      <c r="N120" s="600">
        <f>+'Distribution Pivot Table'!V$126*100</f>
        <v>0</v>
      </c>
      <c r="O120" s="603">
        <f t="shared" si="29"/>
        <v>0</v>
      </c>
      <c r="P120" s="604">
        <f t="shared" si="30"/>
        <v>0</v>
      </c>
      <c r="Q120" s="604">
        <f t="shared" si="31"/>
        <v>0</v>
      </c>
      <c r="R120" s="237">
        <f t="shared" si="32"/>
        <v>0</v>
      </c>
      <c r="S120" s="37">
        <f t="shared" si="33"/>
        <v>0</v>
      </c>
    </row>
    <row r="121" spans="1:19" s="234" customFormat="1">
      <c r="A121" s="44" t="s">
        <v>279</v>
      </c>
      <c r="B121" s="593">
        <f>+'Distribution Pivot Table'!V$128*100</f>
        <v>0</v>
      </c>
      <c r="C121" s="594">
        <f>+'Distribution Pivot Table'!V$129*100</f>
        <v>0</v>
      </c>
      <c r="D121" s="593">
        <f>+'Distribution Pivot Table'!V$130*100</f>
        <v>0</v>
      </c>
      <c r="E121" s="595">
        <f t="shared" si="26"/>
        <v>0</v>
      </c>
      <c r="F121" s="596">
        <f>+'Distribution Pivot Table'!V$131*100</f>
        <v>0</v>
      </c>
      <c r="G121" s="594">
        <f>+'Distribution Pivot Table'!V$132*100</f>
        <v>0</v>
      </c>
      <c r="H121" s="593">
        <f>+'Distribution Pivot Table'!V$133*100</f>
        <v>0</v>
      </c>
      <c r="I121" s="595">
        <f t="shared" si="27"/>
        <v>0</v>
      </c>
      <c r="J121" s="600">
        <f>+'Distribution Pivot Table'!V$134*100</f>
        <v>0</v>
      </c>
      <c r="K121" s="601">
        <f>+'Distribution Pivot Table'!V$135*100</f>
        <v>0</v>
      </c>
      <c r="L121" s="601">
        <f>+'Distribution Pivot Table'!V$136*100</f>
        <v>0</v>
      </c>
      <c r="M121" s="602">
        <f t="shared" si="28"/>
        <v>0</v>
      </c>
      <c r="N121" s="600">
        <f>+'Distribution Pivot Table'!V$137*100</f>
        <v>0</v>
      </c>
      <c r="O121" s="603">
        <f t="shared" si="29"/>
        <v>0</v>
      </c>
      <c r="P121" s="604">
        <f t="shared" si="30"/>
        <v>0</v>
      </c>
      <c r="Q121" s="604">
        <f t="shared" si="31"/>
        <v>0</v>
      </c>
      <c r="R121" s="237">
        <f t="shared" si="32"/>
        <v>0</v>
      </c>
      <c r="S121" s="37">
        <f t="shared" si="33"/>
        <v>0</v>
      </c>
    </row>
    <row r="122" spans="1:19" s="234" customFormat="1">
      <c r="A122" s="44"/>
      <c r="B122" s="593"/>
      <c r="C122" s="594"/>
      <c r="D122" s="593"/>
      <c r="E122" s="595"/>
      <c r="F122" s="596"/>
      <c r="G122" s="594"/>
      <c r="H122" s="593"/>
      <c r="I122" s="595"/>
      <c r="J122" s="600"/>
      <c r="K122" s="601"/>
      <c r="L122" s="601"/>
      <c r="M122" s="602"/>
      <c r="N122" s="600"/>
      <c r="O122" s="603"/>
      <c r="P122" s="604"/>
      <c r="Q122" s="604"/>
      <c r="R122" s="237"/>
      <c r="S122" s="37"/>
    </row>
    <row r="123" spans="1:19" s="234" customFormat="1">
      <c r="A123" s="44" t="s">
        <v>280</v>
      </c>
      <c r="B123" s="593">
        <f>+'Distribution Pivot Table'!V$139*100</f>
        <v>12.946172386089753</v>
      </c>
      <c r="C123" s="594">
        <f>+'Distribution Pivot Table'!V$140*100</f>
        <v>0.51646964306209109</v>
      </c>
      <c r="D123" s="593">
        <f>+'Distribution Pivot Table'!V$141*100</f>
        <v>0</v>
      </c>
      <c r="E123" s="595">
        <f t="shared" si="26"/>
        <v>13.462642029151844</v>
      </c>
      <c r="F123" s="596">
        <f>+'Distribution Pivot Table'!V$142*100</f>
        <v>37.610467118099393</v>
      </c>
      <c r="G123" s="594">
        <f>+'Distribution Pivot Table'!V$143*100</f>
        <v>0.97555377022839429</v>
      </c>
      <c r="H123" s="593">
        <f>+'Distribution Pivot Table'!V$144*100</f>
        <v>0</v>
      </c>
      <c r="I123" s="595">
        <f t="shared" si="27"/>
        <v>38.586020888327788</v>
      </c>
      <c r="J123" s="600">
        <f>+'Distribution Pivot Table'!V$145*100</f>
        <v>38.103982554803167</v>
      </c>
      <c r="K123" s="601">
        <f>+'Distribution Pivot Table'!V$146*100</f>
        <v>9.8473545277172043</v>
      </c>
      <c r="L123" s="601">
        <f>+'Distribution Pivot Table'!V$147*100</f>
        <v>0</v>
      </c>
      <c r="M123" s="602">
        <f t="shared" si="28"/>
        <v>47.951337082520368</v>
      </c>
      <c r="N123" s="600">
        <f>+'Distribution Pivot Table'!V$148*100</f>
        <v>0</v>
      </c>
      <c r="O123" s="603">
        <f t="shared" si="29"/>
        <v>88.660622058992317</v>
      </c>
      <c r="P123" s="604">
        <f t="shared" si="30"/>
        <v>11.33937794100769</v>
      </c>
      <c r="Q123" s="604">
        <f t="shared" si="31"/>
        <v>0</v>
      </c>
      <c r="R123" s="237">
        <f t="shared" si="32"/>
        <v>100</v>
      </c>
      <c r="S123" s="37">
        <f t="shared" si="33"/>
        <v>100</v>
      </c>
    </row>
    <row r="124" spans="1:19" s="234" customFormat="1">
      <c r="A124" s="44" t="s">
        <v>281</v>
      </c>
      <c r="B124" s="593">
        <f>+'Distribution Pivot Table'!V$150*100</f>
        <v>8.7523209669785569</v>
      </c>
      <c r="C124" s="594">
        <f>+'Distribution Pivot Table'!V$151*100</f>
        <v>0.6262059926457203</v>
      </c>
      <c r="D124" s="593">
        <f>+'Distribution Pivot Table'!V$152*100</f>
        <v>0</v>
      </c>
      <c r="E124" s="595">
        <f t="shared" si="26"/>
        <v>9.3785269596242777</v>
      </c>
      <c r="F124" s="596">
        <f>+'Distribution Pivot Table'!V$153*100</f>
        <v>23.340736156114612</v>
      </c>
      <c r="G124" s="594">
        <f>+'Distribution Pivot Table'!V$154*100</f>
        <v>1.8021625951141369</v>
      </c>
      <c r="H124" s="593">
        <f>+'Distribution Pivot Table'!V$155*100</f>
        <v>0</v>
      </c>
      <c r="I124" s="595">
        <f t="shared" si="27"/>
        <v>25.142898751228749</v>
      </c>
      <c r="J124" s="600">
        <f>+'Distribution Pivot Table'!V$156*100</f>
        <v>40.353879200495143</v>
      </c>
      <c r="K124" s="601">
        <f>+'Distribution Pivot Table'!V$157*100</f>
        <v>18.727928059125496</v>
      </c>
      <c r="L124" s="601">
        <f>+'Distribution Pivot Table'!V$158*100</f>
        <v>0</v>
      </c>
      <c r="M124" s="602">
        <f t="shared" si="28"/>
        <v>59.081807259620639</v>
      </c>
      <c r="N124" s="600">
        <f>+'Distribution Pivot Table'!V$159*100</f>
        <v>6.3967670295263401</v>
      </c>
      <c r="O124" s="603">
        <f t="shared" si="29"/>
        <v>72.446936323588318</v>
      </c>
      <c r="P124" s="604">
        <f t="shared" si="30"/>
        <v>21.156296646885352</v>
      </c>
      <c r="Q124" s="604">
        <f t="shared" si="31"/>
        <v>6.3967670295263401</v>
      </c>
      <c r="R124" s="237">
        <f t="shared" si="32"/>
        <v>100.00000000000001</v>
      </c>
      <c r="S124" s="37">
        <f t="shared" si="33"/>
        <v>100.00000000000001</v>
      </c>
    </row>
    <row r="125" spans="1:19" s="234" customFormat="1">
      <c r="A125" s="44" t="s">
        <v>282</v>
      </c>
      <c r="B125" s="593">
        <f>+'Distribution Pivot Table'!V$161*100</f>
        <v>0.36479708162334701</v>
      </c>
      <c r="C125" s="594">
        <f>+'Distribution Pivot Table'!V$162*100</f>
        <v>0</v>
      </c>
      <c r="D125" s="593">
        <f>+'Distribution Pivot Table'!V$1163*100</f>
        <v>0</v>
      </c>
      <c r="E125" s="595">
        <f t="shared" si="26"/>
        <v>0.36479708162334701</v>
      </c>
      <c r="F125" s="596">
        <f>+'Distribution Pivot Table'!V$164*100</f>
        <v>73.734610123119012</v>
      </c>
      <c r="G125" s="594">
        <f>+'Distribution Pivot Table'!V$165*100</f>
        <v>2.2343821249430005</v>
      </c>
      <c r="H125" s="593">
        <f>+'Distribution Pivot Table'!V$166*100</f>
        <v>0</v>
      </c>
      <c r="I125" s="595">
        <f t="shared" si="27"/>
        <v>75.968992248062008</v>
      </c>
      <c r="J125" s="600">
        <f>+'Distribution Pivot Table'!V$167*100</f>
        <v>16.963064295485637</v>
      </c>
      <c r="K125" s="601">
        <f>+'Distribution Pivot Table'!V$168*100</f>
        <v>6.703146374829001</v>
      </c>
      <c r="L125" s="601">
        <f>+'Distribution Pivot Table'!V$169*100</f>
        <v>0</v>
      </c>
      <c r="M125" s="602">
        <f t="shared" si="28"/>
        <v>23.666210670314637</v>
      </c>
      <c r="N125" s="600">
        <f>+'Distribution Pivot Table'!V$170*100</f>
        <v>0</v>
      </c>
      <c r="O125" s="603">
        <f t="shared" si="29"/>
        <v>91.062471500228</v>
      </c>
      <c r="P125" s="604">
        <f t="shared" si="30"/>
        <v>8.9375284997720019</v>
      </c>
      <c r="Q125" s="604">
        <f t="shared" si="31"/>
        <v>0</v>
      </c>
      <c r="R125" s="237">
        <f t="shared" si="32"/>
        <v>100</v>
      </c>
      <c r="S125" s="37">
        <f t="shared" si="33"/>
        <v>100</v>
      </c>
    </row>
    <row r="126" spans="1:19" s="234" customFormat="1">
      <c r="A126" s="220" t="s">
        <v>283</v>
      </c>
      <c r="B126" s="605">
        <f>+'Distribution Pivot Table'!V$172*100</f>
        <v>24.910522548317822</v>
      </c>
      <c r="C126" s="605">
        <f>+'Distribution Pivot Table'!V$173*100</f>
        <v>0</v>
      </c>
      <c r="D126" s="605">
        <f>+'Distribution Pivot Table'!V$174*100</f>
        <v>0</v>
      </c>
      <c r="E126" s="606">
        <f t="shared" si="26"/>
        <v>24.910522548317822</v>
      </c>
      <c r="F126" s="607">
        <f>+'Distribution Pivot Table'!V$175*100</f>
        <v>41.44595561918397</v>
      </c>
      <c r="G126" s="605">
        <f>+'Distribution Pivot Table'!V$176*100</f>
        <v>0.85898353614889056</v>
      </c>
      <c r="H126" s="605">
        <f>+'Distribution Pivot Table'!V$177*100</f>
        <v>0</v>
      </c>
      <c r="I126" s="606">
        <f t="shared" si="27"/>
        <v>42.30493915533286</v>
      </c>
      <c r="J126" s="608">
        <f>+'Distribution Pivot Table'!V$178*100</f>
        <v>22.476735862562634</v>
      </c>
      <c r="K126" s="609">
        <f>+'Distribution Pivot Table'!V$179*100</f>
        <v>2.9348604151753759</v>
      </c>
      <c r="L126" s="609">
        <f>+'Distribution Pivot Table'!V$180*100</f>
        <v>0</v>
      </c>
      <c r="M126" s="610">
        <f t="shared" si="28"/>
        <v>25.41159627773801</v>
      </c>
      <c r="N126" s="608">
        <f>+'Distribution Pivot Table'!V$181*100</f>
        <v>7.3729420186113099</v>
      </c>
      <c r="O126" s="611">
        <f t="shared" si="29"/>
        <v>88.833214030064426</v>
      </c>
      <c r="P126" s="612">
        <f t="shared" si="30"/>
        <v>3.7938439513242663</v>
      </c>
      <c r="Q126" s="612">
        <f t="shared" si="31"/>
        <v>7.3729420186113099</v>
      </c>
      <c r="R126" s="237">
        <f t="shared" si="32"/>
        <v>100</v>
      </c>
      <c r="S126" s="37">
        <f t="shared" si="33"/>
        <v>100</v>
      </c>
    </row>
    <row r="127" spans="1:19" s="234" customFormat="1">
      <c r="A127" s="559" t="s">
        <v>400</v>
      </c>
      <c r="B127" s="275"/>
      <c r="C127" s="275"/>
      <c r="D127" s="275"/>
      <c r="E127" s="275"/>
      <c r="F127" s="545"/>
      <c r="G127" s="545"/>
      <c r="H127" s="545"/>
      <c r="I127" s="545"/>
      <c r="R127" s="239"/>
    </row>
    <row r="128" spans="1:19">
      <c r="A128" s="559" t="s">
        <v>909</v>
      </c>
      <c r="B128" s="263"/>
      <c r="C128" s="263"/>
      <c r="D128" s="263"/>
      <c r="E128" s="544"/>
      <c r="F128" s="263"/>
      <c r="G128" s="263"/>
      <c r="H128" s="263"/>
      <c r="I128" s="544"/>
      <c r="J128" s="218"/>
      <c r="K128" s="218"/>
      <c r="L128" s="218"/>
      <c r="M128" s="266"/>
      <c r="N128" s="218"/>
      <c r="O128" s="267"/>
      <c r="P128" s="267"/>
      <c r="R128" s="45"/>
    </row>
    <row r="129" spans="1:19" s="234" customFormat="1">
      <c r="A129" s="44"/>
      <c r="B129" s="275"/>
      <c r="C129" s="275"/>
      <c r="D129" s="275"/>
      <c r="E129" s="275"/>
      <c r="F129" s="545"/>
      <c r="G129" s="545"/>
      <c r="H129" s="545"/>
      <c r="I129" s="545"/>
      <c r="R129" s="239"/>
    </row>
    <row r="130" spans="1:19" s="234" customFormat="1">
      <c r="A130" s="221"/>
      <c r="B130" s="241"/>
      <c r="C130" s="241"/>
      <c r="D130" s="241"/>
      <c r="E130" s="241"/>
      <c r="F130" s="545"/>
      <c r="G130" s="545"/>
      <c r="H130" s="545"/>
      <c r="I130" s="545"/>
      <c r="Q130" s="560" t="s">
        <v>830</v>
      </c>
      <c r="R130" s="239"/>
    </row>
    <row r="131" spans="1:19" s="234" customFormat="1" ht="18">
      <c r="A131" s="557" t="s">
        <v>857</v>
      </c>
      <c r="B131" s="535"/>
      <c r="C131" s="535"/>
      <c r="D131" s="535"/>
      <c r="E131" s="535"/>
      <c r="F131" s="538"/>
      <c r="G131" s="538"/>
      <c r="H131" s="538"/>
      <c r="I131" s="539"/>
      <c r="J131" s="209"/>
      <c r="K131" s="209"/>
      <c r="L131" s="209"/>
      <c r="M131" s="534"/>
      <c r="N131" s="209"/>
      <c r="O131" s="209"/>
      <c r="P131" s="209"/>
      <c r="Q131" s="209"/>
      <c r="R131" s="210" t="s">
        <v>397</v>
      </c>
    </row>
    <row r="132" spans="1:19" s="234" customFormat="1" ht="18">
      <c r="A132" s="557"/>
      <c r="B132" s="535"/>
      <c r="C132" s="535"/>
      <c r="D132" s="535"/>
      <c r="E132" s="535"/>
      <c r="F132" s="538"/>
      <c r="G132" s="538"/>
      <c r="H132" s="538"/>
      <c r="I132" s="539"/>
      <c r="J132" s="209"/>
      <c r="K132" s="209"/>
      <c r="L132" s="209"/>
      <c r="M132" s="534"/>
      <c r="N132" s="209"/>
      <c r="O132" s="209"/>
      <c r="P132" s="209"/>
      <c r="Q132" s="209"/>
      <c r="R132" s="210"/>
    </row>
    <row r="133" spans="1:19" s="234" customFormat="1" ht="15.75">
      <c r="A133" s="556" t="s">
        <v>125</v>
      </c>
      <c r="B133" s="535"/>
      <c r="C133" s="535"/>
      <c r="D133" s="535"/>
      <c r="E133" s="535"/>
      <c r="F133" s="538"/>
      <c r="G133" s="538"/>
      <c r="H133" s="538"/>
      <c r="I133" s="539"/>
      <c r="J133" s="209"/>
      <c r="K133" s="209"/>
      <c r="L133" s="209"/>
      <c r="M133" s="534"/>
      <c r="N133" s="209"/>
      <c r="O133" s="209"/>
      <c r="P133" s="209"/>
      <c r="Q133" s="209"/>
      <c r="R133" s="210" t="s">
        <v>397</v>
      </c>
    </row>
    <row r="134" spans="1:19" s="234" customFormat="1" ht="15.75">
      <c r="A134" s="556" t="s">
        <v>529</v>
      </c>
      <c r="B134" s="535"/>
      <c r="C134" s="535"/>
      <c r="D134" s="535"/>
      <c r="E134" s="535"/>
      <c r="F134" s="214"/>
      <c r="G134" s="214"/>
      <c r="H134" s="214"/>
      <c r="I134" s="535"/>
      <c r="J134" s="211"/>
      <c r="K134" s="211"/>
      <c r="L134" s="211"/>
      <c r="M134" s="533"/>
      <c r="N134" s="211"/>
      <c r="O134" s="211"/>
      <c r="P134" s="211"/>
      <c r="Q134" s="209"/>
      <c r="R134" s="233"/>
    </row>
    <row r="135" spans="1:19" s="234" customFormat="1" ht="20.25" customHeight="1">
      <c r="A135" s="212"/>
      <c r="B135" s="540"/>
      <c r="C135" s="540"/>
      <c r="D135" s="540"/>
      <c r="E135" s="540"/>
      <c r="F135" s="540"/>
      <c r="G135" s="540"/>
      <c r="H135" s="540"/>
      <c r="I135" s="540"/>
      <c r="J135" s="45"/>
      <c r="K135" s="45"/>
      <c r="L135" s="45"/>
      <c r="M135" s="45"/>
      <c r="N135" s="45"/>
      <c r="O135" s="45"/>
      <c r="P135" s="45"/>
      <c r="Q135" s="45"/>
      <c r="R135" s="235"/>
      <c r="S135" s="45"/>
    </row>
    <row r="136" spans="1:19" s="234" customFormat="1" ht="20.25" customHeight="1">
      <c r="A136" s="213"/>
      <c r="B136" s="561" t="s">
        <v>828</v>
      </c>
      <c r="C136" s="562"/>
      <c r="D136" s="562"/>
      <c r="E136" s="562"/>
      <c r="F136" s="562"/>
      <c r="G136" s="562"/>
      <c r="H136" s="562"/>
      <c r="I136" s="563"/>
      <c r="J136" s="564" t="s">
        <v>397</v>
      </c>
      <c r="K136" s="565"/>
      <c r="L136" s="565"/>
      <c r="M136" s="566"/>
      <c r="N136" s="660" t="s">
        <v>827</v>
      </c>
      <c r="O136" s="663" t="s">
        <v>402</v>
      </c>
      <c r="P136" s="663" t="s">
        <v>403</v>
      </c>
      <c r="Q136" s="663" t="s">
        <v>401</v>
      </c>
      <c r="R136" s="236"/>
      <c r="S136" s="35"/>
    </row>
    <row r="137" spans="1:19" s="234" customFormat="1" ht="52.5" customHeight="1">
      <c r="A137" s="214"/>
      <c r="B137" s="562" t="s">
        <v>906</v>
      </c>
      <c r="C137" s="562"/>
      <c r="D137" s="562"/>
      <c r="E137" s="567"/>
      <c r="F137" s="568" t="s">
        <v>908</v>
      </c>
      <c r="G137" s="562"/>
      <c r="H137" s="562"/>
      <c r="I137" s="563"/>
      <c r="J137" s="569" t="s">
        <v>829</v>
      </c>
      <c r="K137" s="570"/>
      <c r="L137" s="570"/>
      <c r="M137" s="571"/>
      <c r="N137" s="661"/>
      <c r="O137" s="664"/>
      <c r="P137" s="664"/>
      <c r="Q137" s="664"/>
      <c r="R137" s="236" t="s">
        <v>126</v>
      </c>
      <c r="S137" s="35" t="s">
        <v>126</v>
      </c>
    </row>
    <row r="138" spans="1:19" s="234" customFormat="1" ht="32.25" customHeight="1">
      <c r="A138" s="215"/>
      <c r="B138" s="572" t="s">
        <v>398</v>
      </c>
      <c r="C138" s="572" t="s">
        <v>399</v>
      </c>
      <c r="D138" s="572" t="s">
        <v>907</v>
      </c>
      <c r="E138" s="573" t="s">
        <v>127</v>
      </c>
      <c r="F138" s="574" t="s">
        <v>398</v>
      </c>
      <c r="G138" s="572" t="s">
        <v>399</v>
      </c>
      <c r="H138" s="572" t="s">
        <v>907</v>
      </c>
      <c r="I138" s="573" t="s">
        <v>127</v>
      </c>
      <c r="J138" s="575" t="s">
        <v>398</v>
      </c>
      <c r="K138" s="576" t="s">
        <v>399</v>
      </c>
      <c r="L138" s="572" t="s">
        <v>907</v>
      </c>
      <c r="M138" s="575" t="s">
        <v>127</v>
      </c>
      <c r="N138" s="662"/>
      <c r="O138" s="665"/>
      <c r="P138" s="665"/>
      <c r="Q138" s="665"/>
      <c r="R138" s="27"/>
      <c r="S138" s="36"/>
    </row>
    <row r="139" spans="1:19" s="234" customFormat="1" hidden="1">
      <c r="A139" s="44" t="s">
        <v>267</v>
      </c>
      <c r="B139" s="275"/>
      <c r="C139" s="275"/>
      <c r="D139" s="275"/>
      <c r="E139" s="542"/>
      <c r="F139" s="219"/>
      <c r="G139" s="262"/>
      <c r="H139" s="263"/>
      <c r="I139" s="264"/>
      <c r="J139" s="216"/>
      <c r="K139" s="218"/>
      <c r="L139" s="218"/>
      <c r="M139" s="26"/>
      <c r="N139" s="216"/>
      <c r="O139" s="228"/>
      <c r="P139" s="223"/>
      <c r="Q139" s="223"/>
      <c r="R139" s="237">
        <f>SUM(F139:H139,J139:L139)+N139</f>
        <v>0</v>
      </c>
      <c r="S139" s="37">
        <f>+Q139+P139+O139</f>
        <v>0</v>
      </c>
    </row>
    <row r="140" spans="1:19" s="234" customFormat="1" hidden="1">
      <c r="A140" s="44"/>
      <c r="B140" s="275"/>
      <c r="C140" s="275"/>
      <c r="D140" s="275"/>
      <c r="E140" s="542"/>
      <c r="F140" s="219"/>
      <c r="G140" s="262"/>
      <c r="H140" s="263"/>
      <c r="I140" s="543"/>
      <c r="J140" s="216"/>
      <c r="K140" s="218"/>
      <c r="L140" s="218"/>
      <c r="M140" s="216"/>
      <c r="N140" s="216"/>
      <c r="O140" s="229"/>
      <c r="P140" s="224"/>
      <c r="Q140" s="224"/>
      <c r="R140" s="236"/>
      <c r="S140" s="35"/>
    </row>
    <row r="141" spans="1:19" s="234" customFormat="1">
      <c r="A141" s="44" t="s">
        <v>268</v>
      </c>
      <c r="B141" s="593">
        <f>+'Distribution Pivot Table'!W$7*100</f>
        <v>0</v>
      </c>
      <c r="C141" s="594">
        <f>+'Distribution Pivot Table'!W$8*100</f>
        <v>0</v>
      </c>
      <c r="D141" s="593">
        <f>+'Distribution Pivot Table'!W$9*100</f>
        <v>0</v>
      </c>
      <c r="E141" s="595">
        <f t="shared" ref="E141:E159" si="34">SUM(B141:D141)</f>
        <v>0</v>
      </c>
      <c r="F141" s="596">
        <f>+'Distribution Pivot Table'!W$10*100</f>
        <v>0</v>
      </c>
      <c r="G141" s="594">
        <f>+'Distribution Pivot Table'!W$11*100</f>
        <v>0</v>
      </c>
      <c r="H141" s="593">
        <f>+'Distribution Pivot Table'!W$12*100</f>
        <v>0</v>
      </c>
      <c r="I141" s="595">
        <f t="shared" ref="I141:I159" si="35">SUM(F141:H141)</f>
        <v>0</v>
      </c>
      <c r="J141" s="596">
        <f>+'Distribution Pivot Table'!W$13*100</f>
        <v>0</v>
      </c>
      <c r="K141" s="593">
        <f>+'Distribution Pivot Table'!W$14*100</f>
        <v>0</v>
      </c>
      <c r="L141" s="593">
        <f>+'Distribution Pivot Table'!W$15*100</f>
        <v>0</v>
      </c>
      <c r="M141" s="597">
        <f t="shared" ref="M141:M159" si="36">SUM(J141:L141)</f>
        <v>0</v>
      </c>
      <c r="N141" s="596">
        <f>+'Distribution Pivot Table'!W$16*100</f>
        <v>0</v>
      </c>
      <c r="O141" s="598">
        <f t="shared" ref="O141:O159" si="37">+B141+F141+J141</f>
        <v>0</v>
      </c>
      <c r="P141" s="599">
        <f t="shared" ref="P141:P159" si="38">+C141+G141+K141</f>
        <v>0</v>
      </c>
      <c r="Q141" s="599">
        <f t="shared" ref="Q141:Q159" si="39">+D141+H141+L141+N141</f>
        <v>0</v>
      </c>
      <c r="R141" s="237">
        <f t="shared" ref="R141:R159" si="40">SUM(B141:D141,F141:H141,J141:L141)+N141</f>
        <v>0</v>
      </c>
      <c r="S141" s="37">
        <f t="shared" ref="S141:S159" si="41">+Q141+P141+O141</f>
        <v>0</v>
      </c>
    </row>
    <row r="142" spans="1:19" s="234" customFormat="1">
      <c r="A142" s="44" t="s">
        <v>269</v>
      </c>
      <c r="B142" s="593">
        <f>+'Distribution Pivot Table'!W$18*100</f>
        <v>3.2212885154061621</v>
      </c>
      <c r="C142" s="594">
        <f>+'Distribution Pivot Table'!W$19*100</f>
        <v>0</v>
      </c>
      <c r="D142" s="593">
        <f>+'Distribution Pivot Table'!W$20*100</f>
        <v>0.14005602240896359</v>
      </c>
      <c r="E142" s="595">
        <f t="shared" si="34"/>
        <v>3.3613445378151257</v>
      </c>
      <c r="F142" s="596">
        <f>+'Distribution Pivot Table'!W$21*100</f>
        <v>13.515406162464986</v>
      </c>
      <c r="G142" s="594">
        <f>+'Distribution Pivot Table'!W$22*100</f>
        <v>0</v>
      </c>
      <c r="H142" s="593">
        <f>+'Distribution Pivot Table'!W$23*100</f>
        <v>0.70028011204481799</v>
      </c>
      <c r="I142" s="595">
        <f t="shared" si="35"/>
        <v>14.215686274509803</v>
      </c>
      <c r="J142" s="600">
        <f>+'Distribution Pivot Table'!W$24*100</f>
        <v>24.789915966386555</v>
      </c>
      <c r="K142" s="601">
        <f>+'Distribution Pivot Table'!W$25*100</f>
        <v>6.1624649859943981</v>
      </c>
      <c r="L142" s="593">
        <f>+'Distribution Pivot Table'!W$26*100</f>
        <v>45.308123249299719</v>
      </c>
      <c r="M142" s="602">
        <f t="shared" si="36"/>
        <v>76.260504201680675</v>
      </c>
      <c r="N142" s="600">
        <f>+'Distribution Pivot Table'!W$27*100</f>
        <v>6.1624649859943981</v>
      </c>
      <c r="O142" s="603">
        <f t="shared" si="37"/>
        <v>41.526610644257701</v>
      </c>
      <c r="P142" s="604">
        <f t="shared" si="38"/>
        <v>6.1624649859943981</v>
      </c>
      <c r="Q142" s="604">
        <f t="shared" si="39"/>
        <v>52.310924369747895</v>
      </c>
      <c r="R142" s="237">
        <f t="shared" si="40"/>
        <v>100</v>
      </c>
      <c r="S142" s="37">
        <f t="shared" si="41"/>
        <v>100</v>
      </c>
    </row>
    <row r="143" spans="1:19" s="234" customFormat="1">
      <c r="A143" s="44" t="s">
        <v>270</v>
      </c>
      <c r="B143" s="593">
        <f>+'Distribution Pivot Table'!W$29*100</f>
        <v>0</v>
      </c>
      <c r="C143" s="594">
        <f>+'Distribution Pivot Table'!W$30*100</f>
        <v>0</v>
      </c>
      <c r="D143" s="593">
        <f>+'Distribution Pivot Table'!W$31*100</f>
        <v>0</v>
      </c>
      <c r="E143" s="595">
        <f t="shared" si="34"/>
        <v>0</v>
      </c>
      <c r="F143" s="596">
        <f>+'Distribution Pivot Table'!W$32*100</f>
        <v>0</v>
      </c>
      <c r="G143" s="594">
        <f>+'Distribution Pivot Table'!W$33*100</f>
        <v>0</v>
      </c>
      <c r="H143" s="593">
        <f>+'Distribution Pivot Table'!W$34*100</f>
        <v>0</v>
      </c>
      <c r="I143" s="595">
        <f t="shared" si="35"/>
        <v>0</v>
      </c>
      <c r="J143" s="596">
        <f>+'Distribution Pivot Table'!W$35*100</f>
        <v>0</v>
      </c>
      <c r="K143" s="593">
        <f>+'Distribution Pivot Table'!W$36*100</f>
        <v>0</v>
      </c>
      <c r="L143" s="593">
        <f>+'Distribution Pivot Table'!W$37*100</f>
        <v>0</v>
      </c>
      <c r="M143" s="597">
        <f t="shared" si="36"/>
        <v>0</v>
      </c>
      <c r="N143" s="596">
        <f>+'Distribution Pivot Table'!W$38*100</f>
        <v>0</v>
      </c>
      <c r="O143" s="598">
        <f t="shared" si="37"/>
        <v>0</v>
      </c>
      <c r="P143" s="599">
        <f t="shared" si="38"/>
        <v>0</v>
      </c>
      <c r="Q143" s="599">
        <f t="shared" si="39"/>
        <v>0</v>
      </c>
      <c r="R143" s="237">
        <f t="shared" si="40"/>
        <v>0</v>
      </c>
      <c r="S143" s="37">
        <f t="shared" si="41"/>
        <v>0</v>
      </c>
    </row>
    <row r="144" spans="1:19" s="234" customFormat="1">
      <c r="A144" s="44" t="s">
        <v>271</v>
      </c>
      <c r="B144" s="593">
        <f>+'Distribution Pivot Table'!W$40*100</f>
        <v>15.522388059701491</v>
      </c>
      <c r="C144" s="594">
        <f>+'Distribution Pivot Table'!W$41*100</f>
        <v>0.74626865671641784</v>
      </c>
      <c r="D144" s="593">
        <f>+'Distribution Pivot Table'!W$42*100</f>
        <v>0</v>
      </c>
      <c r="E144" s="595">
        <f t="shared" si="34"/>
        <v>16.268656716417908</v>
      </c>
      <c r="F144" s="596">
        <f>+'Distribution Pivot Table'!W$43*100</f>
        <v>23.432835820895523</v>
      </c>
      <c r="G144" s="594">
        <f>+'Distribution Pivot Table'!W$44*100</f>
        <v>1.0447761194029852</v>
      </c>
      <c r="H144" s="593">
        <f>+'Distribution Pivot Table'!W$45*100</f>
        <v>7.4626865671641798E-2</v>
      </c>
      <c r="I144" s="595">
        <f t="shared" si="35"/>
        <v>24.552238805970152</v>
      </c>
      <c r="J144" s="600">
        <f>+'Distribution Pivot Table'!W$46*100</f>
        <v>42.910447761194028</v>
      </c>
      <c r="K144" s="601">
        <f>+'Distribution Pivot Table'!W$47*100</f>
        <v>16.044776119402986</v>
      </c>
      <c r="L144" s="601">
        <f>+'Distribution Pivot Table'!W$48*100</f>
        <v>0.22388059701492538</v>
      </c>
      <c r="M144" s="602">
        <f t="shared" si="36"/>
        <v>59.179104477611943</v>
      </c>
      <c r="N144" s="600">
        <f>+'Distribution Pivot Table'!W$49*100</f>
        <v>0</v>
      </c>
      <c r="O144" s="603">
        <f t="shared" si="37"/>
        <v>81.865671641791039</v>
      </c>
      <c r="P144" s="604">
        <f t="shared" si="38"/>
        <v>17.835820895522389</v>
      </c>
      <c r="Q144" s="604">
        <f t="shared" si="39"/>
        <v>0.29850746268656719</v>
      </c>
      <c r="R144" s="237">
        <f t="shared" si="40"/>
        <v>99.999999999999986</v>
      </c>
      <c r="S144" s="37">
        <f t="shared" si="41"/>
        <v>100</v>
      </c>
    </row>
    <row r="145" spans="1:19" s="234" customFormat="1">
      <c r="A145" s="44"/>
      <c r="B145" s="593"/>
      <c r="C145" s="594"/>
      <c r="D145" s="593"/>
      <c r="E145" s="595"/>
      <c r="F145" s="596"/>
      <c r="G145" s="594"/>
      <c r="H145" s="593"/>
      <c r="I145" s="595"/>
      <c r="J145" s="600"/>
      <c r="K145" s="601"/>
      <c r="L145" s="601"/>
      <c r="M145" s="602"/>
      <c r="N145" s="600"/>
      <c r="O145" s="603"/>
      <c r="P145" s="604"/>
      <c r="Q145" s="604"/>
      <c r="R145" s="237"/>
      <c r="S145" s="37"/>
    </row>
    <row r="146" spans="1:19" s="234" customFormat="1">
      <c r="A146" s="44" t="s">
        <v>272</v>
      </c>
      <c r="B146" s="593">
        <f>+'Distribution Pivot Table'!W$51*100</f>
        <v>1.1376381990065694</v>
      </c>
      <c r="C146" s="594">
        <f>+'Distribution Pivot Table'!W$52*100</f>
        <v>0.25636917160711425</v>
      </c>
      <c r="D146" s="593">
        <f>+'Distribution Pivot Table'!W$53*100</f>
        <v>0</v>
      </c>
      <c r="E146" s="595">
        <f t="shared" si="34"/>
        <v>1.3940073706136835</v>
      </c>
      <c r="F146" s="596">
        <f>+'Distribution Pivot Table'!W$54*100</f>
        <v>40.970998237461949</v>
      </c>
      <c r="G146" s="594">
        <f>+'Distribution Pivot Table'!W$55*100</f>
        <v>5.1754526518186195</v>
      </c>
      <c r="H146" s="593">
        <f>+'Distribution Pivot Table'!W$56*100</f>
        <v>0</v>
      </c>
      <c r="I146" s="595">
        <f t="shared" si="35"/>
        <v>46.146450889280565</v>
      </c>
      <c r="J146" s="600">
        <f>+'Distribution Pivot Table'!W$57*100</f>
        <v>35.170645729850989</v>
      </c>
      <c r="K146" s="601">
        <f>+'Distribution Pivot Table'!W$58*100</f>
        <v>17.192757570902099</v>
      </c>
      <c r="L146" s="601">
        <f>+'Distribution Pivot Table'!W$59*100</f>
        <v>0</v>
      </c>
      <c r="M146" s="602">
        <f t="shared" si="36"/>
        <v>52.363403300753092</v>
      </c>
      <c r="N146" s="600">
        <f>+'Distribution Pivot Table'!W$60*100</f>
        <v>9.6138439352667845E-2</v>
      </c>
      <c r="O146" s="603">
        <f t="shared" si="37"/>
        <v>77.279282166319504</v>
      </c>
      <c r="P146" s="604">
        <f t="shared" si="38"/>
        <v>22.624579394327831</v>
      </c>
      <c r="Q146" s="604">
        <f t="shared" si="39"/>
        <v>9.6138439352667845E-2</v>
      </c>
      <c r="R146" s="237">
        <f t="shared" si="40"/>
        <v>100.00000000000001</v>
      </c>
      <c r="S146" s="37">
        <f t="shared" si="41"/>
        <v>100</v>
      </c>
    </row>
    <row r="147" spans="1:19" s="234" customFormat="1">
      <c r="A147" s="44" t="s">
        <v>273</v>
      </c>
      <c r="B147" s="593">
        <f>+'Distribution Pivot Table'!W$62*100</f>
        <v>3.7237888647866959</v>
      </c>
      <c r="C147" s="594">
        <f>+'Distribution Pivot Table'!W$63*100</f>
        <v>0.14461315979754158</v>
      </c>
      <c r="D147" s="593">
        <f>+'Distribution Pivot Table'!W$64*100</f>
        <v>0</v>
      </c>
      <c r="E147" s="595">
        <f t="shared" si="34"/>
        <v>3.8684020245842374</v>
      </c>
      <c r="F147" s="596">
        <f>+'Distribution Pivot Table'!W$65*100</f>
        <v>45.300072306579899</v>
      </c>
      <c r="G147" s="594">
        <f>+'Distribution Pivot Table'!W$66*100</f>
        <v>4.4468546637744035</v>
      </c>
      <c r="H147" s="593">
        <f>+'Distribution Pivot Table'!W$67*100</f>
        <v>0</v>
      </c>
      <c r="I147" s="595">
        <f t="shared" si="35"/>
        <v>49.746926970354302</v>
      </c>
      <c r="J147" s="600">
        <f>+'Distribution Pivot Table'!W$68*100</f>
        <v>24.041937816341289</v>
      </c>
      <c r="K147" s="601">
        <f>+'Distribution Pivot Table'!W$69*100</f>
        <v>9.9060014461315973</v>
      </c>
      <c r="L147" s="601">
        <f>+'Distribution Pivot Table'!W$70*100</f>
        <v>0</v>
      </c>
      <c r="M147" s="602">
        <f t="shared" si="36"/>
        <v>33.947939262472886</v>
      </c>
      <c r="N147" s="596">
        <f>+'Distribution Pivot Table'!W$71*100</f>
        <v>12.436731742588576</v>
      </c>
      <c r="O147" s="603">
        <f t="shared" si="37"/>
        <v>73.065798987707893</v>
      </c>
      <c r="P147" s="604">
        <f t="shared" si="38"/>
        <v>14.497469269703544</v>
      </c>
      <c r="Q147" s="604">
        <f t="shared" si="39"/>
        <v>12.436731742588576</v>
      </c>
      <c r="R147" s="237">
        <f t="shared" si="40"/>
        <v>100</v>
      </c>
      <c r="S147" s="37">
        <f t="shared" si="41"/>
        <v>100.00000000000001</v>
      </c>
    </row>
    <row r="148" spans="1:19" s="234" customFormat="1" ht="14.25">
      <c r="A148" s="44" t="s">
        <v>524</v>
      </c>
      <c r="B148" s="593">
        <f>+'Distribution Pivot Table'!W$73*100</f>
        <v>0</v>
      </c>
      <c r="C148" s="594">
        <f>+'Distribution Pivot Table'!W$74*100</f>
        <v>0</v>
      </c>
      <c r="D148" s="593">
        <f>+'Distribution Pivot Table'!W$75*100</f>
        <v>0</v>
      </c>
      <c r="E148" s="595">
        <f t="shared" si="34"/>
        <v>0</v>
      </c>
      <c r="F148" s="596">
        <f>+'Distribution Pivot Table'!W$76*100</f>
        <v>0</v>
      </c>
      <c r="G148" s="594">
        <f>+'Distribution Pivot Table'!W$77*100</f>
        <v>0</v>
      </c>
      <c r="H148" s="593">
        <f>+'Distribution Pivot Table'!W$78*100</f>
        <v>0</v>
      </c>
      <c r="I148" s="595">
        <f t="shared" si="35"/>
        <v>0</v>
      </c>
      <c r="J148" s="600">
        <f>+'Distribution Pivot Table'!W$79*100</f>
        <v>0</v>
      </c>
      <c r="K148" s="601">
        <f>+'Distribution Pivot Table'!W$80*100</f>
        <v>0</v>
      </c>
      <c r="L148" s="601">
        <f>+'Distribution Pivot Table'!W$81*100</f>
        <v>0</v>
      </c>
      <c r="M148" s="602">
        <f t="shared" si="36"/>
        <v>0</v>
      </c>
      <c r="N148" s="600">
        <f>+'Distribution Pivot Table'!W$82*100</f>
        <v>0</v>
      </c>
      <c r="O148" s="603">
        <f t="shared" si="37"/>
        <v>0</v>
      </c>
      <c r="P148" s="604">
        <f t="shared" si="38"/>
        <v>0</v>
      </c>
      <c r="Q148" s="604">
        <f t="shared" si="39"/>
        <v>0</v>
      </c>
      <c r="R148" s="237">
        <f t="shared" si="40"/>
        <v>0</v>
      </c>
      <c r="S148" s="37">
        <f t="shared" si="41"/>
        <v>0</v>
      </c>
    </row>
    <row r="149" spans="1:19" s="234" customFormat="1">
      <c r="A149" s="44" t="s">
        <v>275</v>
      </c>
      <c r="B149" s="593">
        <f>+'Distribution Pivot Table'!W$84*100</f>
        <v>0</v>
      </c>
      <c r="C149" s="594">
        <f>+'Distribution Pivot Table'!W$85*100</f>
        <v>0</v>
      </c>
      <c r="D149" s="593">
        <f>+'Distribution Pivot Table'!W$86*100</f>
        <v>0</v>
      </c>
      <c r="E149" s="595">
        <f t="shared" si="34"/>
        <v>0</v>
      </c>
      <c r="F149" s="596">
        <f>+'Distribution Pivot Table'!W$87*100</f>
        <v>0</v>
      </c>
      <c r="G149" s="594">
        <f>+'Distribution Pivot Table'!W$88*100</f>
        <v>0</v>
      </c>
      <c r="H149" s="593">
        <f>+'Distribution Pivot Table'!W$89*100</f>
        <v>0</v>
      </c>
      <c r="I149" s="595">
        <f t="shared" si="35"/>
        <v>0</v>
      </c>
      <c r="J149" s="596">
        <f>+'Distribution Pivot Table'!W$90*100</f>
        <v>0</v>
      </c>
      <c r="K149" s="593">
        <f>+'Distribution Pivot Table'!W$91*100</f>
        <v>0</v>
      </c>
      <c r="L149" s="593">
        <f>+'Distribution Pivot Table'!W$92*100</f>
        <v>0</v>
      </c>
      <c r="M149" s="597">
        <f t="shared" si="36"/>
        <v>0</v>
      </c>
      <c r="N149" s="596">
        <f>+'Distribution Pivot Table'!W$93*100</f>
        <v>0</v>
      </c>
      <c r="O149" s="598">
        <f t="shared" si="37"/>
        <v>0</v>
      </c>
      <c r="P149" s="599">
        <f t="shared" si="38"/>
        <v>0</v>
      </c>
      <c r="Q149" s="599">
        <f t="shared" si="39"/>
        <v>0</v>
      </c>
      <c r="R149" s="237">
        <f t="shared" si="40"/>
        <v>0</v>
      </c>
      <c r="S149" s="37">
        <f t="shared" si="41"/>
        <v>0</v>
      </c>
    </row>
    <row r="150" spans="1:19" s="234" customFormat="1">
      <c r="A150" s="44"/>
      <c r="B150" s="593"/>
      <c r="C150" s="594"/>
      <c r="D150" s="593"/>
      <c r="E150" s="595"/>
      <c r="F150" s="596"/>
      <c r="G150" s="594"/>
      <c r="H150" s="593"/>
      <c r="I150" s="595"/>
      <c r="J150" s="596"/>
      <c r="K150" s="593"/>
      <c r="L150" s="593"/>
      <c r="M150" s="597"/>
      <c r="N150" s="596"/>
      <c r="O150" s="598"/>
      <c r="P150" s="599"/>
      <c r="Q150" s="599"/>
      <c r="R150" s="237"/>
      <c r="S150" s="37"/>
    </row>
    <row r="151" spans="1:19">
      <c r="A151" s="275" t="s">
        <v>276</v>
      </c>
      <c r="B151" s="593">
        <f>+'Distribution Pivot Table'!W$95*100</f>
        <v>6.4275037369207766</v>
      </c>
      <c r="C151" s="594">
        <f>+'Distribution Pivot Table'!W$96*100</f>
        <v>4.4843049327354256</v>
      </c>
      <c r="D151" s="593">
        <f>+'Distribution Pivot Table'!W$97*100</f>
        <v>0</v>
      </c>
      <c r="E151" s="595">
        <f t="shared" si="34"/>
        <v>10.911808669656203</v>
      </c>
      <c r="F151" s="596">
        <f>+'Distribution Pivot Table'!W$98*100</f>
        <v>22.6457399103139</v>
      </c>
      <c r="G151" s="594">
        <f>+'Distribution Pivot Table'!W$99*100</f>
        <v>7.623318385650224</v>
      </c>
      <c r="H151" s="593">
        <f>+'Distribution Pivot Table'!W$100*100</f>
        <v>0</v>
      </c>
      <c r="I151" s="595">
        <f t="shared" si="35"/>
        <v>30.269058295964122</v>
      </c>
      <c r="J151" s="600">
        <f>+'Distribution Pivot Table'!W$101*100</f>
        <v>21.748878923766814</v>
      </c>
      <c r="K151" s="601">
        <f>+'Distribution Pivot Table'!W$102*100</f>
        <v>26.980568011958145</v>
      </c>
      <c r="L151" s="601">
        <f>+'Distribution Pivot Table'!W$103*100</f>
        <v>0</v>
      </c>
      <c r="M151" s="602">
        <f t="shared" si="36"/>
        <v>48.729446935724958</v>
      </c>
      <c r="N151" s="600">
        <f>+'Distribution Pivot Table'!W$104*100</f>
        <v>10.089686098654708</v>
      </c>
      <c r="O151" s="603">
        <f t="shared" si="37"/>
        <v>50.822122571001486</v>
      </c>
      <c r="P151" s="604">
        <f t="shared" si="38"/>
        <v>39.08819133034379</v>
      </c>
      <c r="Q151" s="604">
        <f t="shared" si="39"/>
        <v>10.089686098654708</v>
      </c>
      <c r="R151" s="237">
        <f t="shared" si="40"/>
        <v>99.999999999999986</v>
      </c>
      <c r="S151" s="37">
        <f t="shared" si="41"/>
        <v>99.999999999999986</v>
      </c>
    </row>
    <row r="152" spans="1:19" s="234" customFormat="1">
      <c r="A152" s="44" t="s">
        <v>277</v>
      </c>
      <c r="B152" s="593">
        <f>+'Distribution Pivot Table'!W$106*100</f>
        <v>0</v>
      </c>
      <c r="C152" s="594">
        <f>+'Distribution Pivot Table'!W$107*100</f>
        <v>0.25873221216041398</v>
      </c>
      <c r="D152" s="593">
        <f>+'Distribution Pivot Table'!W$108*108</f>
        <v>0.13971539456662355</v>
      </c>
      <c r="E152" s="595">
        <f t="shared" si="34"/>
        <v>0.3984476067270375</v>
      </c>
      <c r="F152" s="596">
        <f>+'Distribution Pivot Table'!W$109*100</f>
        <v>38.680465717981889</v>
      </c>
      <c r="G152" s="594">
        <f>+'Distribution Pivot Table'!W$110*100</f>
        <v>0.646830530401035</v>
      </c>
      <c r="H152" s="593">
        <f>+'Distribution Pivot Table'!W$111*100</f>
        <v>0.77619663648124193</v>
      </c>
      <c r="I152" s="595">
        <f t="shared" si="35"/>
        <v>40.103492884864167</v>
      </c>
      <c r="J152" s="600">
        <f>+'Distribution Pivot Table'!W$112*100</f>
        <v>38.939197930142306</v>
      </c>
      <c r="K152" s="601">
        <f>+'Distribution Pivot Table'!W$113*100</f>
        <v>13.324708926261319</v>
      </c>
      <c r="L152" s="601">
        <f>+'Distribution Pivot Table'!W$114*100</f>
        <v>1.29366106080207</v>
      </c>
      <c r="M152" s="602">
        <f t="shared" si="36"/>
        <v>53.557567917205695</v>
      </c>
      <c r="N152" s="600">
        <f>+'Distribution Pivot Table'!W$115*100</f>
        <v>5.9508408796895216</v>
      </c>
      <c r="O152" s="603">
        <f t="shared" si="37"/>
        <v>77.619663648124202</v>
      </c>
      <c r="P152" s="604">
        <f t="shared" si="38"/>
        <v>14.230271668822768</v>
      </c>
      <c r="Q152" s="604">
        <f t="shared" si="39"/>
        <v>8.160413971539457</v>
      </c>
      <c r="R152" s="237">
        <f t="shared" si="40"/>
        <v>100.01034928848642</v>
      </c>
      <c r="S152" s="37">
        <f t="shared" si="41"/>
        <v>100.01034928848642</v>
      </c>
    </row>
    <row r="153" spans="1:19" s="234" customFormat="1">
      <c r="A153" s="44" t="s">
        <v>278</v>
      </c>
      <c r="B153" s="593">
        <f>+'Distribution Pivot Table'!W$117*100</f>
        <v>0</v>
      </c>
      <c r="C153" s="594">
        <f>+'Distribution Pivot Table'!W$118*100</f>
        <v>0</v>
      </c>
      <c r="D153" s="593">
        <f>+'Distribution Pivot Table'!W$119*100</f>
        <v>0</v>
      </c>
      <c r="E153" s="595">
        <f t="shared" si="34"/>
        <v>0</v>
      </c>
      <c r="F153" s="596">
        <f>+'Distribution Pivot Table'!W$120*100</f>
        <v>0</v>
      </c>
      <c r="G153" s="594">
        <f>+'Distribution Pivot Table'!W$121*100</f>
        <v>0</v>
      </c>
      <c r="H153" s="593">
        <f>+'Distribution Pivot Table'!W$122*100</f>
        <v>0</v>
      </c>
      <c r="I153" s="595">
        <f t="shared" si="35"/>
        <v>0</v>
      </c>
      <c r="J153" s="600">
        <f>+'Distribution Pivot Table'!W$123*100</f>
        <v>0</v>
      </c>
      <c r="K153" s="601">
        <f>+'Distribution Pivot Table'!W$124*100</f>
        <v>0</v>
      </c>
      <c r="L153" s="601">
        <f>+'Distribution Pivot Table'!W$125*100</f>
        <v>0</v>
      </c>
      <c r="M153" s="602">
        <f t="shared" si="36"/>
        <v>0</v>
      </c>
      <c r="N153" s="600">
        <f>+'Distribution Pivot Table'!W$126*100</f>
        <v>0</v>
      </c>
      <c r="O153" s="603">
        <f t="shared" si="37"/>
        <v>0</v>
      </c>
      <c r="P153" s="604">
        <f t="shared" si="38"/>
        <v>0</v>
      </c>
      <c r="Q153" s="604">
        <f t="shared" si="39"/>
        <v>0</v>
      </c>
      <c r="R153" s="237">
        <f t="shared" si="40"/>
        <v>0</v>
      </c>
      <c r="S153" s="37">
        <f t="shared" si="41"/>
        <v>0</v>
      </c>
    </row>
    <row r="154" spans="1:19" s="234" customFormat="1">
      <c r="A154" s="44" t="s">
        <v>279</v>
      </c>
      <c r="B154" s="593">
        <f>+'Distribution Pivot Table'!W$128*100</f>
        <v>0</v>
      </c>
      <c r="C154" s="594">
        <f>+'Distribution Pivot Table'!W$129*100</f>
        <v>0</v>
      </c>
      <c r="D154" s="593">
        <f>+'Distribution Pivot Table'!W$130*100</f>
        <v>0</v>
      </c>
      <c r="E154" s="595">
        <f t="shared" si="34"/>
        <v>0</v>
      </c>
      <c r="F154" s="596">
        <f>+'Distribution Pivot Table'!W$131*100</f>
        <v>0</v>
      </c>
      <c r="G154" s="594">
        <f>+'Distribution Pivot Table'!W$132*100</f>
        <v>0</v>
      </c>
      <c r="H154" s="593">
        <f>+'Distribution Pivot Table'!W$133*100</f>
        <v>0</v>
      </c>
      <c r="I154" s="595">
        <f t="shared" si="35"/>
        <v>0</v>
      </c>
      <c r="J154" s="600">
        <f>+'Distribution Pivot Table'!W$134*100</f>
        <v>0</v>
      </c>
      <c r="K154" s="601">
        <f>+'Distribution Pivot Table'!W$135*100</f>
        <v>0</v>
      </c>
      <c r="L154" s="601">
        <f>+'Distribution Pivot Table'!W$136*100</f>
        <v>0</v>
      </c>
      <c r="M154" s="602">
        <f t="shared" si="36"/>
        <v>0</v>
      </c>
      <c r="N154" s="600">
        <f>+'Distribution Pivot Table'!W$137*100</f>
        <v>0</v>
      </c>
      <c r="O154" s="603">
        <f t="shared" si="37"/>
        <v>0</v>
      </c>
      <c r="P154" s="604">
        <f t="shared" si="38"/>
        <v>0</v>
      </c>
      <c r="Q154" s="604">
        <f t="shared" si="39"/>
        <v>0</v>
      </c>
      <c r="R154" s="237">
        <f t="shared" si="40"/>
        <v>0</v>
      </c>
      <c r="S154" s="37">
        <f t="shared" si="41"/>
        <v>0</v>
      </c>
    </row>
    <row r="155" spans="1:19" s="234" customFormat="1">
      <c r="A155" s="44"/>
      <c r="B155" s="593"/>
      <c r="C155" s="594"/>
      <c r="D155" s="593"/>
      <c r="E155" s="595"/>
      <c r="F155" s="596"/>
      <c r="G155" s="594"/>
      <c r="H155" s="593"/>
      <c r="I155" s="595"/>
      <c r="J155" s="600"/>
      <c r="K155" s="601"/>
      <c r="L155" s="601"/>
      <c r="M155" s="602"/>
      <c r="N155" s="600"/>
      <c r="O155" s="603"/>
      <c r="P155" s="604"/>
      <c r="Q155" s="604"/>
      <c r="R155" s="237"/>
      <c r="S155" s="37"/>
    </row>
    <row r="156" spans="1:19" s="234" customFormat="1">
      <c r="A156" s="44" t="s">
        <v>280</v>
      </c>
      <c r="B156" s="593">
        <f>+'Distribution Pivot Table'!W$139*100</f>
        <v>12.151394422310757</v>
      </c>
      <c r="C156" s="594">
        <f>+'Distribution Pivot Table'!W$140*100</f>
        <v>1.693227091633466</v>
      </c>
      <c r="D156" s="593">
        <f>+'Distribution Pivot Table'!W$141*100</f>
        <v>0</v>
      </c>
      <c r="E156" s="595">
        <f t="shared" si="34"/>
        <v>13.844621513944222</v>
      </c>
      <c r="F156" s="596">
        <f>+'Distribution Pivot Table'!W$142*100</f>
        <v>32.768924302788847</v>
      </c>
      <c r="G156" s="594">
        <f>+'Distribution Pivot Table'!W$143*100</f>
        <v>4.2828685258964141</v>
      </c>
      <c r="H156" s="593">
        <f>+'Distribution Pivot Table'!W$144*100</f>
        <v>0</v>
      </c>
      <c r="I156" s="595">
        <f t="shared" si="35"/>
        <v>37.051792828685258</v>
      </c>
      <c r="J156" s="600">
        <f>+'Distribution Pivot Table'!W$145*100</f>
        <v>27.191235059760956</v>
      </c>
      <c r="K156" s="601">
        <f>+'Distribution Pivot Table'!W$146*100</f>
        <v>21.91235059760956</v>
      </c>
      <c r="L156" s="601">
        <f>+'Distribution Pivot Table'!W$147*100</f>
        <v>0</v>
      </c>
      <c r="M156" s="602">
        <f t="shared" si="36"/>
        <v>49.103585657370516</v>
      </c>
      <c r="N156" s="600">
        <f>+'Distribution Pivot Table'!W$148*100</f>
        <v>0</v>
      </c>
      <c r="O156" s="603">
        <f t="shared" si="37"/>
        <v>72.111553784860561</v>
      </c>
      <c r="P156" s="604">
        <f t="shared" si="38"/>
        <v>27.888446215139439</v>
      </c>
      <c r="Q156" s="604">
        <f t="shared" si="39"/>
        <v>0</v>
      </c>
      <c r="R156" s="237">
        <f t="shared" si="40"/>
        <v>100</v>
      </c>
      <c r="S156" s="37">
        <f t="shared" si="41"/>
        <v>100</v>
      </c>
    </row>
    <row r="157" spans="1:19" s="234" customFormat="1">
      <c r="A157" s="44" t="s">
        <v>281</v>
      </c>
      <c r="B157" s="593">
        <f>+'Distribution Pivot Table'!W$150*100</f>
        <v>2.0955574182732608</v>
      </c>
      <c r="C157" s="594">
        <f>+'Distribution Pivot Table'!W$151*100</f>
        <v>0</v>
      </c>
      <c r="D157" s="593">
        <f>+'Distribution Pivot Table'!W$152*100</f>
        <v>0</v>
      </c>
      <c r="E157" s="595">
        <f t="shared" si="34"/>
        <v>2.0955574182732608</v>
      </c>
      <c r="F157" s="596">
        <f>+'Distribution Pivot Table'!W$153*100</f>
        <v>2.933780385582565</v>
      </c>
      <c r="G157" s="594">
        <f>+'Distribution Pivot Table'!W$154*100</f>
        <v>4.1911148365465216E-2</v>
      </c>
      <c r="H157" s="593">
        <f>+'Distribution Pivot Table'!W$155*100</f>
        <v>0</v>
      </c>
      <c r="I157" s="595">
        <f t="shared" si="35"/>
        <v>2.9756915339480301</v>
      </c>
      <c r="J157" s="600">
        <f>+'Distribution Pivot Table'!W$156*100</f>
        <v>27.703269069572507</v>
      </c>
      <c r="K157" s="601">
        <f>+'Distribution Pivot Table'!W$157*100</f>
        <v>58.843252305113161</v>
      </c>
      <c r="L157" s="601">
        <f>+'Distribution Pivot Table'!W$158*100</f>
        <v>0</v>
      </c>
      <c r="M157" s="602">
        <f t="shared" si="36"/>
        <v>86.546521374685668</v>
      </c>
      <c r="N157" s="600">
        <f>+'Distribution Pivot Table'!W$159*100</f>
        <v>8.3822296730930432</v>
      </c>
      <c r="O157" s="603">
        <f t="shared" si="37"/>
        <v>32.732606873428331</v>
      </c>
      <c r="P157" s="604">
        <f t="shared" si="38"/>
        <v>58.885163453478626</v>
      </c>
      <c r="Q157" s="604">
        <f t="shared" si="39"/>
        <v>8.3822296730930432</v>
      </c>
      <c r="R157" s="237">
        <f t="shared" si="40"/>
        <v>100</v>
      </c>
      <c r="S157" s="37">
        <f t="shared" si="41"/>
        <v>100</v>
      </c>
    </row>
    <row r="158" spans="1:19" s="234" customFormat="1">
      <c r="A158" s="44" t="s">
        <v>282</v>
      </c>
      <c r="B158" s="593">
        <f>+'Distribution Pivot Table'!W$161*100</f>
        <v>0</v>
      </c>
      <c r="C158" s="594">
        <f>+'Distribution Pivot Table'!W$162*100</f>
        <v>0</v>
      </c>
      <c r="D158" s="593">
        <f>+'Distribution Pivot Table'!W$1163*100</f>
        <v>0</v>
      </c>
      <c r="E158" s="595">
        <f t="shared" si="34"/>
        <v>0</v>
      </c>
      <c r="F158" s="596">
        <f>+'Distribution Pivot Table'!W$164*100</f>
        <v>57.945900253592562</v>
      </c>
      <c r="G158" s="594">
        <f>+'Distribution Pivot Table'!W$165*100</f>
        <v>7.016060862214708</v>
      </c>
      <c r="H158" s="593">
        <f>+'Distribution Pivot Table'!W$166*100</f>
        <v>0</v>
      </c>
      <c r="I158" s="595">
        <f t="shared" si="35"/>
        <v>64.96196111580727</v>
      </c>
      <c r="J158" s="600">
        <f>+'Distribution Pivot Table'!W$167*100</f>
        <v>26.162299239222314</v>
      </c>
      <c r="K158" s="601">
        <f>+'Distribution Pivot Table'!W$168*100</f>
        <v>8.8757396449704142</v>
      </c>
      <c r="L158" s="601">
        <f>+'Distribution Pivot Table'!W$169*100</f>
        <v>0</v>
      </c>
      <c r="M158" s="602">
        <f t="shared" si="36"/>
        <v>35.03803888419273</v>
      </c>
      <c r="N158" s="600">
        <f>+'Distribution Pivot Table'!W$170*100</f>
        <v>0</v>
      </c>
      <c r="O158" s="603">
        <f t="shared" si="37"/>
        <v>84.108199492814876</v>
      </c>
      <c r="P158" s="604">
        <f t="shared" si="38"/>
        <v>15.891800507185122</v>
      </c>
      <c r="Q158" s="604">
        <f t="shared" si="39"/>
        <v>0</v>
      </c>
      <c r="R158" s="237">
        <f t="shared" si="40"/>
        <v>99.999999999999986</v>
      </c>
      <c r="S158" s="37">
        <f t="shared" si="41"/>
        <v>100</v>
      </c>
    </row>
    <row r="159" spans="1:19" s="234" customFormat="1">
      <c r="A159" s="220" t="s">
        <v>283</v>
      </c>
      <c r="B159" s="605">
        <f>+'Distribution Pivot Table'!W$172*100</f>
        <v>0</v>
      </c>
      <c r="C159" s="605">
        <f>+'Distribution Pivot Table'!W$173*100</f>
        <v>0</v>
      </c>
      <c r="D159" s="605">
        <f>+'Distribution Pivot Table'!W$174*100</f>
        <v>0</v>
      </c>
      <c r="E159" s="606">
        <f t="shared" si="34"/>
        <v>0</v>
      </c>
      <c r="F159" s="607">
        <f>+'Distribution Pivot Table'!W$175*100</f>
        <v>0</v>
      </c>
      <c r="G159" s="605">
        <f>+'Distribution Pivot Table'!W$176*100</f>
        <v>0</v>
      </c>
      <c r="H159" s="605">
        <f>+'Distribution Pivot Table'!W$177*100</f>
        <v>0</v>
      </c>
      <c r="I159" s="606">
        <f t="shared" si="35"/>
        <v>0</v>
      </c>
      <c r="J159" s="608">
        <f>+'Distribution Pivot Table'!W$178*100</f>
        <v>0</v>
      </c>
      <c r="K159" s="609">
        <f>+'Distribution Pivot Table'!W$179*100</f>
        <v>0</v>
      </c>
      <c r="L159" s="609">
        <f>+'Distribution Pivot Table'!W$180*100</f>
        <v>0</v>
      </c>
      <c r="M159" s="610">
        <f t="shared" si="36"/>
        <v>0</v>
      </c>
      <c r="N159" s="608">
        <f>+'Distribution Pivot Table'!W$181*100</f>
        <v>0</v>
      </c>
      <c r="O159" s="611">
        <f t="shared" si="37"/>
        <v>0</v>
      </c>
      <c r="P159" s="612">
        <f t="shared" si="38"/>
        <v>0</v>
      </c>
      <c r="Q159" s="612">
        <f t="shared" si="39"/>
        <v>0</v>
      </c>
      <c r="R159" s="237">
        <f t="shared" si="40"/>
        <v>0</v>
      </c>
      <c r="S159" s="37">
        <f t="shared" si="41"/>
        <v>0</v>
      </c>
    </row>
    <row r="160" spans="1:19" s="234" customFormat="1">
      <c r="A160" s="559" t="s">
        <v>400</v>
      </c>
      <c r="B160" s="275"/>
      <c r="C160" s="275"/>
      <c r="D160" s="275"/>
      <c r="E160" s="275"/>
      <c r="F160" s="545"/>
      <c r="G160" s="545"/>
      <c r="H160" s="545"/>
      <c r="I160" s="545"/>
      <c r="R160" s="239"/>
    </row>
    <row r="161" spans="1:19">
      <c r="A161" s="559" t="s">
        <v>909</v>
      </c>
      <c r="B161" s="263"/>
      <c r="C161" s="263"/>
      <c r="D161" s="263"/>
      <c r="E161" s="544"/>
      <c r="F161" s="263"/>
      <c r="G161" s="263"/>
      <c r="H161" s="263"/>
      <c r="I161" s="544"/>
      <c r="J161" s="218"/>
      <c r="K161" s="218"/>
      <c r="L161" s="218"/>
      <c r="M161" s="266"/>
      <c r="N161" s="218"/>
      <c r="O161" s="267"/>
      <c r="P161" s="267"/>
      <c r="R161" s="45"/>
    </row>
    <row r="162" spans="1:19" s="234" customFormat="1">
      <c r="A162" s="44"/>
      <c r="B162" s="275"/>
      <c r="C162" s="275"/>
      <c r="D162" s="275"/>
      <c r="E162" s="275"/>
      <c r="F162" s="545"/>
      <c r="G162" s="545"/>
      <c r="H162" s="545"/>
      <c r="I162" s="545"/>
      <c r="R162" s="239"/>
    </row>
    <row r="163" spans="1:19" s="234" customFormat="1">
      <c r="A163" s="221"/>
      <c r="B163" s="241"/>
      <c r="C163" s="241"/>
      <c r="D163" s="241"/>
      <c r="E163" s="241"/>
      <c r="F163" s="545"/>
      <c r="G163" s="545"/>
      <c r="H163" s="545"/>
      <c r="I163" s="545"/>
      <c r="Q163" s="560" t="s">
        <v>830</v>
      </c>
      <c r="R163" s="239"/>
    </row>
    <row r="164" spans="1:19" s="234" customFormat="1" ht="18">
      <c r="A164" s="557" t="s">
        <v>858</v>
      </c>
      <c r="B164" s="535"/>
      <c r="C164" s="535"/>
      <c r="D164" s="535"/>
      <c r="E164" s="535"/>
      <c r="F164" s="538"/>
      <c r="G164" s="538"/>
      <c r="H164" s="538"/>
      <c r="I164" s="539"/>
      <c r="J164" s="209"/>
      <c r="K164" s="209"/>
      <c r="L164" s="209"/>
      <c r="M164" s="534"/>
      <c r="N164" s="209"/>
      <c r="O164" s="209"/>
      <c r="P164" s="209"/>
      <c r="Q164" s="209"/>
      <c r="R164" s="233"/>
    </row>
    <row r="165" spans="1:19" s="234" customFormat="1" ht="18">
      <c r="A165" s="557"/>
      <c r="B165" s="535"/>
      <c r="C165" s="535"/>
      <c r="D165" s="535"/>
      <c r="E165" s="535"/>
      <c r="F165" s="538"/>
      <c r="G165" s="538"/>
      <c r="H165" s="538"/>
      <c r="I165" s="539"/>
      <c r="J165" s="209"/>
      <c r="K165" s="209"/>
      <c r="L165" s="209"/>
      <c r="M165" s="534"/>
      <c r="N165" s="209"/>
      <c r="O165" s="209"/>
      <c r="P165" s="209"/>
      <c r="Q165" s="209"/>
      <c r="R165" s="233"/>
    </row>
    <row r="166" spans="1:19" s="234" customFormat="1" ht="15.75">
      <c r="A166" s="556" t="s">
        <v>125</v>
      </c>
      <c r="B166" s="535"/>
      <c r="C166" s="535"/>
      <c r="D166" s="535"/>
      <c r="E166" s="535"/>
      <c r="F166" s="538"/>
      <c r="G166" s="538"/>
      <c r="H166" s="538"/>
      <c r="I166" s="539"/>
      <c r="J166" s="209"/>
      <c r="K166" s="209"/>
      <c r="L166" s="209"/>
      <c r="M166" s="534"/>
      <c r="N166" s="209"/>
      <c r="O166" s="209"/>
      <c r="P166" s="209"/>
      <c r="Q166" s="209"/>
      <c r="R166" s="233"/>
    </row>
    <row r="167" spans="1:19" s="234" customFormat="1" ht="15.75">
      <c r="A167" s="556" t="s">
        <v>530</v>
      </c>
      <c r="B167" s="535"/>
      <c r="C167" s="535"/>
      <c r="D167" s="535"/>
      <c r="E167" s="535"/>
      <c r="F167" s="214"/>
      <c r="G167" s="214"/>
      <c r="H167" s="214"/>
      <c r="I167" s="535"/>
      <c r="J167" s="211"/>
      <c r="K167" s="211"/>
      <c r="L167" s="211"/>
      <c r="M167" s="533"/>
      <c r="N167" s="211"/>
      <c r="O167" s="211"/>
      <c r="P167" s="211"/>
      <c r="Q167" s="209"/>
      <c r="R167" s="233"/>
    </row>
    <row r="168" spans="1:19" s="234" customFormat="1" ht="19.5" customHeight="1">
      <c r="A168" s="212"/>
      <c r="B168" s="540"/>
      <c r="C168" s="540"/>
      <c r="D168" s="540"/>
      <c r="E168" s="540"/>
      <c r="F168" s="540"/>
      <c r="G168" s="540"/>
      <c r="H168" s="540"/>
      <c r="I168" s="540"/>
      <c r="J168" s="45"/>
      <c r="K168" s="45"/>
      <c r="L168" s="45"/>
      <c r="M168" s="45"/>
      <c r="N168" s="45"/>
      <c r="O168" s="45"/>
      <c r="P168" s="45"/>
      <c r="Q168" s="45"/>
      <c r="R168" s="235"/>
      <c r="S168" s="45"/>
    </row>
    <row r="169" spans="1:19" s="234" customFormat="1" ht="19.5" customHeight="1">
      <c r="A169" s="213"/>
      <c r="B169" s="561" t="s">
        <v>828</v>
      </c>
      <c r="C169" s="562"/>
      <c r="D169" s="562"/>
      <c r="E169" s="562"/>
      <c r="F169" s="562"/>
      <c r="G169" s="562"/>
      <c r="H169" s="562"/>
      <c r="I169" s="563"/>
      <c r="J169" s="564" t="s">
        <v>397</v>
      </c>
      <c r="K169" s="565"/>
      <c r="L169" s="565"/>
      <c r="M169" s="566"/>
      <c r="N169" s="660" t="s">
        <v>827</v>
      </c>
      <c r="O169" s="663" t="s">
        <v>402</v>
      </c>
      <c r="P169" s="663" t="s">
        <v>403</v>
      </c>
      <c r="Q169" s="663" t="s">
        <v>401</v>
      </c>
      <c r="R169" s="236"/>
      <c r="S169" s="35"/>
    </row>
    <row r="170" spans="1:19" s="234" customFormat="1" ht="52.5" customHeight="1">
      <c r="A170" s="214"/>
      <c r="B170" s="562" t="s">
        <v>906</v>
      </c>
      <c r="C170" s="562"/>
      <c r="D170" s="562"/>
      <c r="E170" s="567"/>
      <c r="F170" s="568" t="s">
        <v>908</v>
      </c>
      <c r="G170" s="562"/>
      <c r="H170" s="562"/>
      <c r="I170" s="563"/>
      <c r="J170" s="569" t="s">
        <v>829</v>
      </c>
      <c r="K170" s="570"/>
      <c r="L170" s="570"/>
      <c r="M170" s="571"/>
      <c r="N170" s="661"/>
      <c r="O170" s="664"/>
      <c r="P170" s="664"/>
      <c r="Q170" s="664"/>
      <c r="R170" s="236" t="s">
        <v>126</v>
      </c>
      <c r="S170" s="35" t="s">
        <v>126</v>
      </c>
    </row>
    <row r="171" spans="1:19" s="234" customFormat="1" ht="26.25" customHeight="1">
      <c r="A171" s="215"/>
      <c r="B171" s="572" t="s">
        <v>398</v>
      </c>
      <c r="C171" s="572" t="s">
        <v>399</v>
      </c>
      <c r="D171" s="572" t="s">
        <v>907</v>
      </c>
      <c r="E171" s="573" t="s">
        <v>127</v>
      </c>
      <c r="F171" s="574" t="s">
        <v>398</v>
      </c>
      <c r="G171" s="572" t="s">
        <v>399</v>
      </c>
      <c r="H171" s="572" t="s">
        <v>907</v>
      </c>
      <c r="I171" s="573" t="s">
        <v>127</v>
      </c>
      <c r="J171" s="575" t="s">
        <v>398</v>
      </c>
      <c r="K171" s="576" t="s">
        <v>399</v>
      </c>
      <c r="L171" s="572" t="s">
        <v>907</v>
      </c>
      <c r="M171" s="575" t="s">
        <v>127</v>
      </c>
      <c r="N171" s="662"/>
      <c r="O171" s="665"/>
      <c r="P171" s="665"/>
      <c r="Q171" s="665"/>
      <c r="R171" s="27"/>
      <c r="S171" s="36"/>
    </row>
    <row r="172" spans="1:19" s="234" customFormat="1" hidden="1">
      <c r="A172" s="44" t="s">
        <v>267</v>
      </c>
      <c r="B172" s="275"/>
      <c r="C172" s="275"/>
      <c r="D172" s="275"/>
      <c r="E172" s="542"/>
      <c r="F172" s="219"/>
      <c r="G172" s="262"/>
      <c r="H172" s="263"/>
      <c r="I172" s="264"/>
      <c r="J172" s="216"/>
      <c r="K172" s="218"/>
      <c r="L172" s="218"/>
      <c r="M172" s="26"/>
      <c r="N172" s="216"/>
      <c r="O172" s="228"/>
      <c r="P172" s="223"/>
      <c r="Q172" s="223"/>
      <c r="R172" s="237">
        <f>SUM(F172:H172,J172:L172)+N172</f>
        <v>0</v>
      </c>
      <c r="S172" s="37">
        <f>+Q172+P172+O172</f>
        <v>0</v>
      </c>
    </row>
    <row r="173" spans="1:19" s="234" customFormat="1" hidden="1">
      <c r="A173" s="44"/>
      <c r="B173" s="275"/>
      <c r="C173" s="275"/>
      <c r="D173" s="275"/>
      <c r="E173" s="542"/>
      <c r="F173" s="219"/>
      <c r="G173" s="262"/>
      <c r="H173" s="263"/>
      <c r="I173" s="543"/>
      <c r="J173" s="216"/>
      <c r="K173" s="218"/>
      <c r="L173" s="218"/>
      <c r="M173" s="216"/>
      <c r="N173" s="216"/>
      <c r="O173" s="229"/>
      <c r="P173" s="224"/>
      <c r="Q173" s="224"/>
      <c r="R173" s="236"/>
      <c r="S173" s="35"/>
    </row>
    <row r="174" spans="1:19" s="234" customFormat="1">
      <c r="A174" s="44" t="s">
        <v>268</v>
      </c>
      <c r="B174" s="593">
        <f>+'Distribution Pivot Table'!X$7*100</f>
        <v>0</v>
      </c>
      <c r="C174" s="594">
        <f>+'Distribution Pivot Table'!X$8*100</f>
        <v>0</v>
      </c>
      <c r="D174" s="593">
        <f>+'Distribution Pivot Table'!X$9*100</f>
        <v>0</v>
      </c>
      <c r="E174" s="595">
        <f t="shared" ref="E174:E192" si="42">SUM(B174:D174)</f>
        <v>0</v>
      </c>
      <c r="F174" s="596">
        <f>+'Distribution Pivot Table'!X$10*100</f>
        <v>0</v>
      </c>
      <c r="G174" s="594">
        <f>+'Distribution Pivot Table'!X$11*100</f>
        <v>0</v>
      </c>
      <c r="H174" s="593">
        <f>+'Distribution Pivot Table'!X$12*100</f>
        <v>0</v>
      </c>
      <c r="I174" s="595">
        <f t="shared" ref="I174:I192" si="43">SUM(F174:H174)</f>
        <v>0</v>
      </c>
      <c r="J174" s="596">
        <f>+'Distribution Pivot Table'!X$13*100</f>
        <v>0</v>
      </c>
      <c r="K174" s="593">
        <f>+'Distribution Pivot Table'!X$14*100</f>
        <v>0</v>
      </c>
      <c r="L174" s="593">
        <f>+'Distribution Pivot Table'!X$15*100</f>
        <v>0</v>
      </c>
      <c r="M174" s="597">
        <f t="shared" ref="M174:M192" si="44">SUM(J174:L174)</f>
        <v>0</v>
      </c>
      <c r="N174" s="596">
        <f>+'Distribution Pivot Table'!X$16*100</f>
        <v>0</v>
      </c>
      <c r="O174" s="598">
        <f t="shared" ref="O174:O192" si="45">+B174+F174+J174</f>
        <v>0</v>
      </c>
      <c r="P174" s="599">
        <f t="shared" ref="P174:P192" si="46">+C174+G174+K174</f>
        <v>0</v>
      </c>
      <c r="Q174" s="599">
        <f t="shared" ref="Q174:Q192" si="47">+D174+H174+L174+N174</f>
        <v>0</v>
      </c>
      <c r="R174" s="237">
        <f t="shared" ref="R174:R192" si="48">SUM(B174:D174,F174:H174,J174:L174)+N174</f>
        <v>0</v>
      </c>
      <c r="S174" s="37">
        <f t="shared" ref="S174:S192" si="49">+Q174+P174+O174</f>
        <v>0</v>
      </c>
    </row>
    <row r="175" spans="1:19" s="234" customFormat="1">
      <c r="A175" s="44" t="s">
        <v>269</v>
      </c>
      <c r="B175" s="593">
        <f>+'Distribution Pivot Table'!X$18*100</f>
        <v>0.79365079365079361</v>
      </c>
      <c r="C175" s="594">
        <f>+'Distribution Pivot Table'!X$19*100</f>
        <v>0.95238095238095244</v>
      </c>
      <c r="D175" s="593">
        <f>+'Distribution Pivot Table'!X$20*100</f>
        <v>0</v>
      </c>
      <c r="E175" s="595">
        <f t="shared" si="42"/>
        <v>1.746031746031746</v>
      </c>
      <c r="F175" s="596">
        <f>+'Distribution Pivot Table'!X$21*100</f>
        <v>68.888888888888886</v>
      </c>
      <c r="G175" s="594">
        <f>+'Distribution Pivot Table'!X$22*100</f>
        <v>2.5396825396825395</v>
      </c>
      <c r="H175" s="593">
        <f>+'Distribution Pivot Table'!X$23*100</f>
        <v>0</v>
      </c>
      <c r="I175" s="595">
        <f t="shared" si="43"/>
        <v>71.428571428571431</v>
      </c>
      <c r="J175" s="600">
        <f>+'Distribution Pivot Table'!X$24*100</f>
        <v>20.952380952380953</v>
      </c>
      <c r="K175" s="601">
        <f>+'Distribution Pivot Table'!X$25*100</f>
        <v>3.8095238095238098</v>
      </c>
      <c r="L175" s="593">
        <f>+'Distribution Pivot Table'!X$26*100</f>
        <v>1.9047619047619049</v>
      </c>
      <c r="M175" s="602">
        <f t="shared" si="44"/>
        <v>26.666666666666668</v>
      </c>
      <c r="N175" s="600">
        <f>+'Distribution Pivot Table'!X$27*100</f>
        <v>0.15873015873015872</v>
      </c>
      <c r="O175" s="603">
        <f t="shared" si="45"/>
        <v>90.634920634920633</v>
      </c>
      <c r="P175" s="604">
        <f t="shared" si="46"/>
        <v>7.3015873015873023</v>
      </c>
      <c r="Q175" s="604">
        <f t="shared" si="47"/>
        <v>2.0634920634920637</v>
      </c>
      <c r="R175" s="237">
        <f t="shared" si="48"/>
        <v>100</v>
      </c>
      <c r="S175" s="37">
        <f t="shared" si="49"/>
        <v>100</v>
      </c>
    </row>
    <row r="176" spans="1:19" s="234" customFormat="1">
      <c r="A176" s="44" t="s">
        <v>270</v>
      </c>
      <c r="B176" s="593">
        <f>+'Distribution Pivot Table'!X$29*100</f>
        <v>0</v>
      </c>
      <c r="C176" s="594">
        <f>+'Distribution Pivot Table'!X$30*100</f>
        <v>0</v>
      </c>
      <c r="D176" s="593">
        <f>+'Distribution Pivot Table'!X$31*100</f>
        <v>0</v>
      </c>
      <c r="E176" s="595">
        <f t="shared" si="42"/>
        <v>0</v>
      </c>
      <c r="F176" s="596">
        <f>+'Distribution Pivot Table'!X$32*100</f>
        <v>0</v>
      </c>
      <c r="G176" s="594">
        <f>+'Distribution Pivot Table'!X$33*100</f>
        <v>0</v>
      </c>
      <c r="H176" s="593">
        <f>+'Distribution Pivot Table'!X$34*100</f>
        <v>0</v>
      </c>
      <c r="I176" s="595">
        <f t="shared" si="43"/>
        <v>0</v>
      </c>
      <c r="J176" s="596">
        <f>+'Distribution Pivot Table'!X$35*100</f>
        <v>0</v>
      </c>
      <c r="K176" s="593">
        <f>+'Distribution Pivot Table'!X$36*100</f>
        <v>0</v>
      </c>
      <c r="L176" s="593">
        <f>+'Distribution Pivot Table'!X$37*100</f>
        <v>0</v>
      </c>
      <c r="M176" s="597">
        <f t="shared" si="44"/>
        <v>0</v>
      </c>
      <c r="N176" s="596">
        <f>+'Distribution Pivot Table'!X$38*100</f>
        <v>0</v>
      </c>
      <c r="O176" s="598">
        <f t="shared" si="45"/>
        <v>0</v>
      </c>
      <c r="P176" s="599">
        <f t="shared" si="46"/>
        <v>0</v>
      </c>
      <c r="Q176" s="599">
        <f t="shared" si="47"/>
        <v>0</v>
      </c>
      <c r="R176" s="237">
        <f t="shared" si="48"/>
        <v>0</v>
      </c>
      <c r="S176" s="37">
        <f t="shared" si="49"/>
        <v>0</v>
      </c>
    </row>
    <row r="177" spans="1:19" s="234" customFormat="1">
      <c r="A177" s="44" t="s">
        <v>271</v>
      </c>
      <c r="B177" s="593">
        <f>+'Distribution Pivot Table'!X$40*100</f>
        <v>0</v>
      </c>
      <c r="C177" s="594">
        <f>+'Distribution Pivot Table'!X$41*100</f>
        <v>0</v>
      </c>
      <c r="D177" s="593">
        <f>+'Distribution Pivot Table'!X$42*100</f>
        <v>0</v>
      </c>
      <c r="E177" s="595">
        <f t="shared" si="42"/>
        <v>0</v>
      </c>
      <c r="F177" s="596">
        <f>+'Distribution Pivot Table'!X$43*100</f>
        <v>0</v>
      </c>
      <c r="G177" s="594">
        <f>+'Distribution Pivot Table'!X$44*100</f>
        <v>0</v>
      </c>
      <c r="H177" s="593">
        <f>+'Distribution Pivot Table'!X$45*100</f>
        <v>0</v>
      </c>
      <c r="I177" s="595">
        <f t="shared" si="43"/>
        <v>0</v>
      </c>
      <c r="J177" s="600">
        <f>+'Distribution Pivot Table'!X$46*100</f>
        <v>0</v>
      </c>
      <c r="K177" s="601">
        <f>+'Distribution Pivot Table'!X$47*100</f>
        <v>0</v>
      </c>
      <c r="L177" s="601">
        <f>+'Distribution Pivot Table'!X$48*100</f>
        <v>0</v>
      </c>
      <c r="M177" s="602">
        <f t="shared" si="44"/>
        <v>0</v>
      </c>
      <c r="N177" s="600">
        <f>+'Distribution Pivot Table'!X$49*100</f>
        <v>0</v>
      </c>
      <c r="O177" s="603">
        <f t="shared" si="45"/>
        <v>0</v>
      </c>
      <c r="P177" s="604">
        <f t="shared" si="46"/>
        <v>0</v>
      </c>
      <c r="Q177" s="604">
        <f t="shared" si="47"/>
        <v>0</v>
      </c>
      <c r="R177" s="237">
        <f t="shared" si="48"/>
        <v>0</v>
      </c>
      <c r="S177" s="37">
        <f t="shared" si="49"/>
        <v>0</v>
      </c>
    </row>
    <row r="178" spans="1:19" s="234" customFormat="1">
      <c r="A178" s="44"/>
      <c r="B178" s="593"/>
      <c r="C178" s="594"/>
      <c r="D178" s="593"/>
      <c r="E178" s="595"/>
      <c r="F178" s="596"/>
      <c r="G178" s="594"/>
      <c r="H178" s="593"/>
      <c r="I178" s="595"/>
      <c r="J178" s="600"/>
      <c r="K178" s="601"/>
      <c r="L178" s="601"/>
      <c r="M178" s="602"/>
      <c r="N178" s="600"/>
      <c r="O178" s="603"/>
      <c r="P178" s="604"/>
      <c r="Q178" s="604"/>
      <c r="R178" s="237"/>
      <c r="S178" s="37"/>
    </row>
    <row r="179" spans="1:19" s="234" customFormat="1">
      <c r="A179" s="44" t="s">
        <v>272</v>
      </c>
      <c r="B179" s="593">
        <f>+'Distribution Pivot Table'!X$51*100</f>
        <v>0.94705122686181664</v>
      </c>
      <c r="C179" s="594">
        <f>+'Distribution Pivot Table'!X$52*100</f>
        <v>0.12914334911752046</v>
      </c>
      <c r="D179" s="593">
        <f>+'Distribution Pivot Table'!X$53*100</f>
        <v>0</v>
      </c>
      <c r="E179" s="595">
        <f t="shared" si="42"/>
        <v>1.0761945759793372</v>
      </c>
      <c r="F179" s="596">
        <f>+'Distribution Pivot Table'!X$54*100</f>
        <v>48.68704261730521</v>
      </c>
      <c r="G179" s="594">
        <f>+'Distribution Pivot Table'!X$55*100</f>
        <v>4.5630650021523884</v>
      </c>
      <c r="H179" s="593">
        <f>+'Distribution Pivot Table'!X$56*100</f>
        <v>0</v>
      </c>
      <c r="I179" s="595">
        <f t="shared" si="43"/>
        <v>53.250107619457594</v>
      </c>
      <c r="J179" s="600">
        <f>+'Distribution Pivot Table'!X$57*100</f>
        <v>32.37193284545846</v>
      </c>
      <c r="K179" s="601">
        <f>+'Distribution Pivot Table'!X$58*100</f>
        <v>13.258717176065431</v>
      </c>
      <c r="L179" s="601">
        <f>+'Distribution Pivot Table'!X$59*100</f>
        <v>0</v>
      </c>
      <c r="M179" s="602">
        <f t="shared" si="44"/>
        <v>45.630650021523891</v>
      </c>
      <c r="N179" s="600">
        <f>+'Distribution Pivot Table'!X$60*100</f>
        <v>4.3047783039173483E-2</v>
      </c>
      <c r="O179" s="603">
        <f t="shared" si="45"/>
        <v>82.006026689625486</v>
      </c>
      <c r="P179" s="604">
        <f t="shared" si="46"/>
        <v>17.95092552733534</v>
      </c>
      <c r="Q179" s="604">
        <f t="shared" si="47"/>
        <v>4.3047783039173483E-2</v>
      </c>
      <c r="R179" s="237">
        <f t="shared" si="48"/>
        <v>100</v>
      </c>
      <c r="S179" s="37">
        <f t="shared" si="49"/>
        <v>100</v>
      </c>
    </row>
    <row r="180" spans="1:19" s="234" customFormat="1">
      <c r="A180" s="44" t="s">
        <v>273</v>
      </c>
      <c r="B180" s="593">
        <f>+'Distribution Pivot Table'!X$62*100</f>
        <v>2.1739130434782608</v>
      </c>
      <c r="C180" s="594">
        <f>+'Distribution Pivot Table'!X$63*100</f>
        <v>0.54347826086956519</v>
      </c>
      <c r="D180" s="593">
        <f>+'Distribution Pivot Table'!X$64*100</f>
        <v>0</v>
      </c>
      <c r="E180" s="595">
        <f t="shared" si="42"/>
        <v>2.7173913043478262</v>
      </c>
      <c r="F180" s="596">
        <f>+'Distribution Pivot Table'!X$65*100</f>
        <v>47.282608695652172</v>
      </c>
      <c r="G180" s="594">
        <f>+'Distribution Pivot Table'!X$66*100</f>
        <v>10.326086956521738</v>
      </c>
      <c r="H180" s="593">
        <f>+'Distribution Pivot Table'!X$67*100</f>
        <v>0</v>
      </c>
      <c r="I180" s="595">
        <f t="shared" si="43"/>
        <v>57.608695652173907</v>
      </c>
      <c r="J180" s="600">
        <f>+'Distribution Pivot Table'!X$68*100</f>
        <v>20.652173913043477</v>
      </c>
      <c r="K180" s="601">
        <f>+'Distribution Pivot Table'!X$69*100</f>
        <v>4.8913043478260869</v>
      </c>
      <c r="L180" s="601">
        <f>+'Distribution Pivot Table'!X$70*100</f>
        <v>0</v>
      </c>
      <c r="M180" s="602">
        <f t="shared" si="44"/>
        <v>25.543478260869563</v>
      </c>
      <c r="N180" s="596">
        <f>+'Distribution Pivot Table'!X$71*100</f>
        <v>14.130434782608695</v>
      </c>
      <c r="O180" s="603">
        <f t="shared" si="45"/>
        <v>70.108695652173907</v>
      </c>
      <c r="P180" s="604">
        <f t="shared" si="46"/>
        <v>15.760869565217391</v>
      </c>
      <c r="Q180" s="604">
        <f t="shared" si="47"/>
        <v>14.130434782608695</v>
      </c>
      <c r="R180" s="237">
        <f t="shared" si="48"/>
        <v>100</v>
      </c>
      <c r="S180" s="37">
        <f t="shared" si="49"/>
        <v>100</v>
      </c>
    </row>
    <row r="181" spans="1:19" s="234" customFormat="1" ht="14.25">
      <c r="A181" s="44" t="s">
        <v>524</v>
      </c>
      <c r="B181" s="593">
        <f>+'Distribution Pivot Table'!X$73*100</f>
        <v>0</v>
      </c>
      <c r="C181" s="594">
        <f>+'Distribution Pivot Table'!X$74*100</f>
        <v>0</v>
      </c>
      <c r="D181" s="593">
        <f>+'Distribution Pivot Table'!X$75*100</f>
        <v>0</v>
      </c>
      <c r="E181" s="595">
        <f t="shared" si="42"/>
        <v>0</v>
      </c>
      <c r="F181" s="596">
        <f>+'Distribution Pivot Table'!X$76*100</f>
        <v>0</v>
      </c>
      <c r="G181" s="594">
        <f>+'Distribution Pivot Table'!X$77*100</f>
        <v>0</v>
      </c>
      <c r="H181" s="593">
        <f>+'Distribution Pivot Table'!X$78*100</f>
        <v>0</v>
      </c>
      <c r="I181" s="595">
        <f t="shared" si="43"/>
        <v>0</v>
      </c>
      <c r="J181" s="600">
        <f>+'Distribution Pivot Table'!X$79*100</f>
        <v>0</v>
      </c>
      <c r="K181" s="601">
        <f>+'Distribution Pivot Table'!X$80*100</f>
        <v>0</v>
      </c>
      <c r="L181" s="601">
        <f>+'Distribution Pivot Table'!X$81*100</f>
        <v>0</v>
      </c>
      <c r="M181" s="602">
        <f t="shared" si="44"/>
        <v>0</v>
      </c>
      <c r="N181" s="600">
        <f>+'Distribution Pivot Table'!X$82*100</f>
        <v>0</v>
      </c>
      <c r="O181" s="603">
        <f t="shared" si="45"/>
        <v>0</v>
      </c>
      <c r="P181" s="604">
        <f t="shared" si="46"/>
        <v>0</v>
      </c>
      <c r="Q181" s="604">
        <f t="shared" si="47"/>
        <v>0</v>
      </c>
      <c r="R181" s="237">
        <f t="shared" si="48"/>
        <v>0</v>
      </c>
      <c r="S181" s="37">
        <f t="shared" si="49"/>
        <v>0</v>
      </c>
    </row>
    <row r="182" spans="1:19" s="234" customFormat="1">
      <c r="A182" s="44" t="s">
        <v>275</v>
      </c>
      <c r="B182" s="593">
        <f>+'Distribution Pivot Table'!X$84*100</f>
        <v>0</v>
      </c>
      <c r="C182" s="594">
        <f>+'Distribution Pivot Table'!X$85*100</f>
        <v>0</v>
      </c>
      <c r="D182" s="593">
        <f>+'Distribution Pivot Table'!X$86*100</f>
        <v>0</v>
      </c>
      <c r="E182" s="595">
        <f t="shared" si="42"/>
        <v>0</v>
      </c>
      <c r="F182" s="596">
        <f>+'Distribution Pivot Table'!X$87*100</f>
        <v>0</v>
      </c>
      <c r="G182" s="594">
        <f>+'Distribution Pivot Table'!X$88*100</f>
        <v>0</v>
      </c>
      <c r="H182" s="593">
        <f>+'Distribution Pivot Table'!X$89*100</f>
        <v>0</v>
      </c>
      <c r="I182" s="595">
        <f t="shared" si="43"/>
        <v>0</v>
      </c>
      <c r="J182" s="596">
        <f>+'Distribution Pivot Table'!X$90*100</f>
        <v>0</v>
      </c>
      <c r="K182" s="593">
        <f>+'Distribution Pivot Table'!X$91*100</f>
        <v>0</v>
      </c>
      <c r="L182" s="593">
        <f>+'Distribution Pivot Table'!X$92*100</f>
        <v>0</v>
      </c>
      <c r="M182" s="597">
        <f t="shared" si="44"/>
        <v>0</v>
      </c>
      <c r="N182" s="596">
        <f>+'Distribution Pivot Table'!X$93*100</f>
        <v>0</v>
      </c>
      <c r="O182" s="598">
        <f t="shared" si="45"/>
        <v>0</v>
      </c>
      <c r="P182" s="599">
        <f t="shared" si="46"/>
        <v>0</v>
      </c>
      <c r="Q182" s="599">
        <f t="shared" si="47"/>
        <v>0</v>
      </c>
      <c r="R182" s="237">
        <f t="shared" si="48"/>
        <v>0</v>
      </c>
      <c r="S182" s="37">
        <f t="shared" si="49"/>
        <v>0</v>
      </c>
    </row>
    <row r="183" spans="1:19" s="234" customFormat="1">
      <c r="A183" s="44"/>
      <c r="B183" s="593"/>
      <c r="C183" s="594"/>
      <c r="D183" s="593"/>
      <c r="E183" s="595"/>
      <c r="F183" s="596"/>
      <c r="G183" s="594"/>
      <c r="H183" s="593"/>
      <c r="I183" s="595"/>
      <c r="J183" s="596"/>
      <c r="K183" s="593"/>
      <c r="L183" s="593"/>
      <c r="M183" s="597"/>
      <c r="N183" s="596"/>
      <c r="O183" s="598"/>
      <c r="P183" s="599"/>
      <c r="Q183" s="599"/>
      <c r="R183" s="237"/>
      <c r="S183" s="37"/>
    </row>
    <row r="184" spans="1:19" s="234" customFormat="1">
      <c r="A184" s="44" t="s">
        <v>276</v>
      </c>
      <c r="B184" s="593">
        <f>+'Distribution Pivot Table'!X$95*100</f>
        <v>2.7093596059113301</v>
      </c>
      <c r="C184" s="594">
        <f>+'Distribution Pivot Table'!X$96*100</f>
        <v>2.2167487684729066</v>
      </c>
      <c r="D184" s="593">
        <f>+'Distribution Pivot Table'!X$97*100</f>
        <v>0</v>
      </c>
      <c r="E184" s="595">
        <f t="shared" si="42"/>
        <v>4.9261083743842367</v>
      </c>
      <c r="F184" s="596">
        <f>+'Distribution Pivot Table'!X$98*100</f>
        <v>23.645320197044335</v>
      </c>
      <c r="G184" s="594">
        <f>+'Distribution Pivot Table'!X$99*100</f>
        <v>3.6945812807881775</v>
      </c>
      <c r="H184" s="593">
        <f>+'Distribution Pivot Table'!X$100*100</f>
        <v>0</v>
      </c>
      <c r="I184" s="595">
        <f t="shared" si="43"/>
        <v>27.339901477832512</v>
      </c>
      <c r="J184" s="600">
        <f>+'Distribution Pivot Table'!X$101*100</f>
        <v>26.847290640394089</v>
      </c>
      <c r="K184" s="601">
        <f>+'Distribution Pivot Table'!X$102*100</f>
        <v>36.453201970443352</v>
      </c>
      <c r="L184" s="601">
        <f>+'Distribution Pivot Table'!X$103*100</f>
        <v>0</v>
      </c>
      <c r="M184" s="602">
        <f t="shared" si="44"/>
        <v>63.300492610837438</v>
      </c>
      <c r="N184" s="600">
        <f>+'Distribution Pivot Table'!X$104*100</f>
        <v>4.4334975369458132</v>
      </c>
      <c r="O184" s="603">
        <f t="shared" si="45"/>
        <v>53.201970443349751</v>
      </c>
      <c r="P184" s="604">
        <f t="shared" si="46"/>
        <v>42.364532019704434</v>
      </c>
      <c r="Q184" s="604">
        <f t="shared" si="47"/>
        <v>4.4334975369458132</v>
      </c>
      <c r="R184" s="237">
        <f t="shared" si="48"/>
        <v>99.999999999999986</v>
      </c>
      <c r="S184" s="37">
        <f t="shared" si="49"/>
        <v>100</v>
      </c>
    </row>
    <row r="185" spans="1:19" s="234" customFormat="1">
      <c r="A185" s="44" t="s">
        <v>277</v>
      </c>
      <c r="B185" s="593">
        <f>+'Distribution Pivot Table'!X$106*100</f>
        <v>0.22896393817973668</v>
      </c>
      <c r="C185" s="594">
        <f>+'Distribution Pivot Table'!X$107*100</f>
        <v>5.7240984544934169E-2</v>
      </c>
      <c r="D185" s="593">
        <f>+'Distribution Pivot Table'!X$108*108</f>
        <v>0</v>
      </c>
      <c r="E185" s="595">
        <f t="shared" si="42"/>
        <v>0.28620492272467085</v>
      </c>
      <c r="F185" s="596">
        <f>+'Distribution Pivot Table'!X$109*100</f>
        <v>43.50314825414997</v>
      </c>
      <c r="G185" s="594">
        <f>+'Distribution Pivot Table'!X$110*100</f>
        <v>1.030337721808815</v>
      </c>
      <c r="H185" s="593">
        <f>+'Distribution Pivot Table'!X$111*100</f>
        <v>0.45792787635947335</v>
      </c>
      <c r="I185" s="595">
        <f t="shared" si="43"/>
        <v>44.991413852318253</v>
      </c>
      <c r="J185" s="600">
        <f>+'Distribution Pivot Table'!X$112*100</f>
        <v>36.691471093302802</v>
      </c>
      <c r="K185" s="601">
        <f>+'Distribution Pivot Table'!X$113*100</f>
        <v>12.821980538065256</v>
      </c>
      <c r="L185" s="601">
        <f>+'Distribution Pivot Table'!X$114*100</f>
        <v>2.2323983972524326</v>
      </c>
      <c r="M185" s="602">
        <f t="shared" si="44"/>
        <v>51.745850028620488</v>
      </c>
      <c r="N185" s="600">
        <f>+'Distribution Pivot Table'!X$115*100</f>
        <v>2.9765311963365768</v>
      </c>
      <c r="O185" s="603">
        <f t="shared" si="45"/>
        <v>80.423583285632503</v>
      </c>
      <c r="P185" s="604">
        <f t="shared" si="46"/>
        <v>13.909559244419006</v>
      </c>
      <c r="Q185" s="604">
        <f t="shared" si="47"/>
        <v>5.6668574699484822</v>
      </c>
      <c r="R185" s="237">
        <f t="shared" si="48"/>
        <v>100</v>
      </c>
      <c r="S185" s="37">
        <f t="shared" si="49"/>
        <v>100</v>
      </c>
    </row>
    <row r="186" spans="1:19" s="234" customFormat="1">
      <c r="A186" s="44" t="s">
        <v>278</v>
      </c>
      <c r="B186" s="593">
        <f>+'Distribution Pivot Table'!X$117*100</f>
        <v>0</v>
      </c>
      <c r="C186" s="594">
        <f>+'Distribution Pivot Table'!X$118*100</f>
        <v>0</v>
      </c>
      <c r="D186" s="593">
        <f>+'Distribution Pivot Table'!X$119*100</f>
        <v>0</v>
      </c>
      <c r="E186" s="595">
        <f t="shared" si="42"/>
        <v>0</v>
      </c>
      <c r="F186" s="596">
        <f>+'Distribution Pivot Table'!X$120*100</f>
        <v>0</v>
      </c>
      <c r="G186" s="594">
        <f>+'Distribution Pivot Table'!X$121*100</f>
        <v>0</v>
      </c>
      <c r="H186" s="593">
        <f>+'Distribution Pivot Table'!X$122*100</f>
        <v>0</v>
      </c>
      <c r="I186" s="595">
        <f t="shared" si="43"/>
        <v>0</v>
      </c>
      <c r="J186" s="600">
        <f>+'Distribution Pivot Table'!X$123*100</f>
        <v>0</v>
      </c>
      <c r="K186" s="601">
        <f>+'Distribution Pivot Table'!X$124*100</f>
        <v>0</v>
      </c>
      <c r="L186" s="601">
        <f>+'Distribution Pivot Table'!X$125*100</f>
        <v>0</v>
      </c>
      <c r="M186" s="602">
        <f t="shared" si="44"/>
        <v>0</v>
      </c>
      <c r="N186" s="600">
        <f>+'Distribution Pivot Table'!X$126*100</f>
        <v>0</v>
      </c>
      <c r="O186" s="603">
        <f t="shared" si="45"/>
        <v>0</v>
      </c>
      <c r="P186" s="604">
        <f t="shared" si="46"/>
        <v>0</v>
      </c>
      <c r="Q186" s="604">
        <f t="shared" si="47"/>
        <v>0</v>
      </c>
      <c r="R186" s="237">
        <f t="shared" si="48"/>
        <v>0</v>
      </c>
      <c r="S186" s="37">
        <f t="shared" si="49"/>
        <v>0</v>
      </c>
    </row>
    <row r="187" spans="1:19" s="234" customFormat="1">
      <c r="A187" s="44" t="s">
        <v>279</v>
      </c>
      <c r="B187" s="593">
        <f>+'Distribution Pivot Table'!X$128*100</f>
        <v>0</v>
      </c>
      <c r="C187" s="594">
        <f>+'Distribution Pivot Table'!X$129*100</f>
        <v>0</v>
      </c>
      <c r="D187" s="593">
        <f>+'Distribution Pivot Table'!X$130*100</f>
        <v>0</v>
      </c>
      <c r="E187" s="595">
        <f t="shared" si="42"/>
        <v>0</v>
      </c>
      <c r="F187" s="596">
        <f>+'Distribution Pivot Table'!X$131*100</f>
        <v>0</v>
      </c>
      <c r="G187" s="594">
        <f>+'Distribution Pivot Table'!X$132*100</f>
        <v>0</v>
      </c>
      <c r="H187" s="593">
        <f>+'Distribution Pivot Table'!X$133*100</f>
        <v>0</v>
      </c>
      <c r="I187" s="595">
        <f t="shared" si="43"/>
        <v>0</v>
      </c>
      <c r="J187" s="600">
        <f>+'Distribution Pivot Table'!X$134*100</f>
        <v>0</v>
      </c>
      <c r="K187" s="601">
        <f>+'Distribution Pivot Table'!X$135*100</f>
        <v>0</v>
      </c>
      <c r="L187" s="601">
        <f>+'Distribution Pivot Table'!X$136*100</f>
        <v>0</v>
      </c>
      <c r="M187" s="602">
        <f t="shared" si="44"/>
        <v>0</v>
      </c>
      <c r="N187" s="600">
        <f>+'Distribution Pivot Table'!X$137*100</f>
        <v>0</v>
      </c>
      <c r="O187" s="603">
        <f t="shared" si="45"/>
        <v>0</v>
      </c>
      <c r="P187" s="604">
        <f t="shared" si="46"/>
        <v>0</v>
      </c>
      <c r="Q187" s="604">
        <f t="shared" si="47"/>
        <v>0</v>
      </c>
      <c r="R187" s="237">
        <f t="shared" si="48"/>
        <v>0</v>
      </c>
      <c r="S187" s="37">
        <f t="shared" si="49"/>
        <v>0</v>
      </c>
    </row>
    <row r="188" spans="1:19" s="234" customFormat="1">
      <c r="A188" s="44"/>
      <c r="B188" s="593"/>
      <c r="C188" s="594"/>
      <c r="D188" s="593"/>
      <c r="E188" s="595"/>
      <c r="F188" s="596"/>
      <c r="G188" s="594"/>
      <c r="H188" s="593"/>
      <c r="I188" s="595"/>
      <c r="J188" s="600"/>
      <c r="K188" s="601"/>
      <c r="L188" s="601"/>
      <c r="M188" s="602"/>
      <c r="N188" s="600"/>
      <c r="O188" s="603"/>
      <c r="P188" s="604"/>
      <c r="Q188" s="604"/>
      <c r="R188" s="237"/>
      <c r="S188" s="37"/>
    </row>
    <row r="189" spans="1:19" s="234" customFormat="1">
      <c r="A189" s="44" t="s">
        <v>280</v>
      </c>
      <c r="B189" s="593">
        <f>+'Distribution Pivot Table'!X$139*100</f>
        <v>14.831460674157304</v>
      </c>
      <c r="C189" s="594">
        <f>+'Distribution Pivot Table'!X$140*100</f>
        <v>2.696629213483146</v>
      </c>
      <c r="D189" s="593">
        <f>+'Distribution Pivot Table'!X$141*100</f>
        <v>0</v>
      </c>
      <c r="E189" s="595">
        <f t="shared" si="42"/>
        <v>17.528089887640451</v>
      </c>
      <c r="F189" s="596">
        <f>+'Distribution Pivot Table'!X$142*100</f>
        <v>56.067415730337075</v>
      </c>
      <c r="G189" s="594">
        <f>+'Distribution Pivot Table'!X$143*100</f>
        <v>0.7865168539325843</v>
      </c>
      <c r="H189" s="593">
        <f>+'Distribution Pivot Table'!X$144*100</f>
        <v>0</v>
      </c>
      <c r="I189" s="595">
        <f t="shared" si="43"/>
        <v>56.853932584269657</v>
      </c>
      <c r="J189" s="600">
        <f>+'Distribution Pivot Table'!X$145*100</f>
        <v>16.40449438202247</v>
      </c>
      <c r="K189" s="601">
        <f>+'Distribution Pivot Table'!X$146*100</f>
        <v>9.213483146067416</v>
      </c>
      <c r="L189" s="601">
        <f>+'Distribution Pivot Table'!X$147*100</f>
        <v>0</v>
      </c>
      <c r="M189" s="602">
        <f t="shared" si="44"/>
        <v>25.617977528089888</v>
      </c>
      <c r="N189" s="600">
        <f>+'Distribution Pivot Table'!X$148*100</f>
        <v>0</v>
      </c>
      <c r="O189" s="603">
        <f t="shared" si="45"/>
        <v>87.303370786516837</v>
      </c>
      <c r="P189" s="604">
        <f t="shared" si="46"/>
        <v>12.696629213483146</v>
      </c>
      <c r="Q189" s="604">
        <f t="shared" si="47"/>
        <v>0</v>
      </c>
      <c r="R189" s="237">
        <f t="shared" si="48"/>
        <v>99.999999999999986</v>
      </c>
      <c r="S189" s="37">
        <f t="shared" si="49"/>
        <v>99.999999999999986</v>
      </c>
    </row>
    <row r="190" spans="1:19" s="234" customFormat="1">
      <c r="A190" s="44" t="s">
        <v>281</v>
      </c>
      <c r="B190" s="593">
        <f>+'Distribution Pivot Table'!X$150*100</f>
        <v>0.25586353944562901</v>
      </c>
      <c r="C190" s="594">
        <f>+'Distribution Pivot Table'!X$151*100</f>
        <v>0</v>
      </c>
      <c r="D190" s="593">
        <f>+'Distribution Pivot Table'!X$152*100</f>
        <v>0</v>
      </c>
      <c r="E190" s="595">
        <f t="shared" si="42"/>
        <v>0.25586353944562901</v>
      </c>
      <c r="F190" s="596">
        <f>+'Distribution Pivot Table'!X$153*100</f>
        <v>9.4669509594882726</v>
      </c>
      <c r="G190" s="594">
        <f>+'Distribution Pivot Table'!X$154*100</f>
        <v>1.9189765458422177</v>
      </c>
      <c r="H190" s="593">
        <f>+'Distribution Pivot Table'!X$155*100</f>
        <v>0</v>
      </c>
      <c r="I190" s="595">
        <f t="shared" si="43"/>
        <v>11.385927505330491</v>
      </c>
      <c r="J190" s="600">
        <f>+'Distribution Pivot Table'!X$156*100</f>
        <v>38.848614072494669</v>
      </c>
      <c r="K190" s="601">
        <f>+'Distribution Pivot Table'!X$157*100</f>
        <v>42.68656716417911</v>
      </c>
      <c r="L190" s="601">
        <f>+'Distribution Pivot Table'!X$158*100</f>
        <v>0</v>
      </c>
      <c r="M190" s="602">
        <f t="shared" si="44"/>
        <v>81.535181236673779</v>
      </c>
      <c r="N190" s="600">
        <f>+'Distribution Pivot Table'!X$159*100</f>
        <v>6.8230277185501063</v>
      </c>
      <c r="O190" s="603">
        <f t="shared" si="45"/>
        <v>48.571428571428569</v>
      </c>
      <c r="P190" s="604">
        <f t="shared" si="46"/>
        <v>44.60554371002133</v>
      </c>
      <c r="Q190" s="604">
        <f t="shared" si="47"/>
        <v>6.8230277185501063</v>
      </c>
      <c r="R190" s="237">
        <f t="shared" si="48"/>
        <v>100.00000000000001</v>
      </c>
      <c r="S190" s="37">
        <f t="shared" si="49"/>
        <v>100</v>
      </c>
    </row>
    <row r="191" spans="1:19" s="234" customFormat="1">
      <c r="A191" s="44" t="s">
        <v>282</v>
      </c>
      <c r="B191" s="593">
        <f>+'Distribution Pivot Table'!X$161*100</f>
        <v>0.3411675511751327</v>
      </c>
      <c r="C191" s="594">
        <f>+'Distribution Pivot Table'!X$162*100</f>
        <v>7.5815011372251703E-2</v>
      </c>
      <c r="D191" s="593">
        <f>+'Distribution Pivot Table'!X$1163*100</f>
        <v>0</v>
      </c>
      <c r="E191" s="595">
        <f t="shared" si="42"/>
        <v>0.41698256254738442</v>
      </c>
      <c r="F191" s="596">
        <f>+'Distribution Pivot Table'!X$164*100</f>
        <v>73.616376042456409</v>
      </c>
      <c r="G191" s="594">
        <f>+'Distribution Pivot Table'!X$165*100</f>
        <v>3.7528430629264595</v>
      </c>
      <c r="H191" s="593">
        <f>+'Distribution Pivot Table'!X$166*100</f>
        <v>0</v>
      </c>
      <c r="I191" s="595">
        <f t="shared" si="43"/>
        <v>77.369219105382868</v>
      </c>
      <c r="J191" s="600">
        <f>+'Distribution Pivot Table'!X$167*100</f>
        <v>16.262319939347989</v>
      </c>
      <c r="K191" s="601">
        <f>+'Distribution Pivot Table'!X$168*100</f>
        <v>5.9514783927217589</v>
      </c>
      <c r="L191" s="601">
        <f>+'Distribution Pivot Table'!X$169*100</f>
        <v>0</v>
      </c>
      <c r="M191" s="602">
        <f t="shared" si="44"/>
        <v>22.21379833206975</v>
      </c>
      <c r="N191" s="600">
        <f>+'Distribution Pivot Table'!X$170*100</f>
        <v>0</v>
      </c>
      <c r="O191" s="603">
        <f t="shared" si="45"/>
        <v>90.219863532979531</v>
      </c>
      <c r="P191" s="604">
        <f t="shared" si="46"/>
        <v>9.7801364670204691</v>
      </c>
      <c r="Q191" s="604">
        <f t="shared" si="47"/>
        <v>0</v>
      </c>
      <c r="R191" s="237">
        <f t="shared" si="48"/>
        <v>100</v>
      </c>
      <c r="S191" s="37">
        <f t="shared" si="49"/>
        <v>100</v>
      </c>
    </row>
    <row r="192" spans="1:19" s="234" customFormat="1">
      <c r="A192" s="220" t="s">
        <v>283</v>
      </c>
      <c r="B192" s="605">
        <f>+'Distribution Pivot Table'!X$172*100</f>
        <v>18.75</v>
      </c>
      <c r="C192" s="605">
        <f>+'Distribution Pivot Table'!X$173*100</f>
        <v>0</v>
      </c>
      <c r="D192" s="605">
        <f>+'Distribution Pivot Table'!X$174*100</f>
        <v>0</v>
      </c>
      <c r="E192" s="606">
        <f t="shared" si="42"/>
        <v>18.75</v>
      </c>
      <c r="F192" s="607">
        <f>+'Distribution Pivot Table'!X$175*100</f>
        <v>30.9375</v>
      </c>
      <c r="G192" s="605">
        <f>+'Distribution Pivot Table'!X$176*100</f>
        <v>1.40625</v>
      </c>
      <c r="H192" s="605">
        <f>+'Distribution Pivot Table'!X$177*100</f>
        <v>0</v>
      </c>
      <c r="I192" s="606">
        <f t="shared" si="43"/>
        <v>32.34375</v>
      </c>
      <c r="J192" s="608">
        <f>+'Distribution Pivot Table'!X$178*100</f>
        <v>36.71875</v>
      </c>
      <c r="K192" s="609">
        <f>+'Distribution Pivot Table'!X$179*100</f>
        <v>3.28125</v>
      </c>
      <c r="L192" s="609">
        <f>+'Distribution Pivot Table'!X$180*100</f>
        <v>0</v>
      </c>
      <c r="M192" s="610">
        <f t="shared" si="44"/>
        <v>40</v>
      </c>
      <c r="N192" s="608">
        <f>+'Distribution Pivot Table'!X$181*100</f>
        <v>8.90625</v>
      </c>
      <c r="O192" s="611">
        <f t="shared" si="45"/>
        <v>86.40625</v>
      </c>
      <c r="P192" s="612">
        <f t="shared" si="46"/>
        <v>4.6875</v>
      </c>
      <c r="Q192" s="612">
        <f t="shared" si="47"/>
        <v>8.90625</v>
      </c>
      <c r="R192" s="237">
        <f t="shared" si="48"/>
        <v>100</v>
      </c>
      <c r="S192" s="37">
        <f t="shared" si="49"/>
        <v>100</v>
      </c>
    </row>
    <row r="193" spans="1:19" s="234" customFormat="1">
      <c r="A193" s="559" t="s">
        <v>400</v>
      </c>
      <c r="B193" s="275"/>
      <c r="C193" s="275"/>
      <c r="D193" s="275"/>
      <c r="E193" s="275"/>
      <c r="F193" s="545"/>
      <c r="G193" s="545"/>
      <c r="H193" s="545"/>
      <c r="I193" s="545"/>
      <c r="R193" s="239"/>
    </row>
    <row r="194" spans="1:19">
      <c r="A194" s="559" t="s">
        <v>909</v>
      </c>
      <c r="B194" s="263"/>
      <c r="C194" s="263"/>
      <c r="D194" s="263"/>
      <c r="E194" s="544"/>
      <c r="F194" s="263"/>
      <c r="G194" s="263"/>
      <c r="H194" s="263"/>
      <c r="I194" s="544"/>
      <c r="J194" s="218"/>
      <c r="K194" s="218"/>
      <c r="L194" s="218"/>
      <c r="M194" s="266"/>
      <c r="N194" s="218"/>
      <c r="O194" s="267"/>
      <c r="P194" s="267"/>
      <c r="R194" s="45"/>
    </row>
    <row r="195" spans="1:19" s="234" customFormat="1">
      <c r="A195" s="44"/>
      <c r="B195" s="275"/>
      <c r="C195" s="275"/>
      <c r="D195" s="275"/>
      <c r="E195" s="275"/>
      <c r="F195" s="545"/>
      <c r="G195" s="545"/>
      <c r="H195" s="545"/>
      <c r="I195" s="545"/>
      <c r="R195" s="239"/>
    </row>
    <row r="196" spans="1:19" s="234" customFormat="1">
      <c r="A196" s="221"/>
      <c r="B196" s="241"/>
      <c r="C196" s="241"/>
      <c r="D196" s="241"/>
      <c r="E196" s="241"/>
      <c r="F196" s="545"/>
      <c r="G196" s="545"/>
      <c r="H196" s="545"/>
      <c r="I196" s="545"/>
      <c r="Q196" s="560" t="s">
        <v>830</v>
      </c>
      <c r="R196" s="239"/>
    </row>
    <row r="197" spans="1:19" s="234" customFormat="1" ht="18">
      <c r="A197" s="557" t="s">
        <v>859</v>
      </c>
      <c r="B197" s="535"/>
      <c r="C197" s="535"/>
      <c r="D197" s="535"/>
      <c r="E197" s="535"/>
      <c r="F197" s="538"/>
      <c r="G197" s="538"/>
      <c r="H197" s="538"/>
      <c r="I197" s="539"/>
      <c r="J197" s="209"/>
      <c r="K197" s="209"/>
      <c r="L197" s="209"/>
      <c r="M197" s="534"/>
      <c r="N197" s="209"/>
      <c r="O197" s="209"/>
      <c r="P197" s="209"/>
      <c r="Q197" s="209"/>
      <c r="R197" s="233"/>
    </row>
    <row r="198" spans="1:19" s="234" customFormat="1" ht="18">
      <c r="A198" s="557"/>
      <c r="B198" s="535"/>
      <c r="C198" s="535"/>
      <c r="D198" s="535"/>
      <c r="E198" s="535"/>
      <c r="F198" s="538"/>
      <c r="G198" s="538"/>
      <c r="H198" s="538"/>
      <c r="I198" s="539"/>
      <c r="J198" s="209"/>
      <c r="K198" s="209"/>
      <c r="L198" s="209"/>
      <c r="M198" s="534"/>
      <c r="N198" s="209"/>
      <c r="O198" s="209"/>
      <c r="P198" s="209"/>
      <c r="Q198" s="209"/>
      <c r="R198" s="233"/>
    </row>
    <row r="199" spans="1:19" s="234" customFormat="1" ht="15.75">
      <c r="A199" s="556" t="s">
        <v>125</v>
      </c>
      <c r="B199" s="535"/>
      <c r="C199" s="535"/>
      <c r="D199" s="535"/>
      <c r="E199" s="535"/>
      <c r="F199" s="538"/>
      <c r="G199" s="538"/>
      <c r="H199" s="538"/>
      <c r="I199" s="539"/>
      <c r="J199" s="209"/>
      <c r="K199" s="209"/>
      <c r="L199" s="209"/>
      <c r="M199" s="534"/>
      <c r="N199" s="209"/>
      <c r="O199" s="209"/>
      <c r="P199" s="209"/>
      <c r="Q199" s="209"/>
      <c r="R199" s="233"/>
    </row>
    <row r="200" spans="1:19" s="234" customFormat="1" ht="15.75">
      <c r="A200" s="556" t="s">
        <v>531</v>
      </c>
      <c r="B200" s="535"/>
      <c r="C200" s="535"/>
      <c r="D200" s="535"/>
      <c r="E200" s="535"/>
      <c r="F200" s="214"/>
      <c r="G200" s="214"/>
      <c r="H200" s="214"/>
      <c r="I200" s="535"/>
      <c r="J200" s="211"/>
      <c r="K200" s="211"/>
      <c r="L200" s="211"/>
      <c r="M200" s="533"/>
      <c r="N200" s="211"/>
      <c r="O200" s="211"/>
      <c r="P200" s="211"/>
      <c r="Q200" s="209"/>
      <c r="R200" s="233"/>
    </row>
    <row r="201" spans="1:19" s="234" customFormat="1" ht="18.75" customHeight="1">
      <c r="A201" s="212"/>
      <c r="B201" s="540"/>
      <c r="C201" s="540"/>
      <c r="D201" s="540"/>
      <c r="E201" s="540"/>
      <c r="F201" s="540"/>
      <c r="G201" s="540"/>
      <c r="H201" s="540"/>
      <c r="I201" s="540"/>
      <c r="J201" s="45"/>
      <c r="K201" s="45"/>
      <c r="L201" s="45"/>
      <c r="M201" s="45"/>
      <c r="N201" s="45"/>
      <c r="O201" s="45"/>
      <c r="P201" s="45"/>
      <c r="Q201" s="45"/>
      <c r="R201" s="235"/>
      <c r="S201" s="45"/>
    </row>
    <row r="202" spans="1:19" s="234" customFormat="1" ht="18.75" customHeight="1">
      <c r="A202" s="213"/>
      <c r="B202" s="561" t="s">
        <v>828</v>
      </c>
      <c r="C202" s="562"/>
      <c r="D202" s="562"/>
      <c r="E202" s="562"/>
      <c r="F202" s="562"/>
      <c r="G202" s="562"/>
      <c r="H202" s="562"/>
      <c r="I202" s="563"/>
      <c r="J202" s="564" t="s">
        <v>397</v>
      </c>
      <c r="K202" s="565"/>
      <c r="L202" s="565"/>
      <c r="M202" s="566"/>
      <c r="N202" s="660" t="s">
        <v>827</v>
      </c>
      <c r="O202" s="663" t="s">
        <v>402</v>
      </c>
      <c r="P202" s="663" t="s">
        <v>403</v>
      </c>
      <c r="Q202" s="663" t="s">
        <v>401</v>
      </c>
      <c r="R202" s="236"/>
      <c r="S202" s="35"/>
    </row>
    <row r="203" spans="1:19" s="234" customFormat="1" ht="52.5" customHeight="1">
      <c r="A203" s="214"/>
      <c r="B203" s="562" t="s">
        <v>906</v>
      </c>
      <c r="C203" s="562"/>
      <c r="D203" s="562"/>
      <c r="E203" s="567"/>
      <c r="F203" s="568" t="s">
        <v>908</v>
      </c>
      <c r="G203" s="562"/>
      <c r="H203" s="562"/>
      <c r="I203" s="563"/>
      <c r="J203" s="569" t="s">
        <v>829</v>
      </c>
      <c r="K203" s="570"/>
      <c r="L203" s="570"/>
      <c r="M203" s="571"/>
      <c r="N203" s="661"/>
      <c r="O203" s="664"/>
      <c r="P203" s="664"/>
      <c r="Q203" s="664"/>
      <c r="R203" s="236" t="s">
        <v>126</v>
      </c>
      <c r="S203" s="35" t="s">
        <v>126</v>
      </c>
    </row>
    <row r="204" spans="1:19" s="234" customFormat="1" ht="30" customHeight="1">
      <c r="A204" s="215"/>
      <c r="B204" s="572" t="s">
        <v>398</v>
      </c>
      <c r="C204" s="572" t="s">
        <v>399</v>
      </c>
      <c r="D204" s="572" t="s">
        <v>907</v>
      </c>
      <c r="E204" s="573" t="s">
        <v>127</v>
      </c>
      <c r="F204" s="574" t="s">
        <v>398</v>
      </c>
      <c r="G204" s="572" t="s">
        <v>399</v>
      </c>
      <c r="H204" s="572" t="s">
        <v>907</v>
      </c>
      <c r="I204" s="573" t="s">
        <v>127</v>
      </c>
      <c r="J204" s="575" t="s">
        <v>398</v>
      </c>
      <c r="K204" s="576" t="s">
        <v>399</v>
      </c>
      <c r="L204" s="572" t="s">
        <v>907</v>
      </c>
      <c r="M204" s="575" t="s">
        <v>127</v>
      </c>
      <c r="N204" s="662"/>
      <c r="O204" s="665"/>
      <c r="P204" s="665"/>
      <c r="Q204" s="665"/>
      <c r="R204" s="27"/>
      <c r="S204" s="36"/>
    </row>
    <row r="205" spans="1:19" s="234" customFormat="1" hidden="1">
      <c r="A205" s="44" t="s">
        <v>267</v>
      </c>
      <c r="B205" s="275"/>
      <c r="C205" s="275"/>
      <c r="D205" s="275"/>
      <c r="E205" s="542"/>
      <c r="F205" s="219"/>
      <c r="G205" s="262"/>
      <c r="H205" s="263"/>
      <c r="I205" s="264"/>
      <c r="J205" s="216"/>
      <c r="K205" s="218"/>
      <c r="L205" s="218"/>
      <c r="M205" s="26"/>
      <c r="N205" s="216"/>
      <c r="O205" s="228"/>
      <c r="P205" s="223"/>
      <c r="Q205" s="223"/>
      <c r="R205" s="237">
        <f>SUM(F205:H205,J205:L205)+N205</f>
        <v>0</v>
      </c>
      <c r="S205" s="37">
        <f>+Q205+P205+O205</f>
        <v>0</v>
      </c>
    </row>
    <row r="206" spans="1:19" s="234" customFormat="1" hidden="1">
      <c r="A206" s="44"/>
      <c r="B206" s="275"/>
      <c r="C206" s="275"/>
      <c r="D206" s="275"/>
      <c r="E206" s="542"/>
      <c r="F206" s="219"/>
      <c r="G206" s="262"/>
      <c r="H206" s="263"/>
      <c r="I206" s="543"/>
      <c r="J206" s="216"/>
      <c r="K206" s="218"/>
      <c r="L206" s="218"/>
      <c r="M206" s="216"/>
      <c r="N206" s="216"/>
      <c r="O206" s="229"/>
      <c r="P206" s="224"/>
      <c r="Q206" s="224"/>
      <c r="R206" s="236"/>
      <c r="S206" s="35"/>
    </row>
    <row r="207" spans="1:19" s="234" customFormat="1">
      <c r="A207" s="44" t="s">
        <v>268</v>
      </c>
      <c r="B207" s="593">
        <f>+'Distribution Pivot Table'!Y$7*100</f>
        <v>0</v>
      </c>
      <c r="C207" s="594">
        <f>+'Distribution Pivot Table'!Y$8*100</f>
        <v>0</v>
      </c>
      <c r="D207" s="593">
        <f>+'Distribution Pivot Table'!Y$9*100</f>
        <v>0</v>
      </c>
      <c r="E207" s="595">
        <f t="shared" ref="E207:E225" si="50">SUM(B207:D207)</f>
        <v>0</v>
      </c>
      <c r="F207" s="596">
        <f>+'Distribution Pivot Table'!Y$10*100</f>
        <v>0</v>
      </c>
      <c r="G207" s="594">
        <f>+'Distribution Pivot Table'!Y$11*100</f>
        <v>0</v>
      </c>
      <c r="H207" s="593">
        <f>+'Distribution Pivot Table'!Y$12*100</f>
        <v>0</v>
      </c>
      <c r="I207" s="595">
        <f t="shared" ref="I207:I225" si="51">SUM(F207:H207)</f>
        <v>0</v>
      </c>
      <c r="J207" s="596">
        <f>+'Distribution Pivot Table'!Y$13*100</f>
        <v>0</v>
      </c>
      <c r="K207" s="593">
        <f>+'Distribution Pivot Table'!Y$14*100</f>
        <v>0</v>
      </c>
      <c r="L207" s="593">
        <f>+'Distribution Pivot Table'!Y$15*100</f>
        <v>0</v>
      </c>
      <c r="M207" s="597">
        <f t="shared" ref="M207:M225" si="52">SUM(J207:L207)</f>
        <v>0</v>
      </c>
      <c r="N207" s="596">
        <f>+'Distribution Pivot Table'!Y$16*100</f>
        <v>0</v>
      </c>
      <c r="O207" s="598">
        <f t="shared" ref="O207:O225" si="53">+B207+F207+J207</f>
        <v>0</v>
      </c>
      <c r="P207" s="599">
        <f t="shared" ref="P207:P225" si="54">+C207+G207+K207</f>
        <v>0</v>
      </c>
      <c r="Q207" s="599">
        <f t="shared" ref="Q207:Q225" si="55">+D207+H207+L207+N207</f>
        <v>0</v>
      </c>
      <c r="R207" s="237">
        <f t="shared" ref="R207:R225" si="56">SUM(B207:D207,F207:H207,J207:L207)+N207</f>
        <v>0</v>
      </c>
      <c r="S207" s="37">
        <f t="shared" ref="S207:S225" si="57">+Q207+P207+O207</f>
        <v>0</v>
      </c>
    </row>
    <row r="208" spans="1:19" s="234" customFormat="1">
      <c r="A208" s="44" t="s">
        <v>269</v>
      </c>
      <c r="B208" s="593">
        <f>+'Distribution Pivot Table'!Y$18*100</f>
        <v>2.386934673366834</v>
      </c>
      <c r="C208" s="594">
        <f>+'Distribution Pivot Table'!Y$19*100</f>
        <v>0.12562814070351758</v>
      </c>
      <c r="D208" s="593">
        <f>+'Distribution Pivot Table'!Y$20*100</f>
        <v>0</v>
      </c>
      <c r="E208" s="595">
        <f t="shared" si="50"/>
        <v>2.5125628140703515</v>
      </c>
      <c r="F208" s="596">
        <f>+'Distribution Pivot Table'!Y$21*100</f>
        <v>55.653266331658294</v>
      </c>
      <c r="G208" s="594">
        <f>+'Distribution Pivot Table'!Y$22*100</f>
        <v>10.92964824120603</v>
      </c>
      <c r="H208" s="593">
        <f>+'Distribution Pivot Table'!Y$23*100</f>
        <v>1.256281407035176</v>
      </c>
      <c r="I208" s="595">
        <f t="shared" si="51"/>
        <v>67.8391959798995</v>
      </c>
      <c r="J208" s="600">
        <f>+'Distribution Pivot Table'!Y$24*100</f>
        <v>19.346733668341709</v>
      </c>
      <c r="K208" s="601">
        <f>+'Distribution Pivot Table'!Y$25*100</f>
        <v>9.1708542713567827</v>
      </c>
      <c r="L208" s="593">
        <f>+'Distribution Pivot Table'!Y$26*100</f>
        <v>1.0050251256281406</v>
      </c>
      <c r="M208" s="602">
        <f t="shared" si="52"/>
        <v>29.522613065326635</v>
      </c>
      <c r="N208" s="600">
        <f>+'Distribution Pivot Table'!Y$27*100</f>
        <v>0.12562814070351758</v>
      </c>
      <c r="O208" s="603">
        <f t="shared" si="53"/>
        <v>77.386934673366838</v>
      </c>
      <c r="P208" s="604">
        <f t="shared" si="54"/>
        <v>20.226130653266331</v>
      </c>
      <c r="Q208" s="604">
        <f t="shared" si="55"/>
        <v>2.386934673366834</v>
      </c>
      <c r="R208" s="237">
        <f t="shared" si="56"/>
        <v>100</v>
      </c>
      <c r="S208" s="37">
        <f t="shared" si="57"/>
        <v>100</v>
      </c>
    </row>
    <row r="209" spans="1:19" s="234" customFormat="1">
      <c r="A209" s="44" t="s">
        <v>270</v>
      </c>
      <c r="B209" s="593">
        <f>+'Distribution Pivot Table'!Y$29*100</f>
        <v>0</v>
      </c>
      <c r="C209" s="594">
        <f>+'Distribution Pivot Table'!Y$30*100</f>
        <v>0</v>
      </c>
      <c r="D209" s="593">
        <f>+'Distribution Pivot Table'!Y$31*100</f>
        <v>0</v>
      </c>
      <c r="E209" s="595">
        <f t="shared" si="50"/>
        <v>0</v>
      </c>
      <c r="F209" s="596">
        <f>+'Distribution Pivot Table'!Y$32*100</f>
        <v>0</v>
      </c>
      <c r="G209" s="594">
        <f>+'Distribution Pivot Table'!Y$33*100</f>
        <v>0</v>
      </c>
      <c r="H209" s="593">
        <f>+'Distribution Pivot Table'!Y$34*100</f>
        <v>0</v>
      </c>
      <c r="I209" s="595">
        <f t="shared" si="51"/>
        <v>0</v>
      </c>
      <c r="J209" s="596">
        <f>+'Distribution Pivot Table'!Y$35*100</f>
        <v>0</v>
      </c>
      <c r="K209" s="593">
        <f>+'Distribution Pivot Table'!Y$36*100</f>
        <v>0</v>
      </c>
      <c r="L209" s="593">
        <f>+'Distribution Pivot Table'!Y$37*100</f>
        <v>0</v>
      </c>
      <c r="M209" s="597">
        <f t="shared" si="52"/>
        <v>0</v>
      </c>
      <c r="N209" s="596">
        <f>+'Distribution Pivot Table'!Y$38*100</f>
        <v>0</v>
      </c>
      <c r="O209" s="598">
        <f t="shared" si="53"/>
        <v>0</v>
      </c>
      <c r="P209" s="599">
        <f t="shared" si="54"/>
        <v>0</v>
      </c>
      <c r="Q209" s="599">
        <f t="shared" si="55"/>
        <v>0</v>
      </c>
      <c r="R209" s="237">
        <f t="shared" si="56"/>
        <v>0</v>
      </c>
      <c r="S209" s="37">
        <f t="shared" si="57"/>
        <v>0</v>
      </c>
    </row>
    <row r="210" spans="1:19" s="234" customFormat="1">
      <c r="A210" s="44" t="s">
        <v>271</v>
      </c>
      <c r="B210" s="593">
        <f>+'Distribution Pivot Table'!Y$40*100</f>
        <v>8.2278481012658222</v>
      </c>
      <c r="C210" s="594">
        <f>+'Distribution Pivot Table'!Y$41*100</f>
        <v>0</v>
      </c>
      <c r="D210" s="593">
        <f>+'Distribution Pivot Table'!Y$42*100</f>
        <v>0</v>
      </c>
      <c r="E210" s="595">
        <f t="shared" si="50"/>
        <v>8.2278481012658222</v>
      </c>
      <c r="F210" s="596">
        <f>+'Distribution Pivot Table'!Y$43*100</f>
        <v>75.949367088607602</v>
      </c>
      <c r="G210" s="594">
        <f>+'Distribution Pivot Table'!Y$44*100</f>
        <v>0</v>
      </c>
      <c r="H210" s="593">
        <f>+'Distribution Pivot Table'!Y$45*100</f>
        <v>0.63291139240506333</v>
      </c>
      <c r="I210" s="595">
        <f t="shared" si="51"/>
        <v>76.582278481012665</v>
      </c>
      <c r="J210" s="600">
        <f>+'Distribution Pivot Table'!Y$46*100</f>
        <v>15.18987341772152</v>
      </c>
      <c r="K210" s="601">
        <f>+'Distribution Pivot Table'!Y$47*100</f>
        <v>0</v>
      </c>
      <c r="L210" s="601">
        <f>+'Distribution Pivot Table'!Y$48*100</f>
        <v>0</v>
      </c>
      <c r="M210" s="602">
        <f t="shared" si="52"/>
        <v>15.18987341772152</v>
      </c>
      <c r="N210" s="600">
        <f>+'Distribution Pivot Table'!Y$49*100</f>
        <v>0</v>
      </c>
      <c r="O210" s="603">
        <f t="shared" si="53"/>
        <v>99.367088607594937</v>
      </c>
      <c r="P210" s="604">
        <f t="shared" si="54"/>
        <v>0</v>
      </c>
      <c r="Q210" s="604">
        <f t="shared" si="55"/>
        <v>0.63291139240506333</v>
      </c>
      <c r="R210" s="237">
        <f t="shared" si="56"/>
        <v>100</v>
      </c>
      <c r="S210" s="37">
        <f t="shared" si="57"/>
        <v>100</v>
      </c>
    </row>
    <row r="211" spans="1:19" s="234" customFormat="1">
      <c r="A211" s="44"/>
      <c r="B211" s="593"/>
      <c r="C211" s="594"/>
      <c r="D211" s="593"/>
      <c r="E211" s="595"/>
      <c r="F211" s="596"/>
      <c r="G211" s="594"/>
      <c r="H211" s="593"/>
      <c r="I211" s="595"/>
      <c r="J211" s="600"/>
      <c r="K211" s="601"/>
      <c r="L211" s="601"/>
      <c r="M211" s="602"/>
      <c r="N211" s="600"/>
      <c r="O211" s="603"/>
      <c r="P211" s="604"/>
      <c r="Q211" s="604"/>
      <c r="R211" s="237"/>
      <c r="S211" s="37"/>
    </row>
    <row r="212" spans="1:19" s="234" customFormat="1">
      <c r="A212" s="44" t="s">
        <v>272</v>
      </c>
      <c r="B212" s="593">
        <f>+'Distribution Pivot Table'!Y$51*100</f>
        <v>0.76804915514592931</v>
      </c>
      <c r="C212" s="594">
        <f>+'Distribution Pivot Table'!Y$52*100</f>
        <v>0.38402457757296465</v>
      </c>
      <c r="D212" s="593">
        <f>+'Distribution Pivot Table'!Y$53*100</f>
        <v>0</v>
      </c>
      <c r="E212" s="595">
        <f t="shared" si="50"/>
        <v>1.1520737327188939</v>
      </c>
      <c r="F212" s="596">
        <f>+'Distribution Pivot Table'!Y$54*100</f>
        <v>25.192012288786479</v>
      </c>
      <c r="G212" s="594">
        <f>+'Distribution Pivot Table'!Y$55*100</f>
        <v>9.6006144393241168</v>
      </c>
      <c r="H212" s="593">
        <f>+'Distribution Pivot Table'!Y$56*100</f>
        <v>0</v>
      </c>
      <c r="I212" s="595">
        <f t="shared" si="51"/>
        <v>34.792626728110598</v>
      </c>
      <c r="J212" s="600">
        <f>+'Distribution Pivot Table'!Y$57*100</f>
        <v>33.563748079877115</v>
      </c>
      <c r="K212" s="601">
        <f>+'Distribution Pivot Table'!Y$58*100</f>
        <v>30.491551459293394</v>
      </c>
      <c r="L212" s="601">
        <f>+'Distribution Pivot Table'!Y$59*100</f>
        <v>0</v>
      </c>
      <c r="M212" s="602">
        <f t="shared" si="52"/>
        <v>64.055299539170505</v>
      </c>
      <c r="N212" s="600">
        <f>+'Distribution Pivot Table'!Y$60*100</f>
        <v>0</v>
      </c>
      <c r="O212" s="603">
        <f t="shared" si="53"/>
        <v>59.523809523809518</v>
      </c>
      <c r="P212" s="604">
        <f t="shared" si="54"/>
        <v>40.476190476190474</v>
      </c>
      <c r="Q212" s="604">
        <f t="shared" si="55"/>
        <v>0</v>
      </c>
      <c r="R212" s="237">
        <f t="shared" si="56"/>
        <v>100</v>
      </c>
      <c r="S212" s="37">
        <f t="shared" si="57"/>
        <v>100</v>
      </c>
    </row>
    <row r="213" spans="1:19" s="234" customFormat="1">
      <c r="A213" s="44" t="s">
        <v>273</v>
      </c>
      <c r="B213" s="593">
        <f>+'Distribution Pivot Table'!Y$62*100</f>
        <v>0</v>
      </c>
      <c r="C213" s="594">
        <f>+'Distribution Pivot Table'!Y$63*100</f>
        <v>0</v>
      </c>
      <c r="D213" s="593">
        <f>+'Distribution Pivot Table'!Y$64*100</f>
        <v>0</v>
      </c>
      <c r="E213" s="595">
        <f t="shared" si="50"/>
        <v>0</v>
      </c>
      <c r="F213" s="596">
        <f>+'Distribution Pivot Table'!Y$65*100</f>
        <v>0</v>
      </c>
      <c r="G213" s="594">
        <f>+'Distribution Pivot Table'!Y$66*100</f>
        <v>0</v>
      </c>
      <c r="H213" s="593">
        <f>+'Distribution Pivot Table'!Y$67*100</f>
        <v>0</v>
      </c>
      <c r="I213" s="595">
        <f t="shared" si="51"/>
        <v>0</v>
      </c>
      <c r="J213" s="600">
        <f>+'Distribution Pivot Table'!Y$68*100</f>
        <v>0</v>
      </c>
      <c r="K213" s="601">
        <f>+'Distribution Pivot Table'!Y$69*100</f>
        <v>0</v>
      </c>
      <c r="L213" s="601">
        <f>+'Distribution Pivot Table'!Y$70*100</f>
        <v>0</v>
      </c>
      <c r="M213" s="602">
        <f t="shared" si="52"/>
        <v>0</v>
      </c>
      <c r="N213" s="596">
        <f>+'Distribution Pivot Table'!Y$71*100</f>
        <v>0</v>
      </c>
      <c r="O213" s="603">
        <f t="shared" si="53"/>
        <v>0</v>
      </c>
      <c r="P213" s="604">
        <f t="shared" si="54"/>
        <v>0</v>
      </c>
      <c r="Q213" s="604">
        <f t="shared" si="55"/>
        <v>0</v>
      </c>
      <c r="R213" s="237">
        <f t="shared" si="56"/>
        <v>0</v>
      </c>
      <c r="S213" s="37">
        <f t="shared" si="57"/>
        <v>0</v>
      </c>
    </row>
    <row r="214" spans="1:19" s="234" customFormat="1" ht="14.25">
      <c r="A214" s="44" t="s">
        <v>524</v>
      </c>
      <c r="B214" s="593">
        <f>+'Distribution Pivot Table'!Y$73*100</f>
        <v>0</v>
      </c>
      <c r="C214" s="594">
        <f>+'Distribution Pivot Table'!Y$74*100</f>
        <v>0</v>
      </c>
      <c r="D214" s="593">
        <f>+'Distribution Pivot Table'!Y$75*100</f>
        <v>0</v>
      </c>
      <c r="E214" s="595">
        <f t="shared" si="50"/>
        <v>0</v>
      </c>
      <c r="F214" s="596">
        <f>+'Distribution Pivot Table'!Y$76*100</f>
        <v>0</v>
      </c>
      <c r="G214" s="594">
        <f>+'Distribution Pivot Table'!Y$77*100</f>
        <v>0</v>
      </c>
      <c r="H214" s="593">
        <f>+'Distribution Pivot Table'!Y$78*100</f>
        <v>0</v>
      </c>
      <c r="I214" s="595">
        <f t="shared" si="51"/>
        <v>0</v>
      </c>
      <c r="J214" s="600">
        <f>+'Distribution Pivot Table'!Y$79*100</f>
        <v>0</v>
      </c>
      <c r="K214" s="601">
        <f>+'Distribution Pivot Table'!Y$80*100</f>
        <v>0</v>
      </c>
      <c r="L214" s="601">
        <f>+'Distribution Pivot Table'!Y$81*100</f>
        <v>0</v>
      </c>
      <c r="M214" s="602">
        <f t="shared" si="52"/>
        <v>0</v>
      </c>
      <c r="N214" s="600">
        <f>+'Distribution Pivot Table'!Y$82*100</f>
        <v>0</v>
      </c>
      <c r="O214" s="603">
        <f t="shared" si="53"/>
        <v>0</v>
      </c>
      <c r="P214" s="604">
        <f t="shared" si="54"/>
        <v>0</v>
      </c>
      <c r="Q214" s="604">
        <f t="shared" si="55"/>
        <v>0</v>
      </c>
      <c r="R214" s="237">
        <f t="shared" si="56"/>
        <v>0</v>
      </c>
      <c r="S214" s="37">
        <f t="shared" si="57"/>
        <v>0</v>
      </c>
    </row>
    <row r="215" spans="1:19" s="234" customFormat="1">
      <c r="A215" s="44" t="s">
        <v>275</v>
      </c>
      <c r="B215" s="593">
        <f>+'Distribution Pivot Table'!Y$84*100</f>
        <v>0</v>
      </c>
      <c r="C215" s="594">
        <f>+'Distribution Pivot Table'!Y$85*100</f>
        <v>0</v>
      </c>
      <c r="D215" s="593">
        <f>+'Distribution Pivot Table'!Y$86*100</f>
        <v>0</v>
      </c>
      <c r="E215" s="595">
        <f t="shared" si="50"/>
        <v>0</v>
      </c>
      <c r="F215" s="596">
        <f>+'Distribution Pivot Table'!Y$87*100</f>
        <v>0</v>
      </c>
      <c r="G215" s="594">
        <f>+'Distribution Pivot Table'!Y$88*100</f>
        <v>0</v>
      </c>
      <c r="H215" s="593">
        <f>+'Distribution Pivot Table'!Y$89*100</f>
        <v>0</v>
      </c>
      <c r="I215" s="595">
        <f t="shared" si="51"/>
        <v>0</v>
      </c>
      <c r="J215" s="596">
        <f>+'Distribution Pivot Table'!Y$90*100</f>
        <v>0</v>
      </c>
      <c r="K215" s="593">
        <f>+'Distribution Pivot Table'!Y$91*100</f>
        <v>0</v>
      </c>
      <c r="L215" s="593">
        <f>+'Distribution Pivot Table'!Y$92*100</f>
        <v>0</v>
      </c>
      <c r="M215" s="597">
        <f t="shared" si="52"/>
        <v>0</v>
      </c>
      <c r="N215" s="596">
        <f>+'Distribution Pivot Table'!Y$93*100</f>
        <v>0</v>
      </c>
      <c r="O215" s="598">
        <f t="shared" si="53"/>
        <v>0</v>
      </c>
      <c r="P215" s="599">
        <f t="shared" si="54"/>
        <v>0</v>
      </c>
      <c r="Q215" s="599">
        <f t="shared" si="55"/>
        <v>0</v>
      </c>
      <c r="R215" s="237">
        <f t="shared" si="56"/>
        <v>0</v>
      </c>
      <c r="S215" s="37">
        <f t="shared" si="57"/>
        <v>0</v>
      </c>
    </row>
    <row r="216" spans="1:19" s="234" customFormat="1">
      <c r="A216" s="44"/>
      <c r="B216" s="593"/>
      <c r="C216" s="594"/>
      <c r="D216" s="593"/>
      <c r="E216" s="595"/>
      <c r="F216" s="596"/>
      <c r="G216" s="594"/>
      <c r="H216" s="593"/>
      <c r="I216" s="595"/>
      <c r="J216" s="596"/>
      <c r="K216" s="593"/>
      <c r="L216" s="593"/>
      <c r="M216" s="597"/>
      <c r="N216" s="596"/>
      <c r="O216" s="598"/>
      <c r="P216" s="599"/>
      <c r="Q216" s="599"/>
      <c r="R216" s="237"/>
      <c r="S216" s="37"/>
    </row>
    <row r="217" spans="1:19" s="234" customFormat="1">
      <c r="A217" s="44" t="s">
        <v>276</v>
      </c>
      <c r="B217" s="593">
        <f>+'Distribution Pivot Table'!Y$95*100</f>
        <v>0</v>
      </c>
      <c r="C217" s="594">
        <f>+'Distribution Pivot Table'!Y$96*100</f>
        <v>0</v>
      </c>
      <c r="D217" s="593">
        <f>+'Distribution Pivot Table'!Y$97*100</f>
        <v>0</v>
      </c>
      <c r="E217" s="595">
        <f t="shared" si="50"/>
        <v>0</v>
      </c>
      <c r="F217" s="596">
        <f>+'Distribution Pivot Table'!Y$98*100</f>
        <v>0</v>
      </c>
      <c r="G217" s="594">
        <f>+'Distribution Pivot Table'!Y$99*100</f>
        <v>0</v>
      </c>
      <c r="H217" s="593">
        <f>+'Distribution Pivot Table'!Y$100*100</f>
        <v>0</v>
      </c>
      <c r="I217" s="595">
        <f t="shared" si="51"/>
        <v>0</v>
      </c>
      <c r="J217" s="600">
        <f>+'Distribution Pivot Table'!Y$101*100</f>
        <v>0</v>
      </c>
      <c r="K217" s="601">
        <f>+'Distribution Pivot Table'!Y$102*100</f>
        <v>0</v>
      </c>
      <c r="L217" s="601">
        <f>+'Distribution Pivot Table'!Y$103*100</f>
        <v>0</v>
      </c>
      <c r="M217" s="602">
        <f t="shared" si="52"/>
        <v>0</v>
      </c>
      <c r="N217" s="600">
        <f>+'Distribution Pivot Table'!Y$104*100</f>
        <v>0</v>
      </c>
      <c r="O217" s="603">
        <f t="shared" si="53"/>
        <v>0</v>
      </c>
      <c r="P217" s="604">
        <f t="shared" si="54"/>
        <v>0</v>
      </c>
      <c r="Q217" s="604">
        <f t="shared" si="55"/>
        <v>0</v>
      </c>
      <c r="R217" s="237">
        <f t="shared" si="56"/>
        <v>0</v>
      </c>
      <c r="S217" s="37">
        <f t="shared" si="57"/>
        <v>0</v>
      </c>
    </row>
    <row r="218" spans="1:19" s="234" customFormat="1">
      <c r="A218" s="44" t="s">
        <v>277</v>
      </c>
      <c r="B218" s="593">
        <f>+'Distribution Pivot Table'!Y$106*100</f>
        <v>0.10030090270812438</v>
      </c>
      <c r="C218" s="594">
        <f>+'Distribution Pivot Table'!Y$107*100</f>
        <v>0</v>
      </c>
      <c r="D218" s="593">
        <f>+'Distribution Pivot Table'!Y$108*108</f>
        <v>0</v>
      </c>
      <c r="E218" s="595">
        <f t="shared" si="50"/>
        <v>0.10030090270812438</v>
      </c>
      <c r="F218" s="596">
        <f>+'Distribution Pivot Table'!Y$109*100</f>
        <v>60.481444332999004</v>
      </c>
      <c r="G218" s="594">
        <f>+'Distribution Pivot Table'!Y$110*100</f>
        <v>0.50150451354062187</v>
      </c>
      <c r="H218" s="593">
        <f>+'Distribution Pivot Table'!Y$111*100</f>
        <v>0.20060180541624875</v>
      </c>
      <c r="I218" s="595">
        <f t="shared" si="51"/>
        <v>61.183550651955876</v>
      </c>
      <c r="J218" s="600">
        <f>+'Distribution Pivot Table'!Y$112*100</f>
        <v>32.397191574724168</v>
      </c>
      <c r="K218" s="601">
        <f>+'Distribution Pivot Table'!Y$113*100</f>
        <v>2.5075225677031092</v>
      </c>
      <c r="L218" s="601">
        <f>+'Distribution Pivot Table'!Y$114*100</f>
        <v>1.0030090270812437</v>
      </c>
      <c r="M218" s="602">
        <f t="shared" si="52"/>
        <v>35.907723169508522</v>
      </c>
      <c r="N218" s="600">
        <f>+'Distribution Pivot Table'!Y$115*100</f>
        <v>2.8084252758274824</v>
      </c>
      <c r="O218" s="603">
        <f t="shared" si="53"/>
        <v>92.978936810431293</v>
      </c>
      <c r="P218" s="604">
        <f t="shared" si="54"/>
        <v>3.009027081243731</v>
      </c>
      <c r="Q218" s="604">
        <f t="shared" si="55"/>
        <v>4.0120361083249749</v>
      </c>
      <c r="R218" s="237">
        <f t="shared" si="56"/>
        <v>100.00000000000001</v>
      </c>
      <c r="S218" s="37">
        <f t="shared" si="57"/>
        <v>100</v>
      </c>
    </row>
    <row r="219" spans="1:19" s="234" customFormat="1">
      <c r="A219" s="44" t="s">
        <v>278</v>
      </c>
      <c r="B219" s="593">
        <f>+'Distribution Pivot Table'!Y$117*100</f>
        <v>0</v>
      </c>
      <c r="C219" s="594">
        <f>+'Distribution Pivot Table'!Y$118*100</f>
        <v>0</v>
      </c>
      <c r="D219" s="593">
        <f>+'Distribution Pivot Table'!Y$119*100</f>
        <v>0</v>
      </c>
      <c r="E219" s="595">
        <f t="shared" si="50"/>
        <v>0</v>
      </c>
      <c r="F219" s="596">
        <f>+'Distribution Pivot Table'!Y$120*100</f>
        <v>0</v>
      </c>
      <c r="G219" s="594">
        <f>+'Distribution Pivot Table'!Y$121*100</f>
        <v>0</v>
      </c>
      <c r="H219" s="593">
        <f>+'Distribution Pivot Table'!Y$122*100</f>
        <v>0</v>
      </c>
      <c r="I219" s="595">
        <f t="shared" si="51"/>
        <v>0</v>
      </c>
      <c r="J219" s="600">
        <f>+'Distribution Pivot Table'!Y$123*100</f>
        <v>0</v>
      </c>
      <c r="K219" s="601">
        <f>+'Distribution Pivot Table'!Y$124*100</f>
        <v>0</v>
      </c>
      <c r="L219" s="601">
        <f>+'Distribution Pivot Table'!Y$125*100</f>
        <v>0</v>
      </c>
      <c r="M219" s="602">
        <f t="shared" si="52"/>
        <v>0</v>
      </c>
      <c r="N219" s="600">
        <f>+'Distribution Pivot Table'!Y$126*100</f>
        <v>0</v>
      </c>
      <c r="O219" s="603">
        <f t="shared" si="53"/>
        <v>0</v>
      </c>
      <c r="P219" s="604">
        <f t="shared" si="54"/>
        <v>0</v>
      </c>
      <c r="Q219" s="604">
        <f t="shared" si="55"/>
        <v>0</v>
      </c>
      <c r="R219" s="237">
        <f t="shared" si="56"/>
        <v>0</v>
      </c>
      <c r="S219" s="37">
        <f t="shared" si="57"/>
        <v>0</v>
      </c>
    </row>
    <row r="220" spans="1:19" s="234" customFormat="1">
      <c r="A220" s="44" t="s">
        <v>279</v>
      </c>
      <c r="B220" s="593">
        <f>+'Distribution Pivot Table'!Y$128*100</f>
        <v>0</v>
      </c>
      <c r="C220" s="594">
        <f>+'Distribution Pivot Table'!Y$129*100</f>
        <v>0</v>
      </c>
      <c r="D220" s="593">
        <f>+'Distribution Pivot Table'!Y$130*100</f>
        <v>0</v>
      </c>
      <c r="E220" s="595">
        <f t="shared" si="50"/>
        <v>0</v>
      </c>
      <c r="F220" s="596">
        <f>+'Distribution Pivot Table'!Y$131*100</f>
        <v>0</v>
      </c>
      <c r="G220" s="594">
        <f>+'Distribution Pivot Table'!Y$132*100</f>
        <v>0</v>
      </c>
      <c r="H220" s="593">
        <f>+'Distribution Pivot Table'!Y$133*100</f>
        <v>0</v>
      </c>
      <c r="I220" s="595">
        <f t="shared" si="51"/>
        <v>0</v>
      </c>
      <c r="J220" s="600">
        <f>+'Distribution Pivot Table'!Y$134*100</f>
        <v>0</v>
      </c>
      <c r="K220" s="601">
        <f>+'Distribution Pivot Table'!Y$135*100</f>
        <v>0</v>
      </c>
      <c r="L220" s="601">
        <f>+'Distribution Pivot Table'!Y$136*100</f>
        <v>0</v>
      </c>
      <c r="M220" s="602">
        <f t="shared" si="52"/>
        <v>0</v>
      </c>
      <c r="N220" s="600">
        <f>+'Distribution Pivot Table'!Y$137*100</f>
        <v>0</v>
      </c>
      <c r="O220" s="603">
        <f t="shared" si="53"/>
        <v>0</v>
      </c>
      <c r="P220" s="604">
        <f t="shared" si="54"/>
        <v>0</v>
      </c>
      <c r="Q220" s="604">
        <f t="shared" si="55"/>
        <v>0</v>
      </c>
      <c r="R220" s="237">
        <f t="shared" si="56"/>
        <v>0</v>
      </c>
      <c r="S220" s="37">
        <f t="shared" si="57"/>
        <v>0</v>
      </c>
    </row>
    <row r="221" spans="1:19" s="234" customFormat="1">
      <c r="A221" s="44"/>
      <c r="B221" s="593"/>
      <c r="C221" s="594"/>
      <c r="D221" s="593"/>
      <c r="E221" s="595"/>
      <c r="F221" s="596"/>
      <c r="G221" s="594"/>
      <c r="H221" s="593"/>
      <c r="I221" s="595"/>
      <c r="J221" s="600"/>
      <c r="K221" s="601"/>
      <c r="L221" s="601"/>
      <c r="M221" s="602"/>
      <c r="N221" s="600"/>
      <c r="O221" s="603"/>
      <c r="P221" s="604"/>
      <c r="Q221" s="604"/>
      <c r="R221" s="237"/>
      <c r="S221" s="37"/>
    </row>
    <row r="222" spans="1:19" s="234" customFormat="1">
      <c r="A222" s="44" t="s">
        <v>280</v>
      </c>
      <c r="B222" s="593">
        <f>+'Distribution Pivot Table'!Y$139*100</f>
        <v>0</v>
      </c>
      <c r="C222" s="594">
        <f>+'Distribution Pivot Table'!Y$140*100</f>
        <v>0</v>
      </c>
      <c r="D222" s="593">
        <f>+'Distribution Pivot Table'!Y$141*100</f>
        <v>0</v>
      </c>
      <c r="E222" s="595">
        <f t="shared" si="50"/>
        <v>0</v>
      </c>
      <c r="F222" s="596">
        <f>+'Distribution Pivot Table'!Y$142*100</f>
        <v>0</v>
      </c>
      <c r="G222" s="594">
        <f>+'Distribution Pivot Table'!Y$143*100</f>
        <v>0</v>
      </c>
      <c r="H222" s="593">
        <f>+'Distribution Pivot Table'!Y$144*100</f>
        <v>0</v>
      </c>
      <c r="I222" s="595">
        <f t="shared" si="51"/>
        <v>0</v>
      </c>
      <c r="J222" s="600">
        <f>+'Distribution Pivot Table'!Y$145*100</f>
        <v>0</v>
      </c>
      <c r="K222" s="601">
        <f>+'Distribution Pivot Table'!Y$146*100</f>
        <v>0</v>
      </c>
      <c r="L222" s="601">
        <f>+'Distribution Pivot Table'!Y$147*100</f>
        <v>0</v>
      </c>
      <c r="M222" s="602">
        <f t="shared" si="52"/>
        <v>0</v>
      </c>
      <c r="N222" s="600">
        <f>+'Distribution Pivot Table'!Y$148*100</f>
        <v>0</v>
      </c>
      <c r="O222" s="603">
        <f t="shared" si="53"/>
        <v>0</v>
      </c>
      <c r="P222" s="604">
        <f t="shared" si="54"/>
        <v>0</v>
      </c>
      <c r="Q222" s="604">
        <f t="shared" si="55"/>
        <v>0</v>
      </c>
      <c r="R222" s="237">
        <f t="shared" si="56"/>
        <v>0</v>
      </c>
      <c r="S222" s="37">
        <f t="shared" si="57"/>
        <v>0</v>
      </c>
    </row>
    <row r="223" spans="1:19" s="234" customFormat="1">
      <c r="A223" s="44" t="s">
        <v>281</v>
      </c>
      <c r="B223" s="593">
        <f>+'Distribution Pivot Table'!Y$150*100</f>
        <v>11.814345991561181</v>
      </c>
      <c r="C223" s="594">
        <f>+'Distribution Pivot Table'!Y$151*100</f>
        <v>0.42194092827004215</v>
      </c>
      <c r="D223" s="593">
        <f>+'Distribution Pivot Table'!Y$152*100</f>
        <v>0</v>
      </c>
      <c r="E223" s="595">
        <f t="shared" si="50"/>
        <v>12.236286919831223</v>
      </c>
      <c r="F223" s="596">
        <f>+'Distribution Pivot Table'!Y$153*100</f>
        <v>36.708860759493675</v>
      </c>
      <c r="G223" s="594">
        <f>+'Distribution Pivot Table'!Y$154*100</f>
        <v>6.3291139240506329</v>
      </c>
      <c r="H223" s="593">
        <f>+'Distribution Pivot Table'!Y$155*100</f>
        <v>0</v>
      </c>
      <c r="I223" s="595">
        <f t="shared" si="51"/>
        <v>43.037974683544306</v>
      </c>
      <c r="J223" s="600">
        <f>+'Distribution Pivot Table'!Y$156*100</f>
        <v>37.130801687763714</v>
      </c>
      <c r="K223" s="601">
        <f>+'Distribution Pivot Table'!Y$157*100</f>
        <v>3.79746835443038</v>
      </c>
      <c r="L223" s="601">
        <f>+'Distribution Pivot Table'!Y$158*100</f>
        <v>0</v>
      </c>
      <c r="M223" s="602">
        <f t="shared" si="52"/>
        <v>40.928270042194093</v>
      </c>
      <c r="N223" s="600">
        <f>+'Distribution Pivot Table'!Y$159*100</f>
        <v>3.79746835443038</v>
      </c>
      <c r="O223" s="603">
        <f t="shared" si="53"/>
        <v>85.654008438818579</v>
      </c>
      <c r="P223" s="604">
        <f t="shared" si="54"/>
        <v>10.548523206751055</v>
      </c>
      <c r="Q223" s="604">
        <f t="shared" si="55"/>
        <v>3.79746835443038</v>
      </c>
      <c r="R223" s="237">
        <f t="shared" si="56"/>
        <v>100</v>
      </c>
      <c r="S223" s="37">
        <f t="shared" si="57"/>
        <v>100.00000000000001</v>
      </c>
    </row>
    <row r="224" spans="1:19" s="234" customFormat="1">
      <c r="A224" s="44" t="s">
        <v>282</v>
      </c>
      <c r="B224" s="593">
        <f>+'Distribution Pivot Table'!Y$161*100</f>
        <v>5.2264808362369335</v>
      </c>
      <c r="C224" s="594">
        <f>+'Distribution Pivot Table'!Y$162*100</f>
        <v>0</v>
      </c>
      <c r="D224" s="593">
        <f>+'Distribution Pivot Table'!Y$1163*100</f>
        <v>0</v>
      </c>
      <c r="E224" s="595">
        <f t="shared" si="50"/>
        <v>5.2264808362369335</v>
      </c>
      <c r="F224" s="596">
        <f>+'Distribution Pivot Table'!Y$164*100</f>
        <v>44.947735191637634</v>
      </c>
      <c r="G224" s="594">
        <f>+'Distribution Pivot Table'!Y$165*100</f>
        <v>9.7560975609756095</v>
      </c>
      <c r="H224" s="593">
        <f>+'Distribution Pivot Table'!Y$166*100</f>
        <v>0</v>
      </c>
      <c r="I224" s="595">
        <f t="shared" si="51"/>
        <v>54.703832752613245</v>
      </c>
      <c r="J224" s="600">
        <f>+'Distribution Pivot Table'!Y$167*100</f>
        <v>26.132404181184672</v>
      </c>
      <c r="K224" s="601">
        <f>+'Distribution Pivot Table'!Y$168*100</f>
        <v>13.937282229965156</v>
      </c>
      <c r="L224" s="601">
        <f>+'Distribution Pivot Table'!Y$169*100</f>
        <v>0</v>
      </c>
      <c r="M224" s="602">
        <f t="shared" si="52"/>
        <v>40.069686411149831</v>
      </c>
      <c r="N224" s="600">
        <f>+'Distribution Pivot Table'!Y$170*100</f>
        <v>0</v>
      </c>
      <c r="O224" s="603">
        <f t="shared" si="53"/>
        <v>76.306620209059233</v>
      </c>
      <c r="P224" s="604">
        <f t="shared" si="54"/>
        <v>23.693379790940767</v>
      </c>
      <c r="Q224" s="604">
        <f t="shared" si="55"/>
        <v>0</v>
      </c>
      <c r="R224" s="237">
        <f t="shared" si="56"/>
        <v>100</v>
      </c>
      <c r="S224" s="37">
        <f t="shared" si="57"/>
        <v>100</v>
      </c>
    </row>
    <row r="225" spans="1:19" s="234" customFormat="1">
      <c r="A225" s="220" t="s">
        <v>283</v>
      </c>
      <c r="B225" s="605">
        <f>+'Distribution Pivot Table'!Y$172*100</f>
        <v>13.601789709172261</v>
      </c>
      <c r="C225" s="605">
        <f>+'Distribution Pivot Table'!Y$173*100</f>
        <v>0.17897091722595079</v>
      </c>
      <c r="D225" s="605">
        <f>+'Distribution Pivot Table'!Y$174*100</f>
        <v>0</v>
      </c>
      <c r="E225" s="606">
        <f t="shared" si="50"/>
        <v>13.780760626398211</v>
      </c>
      <c r="F225" s="607">
        <f>+'Distribution Pivot Table'!Y$175*100</f>
        <v>37.31543624161074</v>
      </c>
      <c r="G225" s="605">
        <f>+'Distribution Pivot Table'!Y$176*100</f>
        <v>1.4317673378076063</v>
      </c>
      <c r="H225" s="605">
        <f>+'Distribution Pivot Table'!Y$177*100</f>
        <v>0</v>
      </c>
      <c r="I225" s="606">
        <f t="shared" si="51"/>
        <v>38.747203579418347</v>
      </c>
      <c r="J225" s="608">
        <f>+'Distribution Pivot Table'!Y$178*100</f>
        <v>33.020134228187921</v>
      </c>
      <c r="K225" s="609">
        <f>+'Distribution Pivot Table'!Y$179*100</f>
        <v>5.4586129753914987</v>
      </c>
      <c r="L225" s="609">
        <f>+'Distribution Pivot Table'!Y$180*100</f>
        <v>0</v>
      </c>
      <c r="M225" s="610">
        <f t="shared" si="52"/>
        <v>38.478747203579417</v>
      </c>
      <c r="N225" s="608">
        <f>+'Distribution Pivot Table'!Y$181*100</f>
        <v>8.9932885906040276</v>
      </c>
      <c r="O225" s="611">
        <f t="shared" si="53"/>
        <v>83.93736017897092</v>
      </c>
      <c r="P225" s="612">
        <f t="shared" si="54"/>
        <v>7.0693512304250561</v>
      </c>
      <c r="Q225" s="612">
        <f t="shared" si="55"/>
        <v>8.9932885906040276</v>
      </c>
      <c r="R225" s="237">
        <f t="shared" si="56"/>
        <v>100.00000000000001</v>
      </c>
      <c r="S225" s="37">
        <f t="shared" si="57"/>
        <v>100</v>
      </c>
    </row>
    <row r="226" spans="1:19" s="234" customFormat="1">
      <c r="A226" s="559" t="s">
        <v>400</v>
      </c>
      <c r="B226" s="275"/>
      <c r="C226" s="275"/>
      <c r="D226" s="275"/>
      <c r="E226" s="275"/>
      <c r="F226" s="545"/>
      <c r="G226" s="545"/>
      <c r="H226" s="545"/>
      <c r="I226" s="545"/>
      <c r="R226" s="239"/>
    </row>
    <row r="227" spans="1:19">
      <c r="A227" s="559" t="s">
        <v>909</v>
      </c>
      <c r="B227" s="263"/>
      <c r="C227" s="263"/>
      <c r="D227" s="263"/>
      <c r="E227" s="544"/>
      <c r="F227" s="263"/>
      <c r="G227" s="263"/>
      <c r="H227" s="263"/>
      <c r="I227" s="544"/>
      <c r="J227" s="218"/>
      <c r="K227" s="218"/>
      <c r="L227" s="218"/>
      <c r="M227" s="266"/>
      <c r="N227" s="218"/>
      <c r="O227" s="267"/>
      <c r="P227" s="267"/>
      <c r="R227" s="45"/>
    </row>
    <row r="228" spans="1:19" s="234" customFormat="1">
      <c r="A228" s="44"/>
      <c r="B228" s="275"/>
      <c r="C228" s="275"/>
      <c r="D228" s="275"/>
      <c r="E228" s="275"/>
      <c r="F228" s="545"/>
      <c r="G228" s="545"/>
      <c r="H228" s="545"/>
      <c r="I228" s="545"/>
      <c r="R228" s="239"/>
    </row>
    <row r="229" spans="1:19" s="234" customFormat="1">
      <c r="A229" s="221"/>
      <c r="B229" s="241"/>
      <c r="C229" s="241"/>
      <c r="D229" s="241"/>
      <c r="E229" s="241"/>
      <c r="F229" s="545"/>
      <c r="G229" s="545"/>
      <c r="H229" s="545"/>
      <c r="I229" s="545"/>
      <c r="Q229" s="560" t="s">
        <v>830</v>
      </c>
      <c r="R229" s="239"/>
    </row>
    <row r="230" spans="1:19" s="234" customFormat="1" ht="18">
      <c r="A230" s="557" t="s">
        <v>860</v>
      </c>
      <c r="B230" s="535"/>
      <c r="C230" s="535"/>
      <c r="D230" s="535"/>
      <c r="E230" s="535"/>
      <c r="F230" s="538"/>
      <c r="G230" s="538"/>
      <c r="H230" s="538"/>
      <c r="I230" s="539"/>
      <c r="J230" s="209"/>
      <c r="K230" s="209"/>
      <c r="L230" s="209"/>
      <c r="M230" s="534"/>
      <c r="N230" s="209"/>
      <c r="O230" s="209"/>
      <c r="P230" s="209"/>
      <c r="Q230" s="209"/>
      <c r="R230" s="233"/>
    </row>
    <row r="231" spans="1:19" s="234" customFormat="1" ht="18">
      <c r="A231" s="557"/>
      <c r="B231" s="535"/>
      <c r="C231" s="535"/>
      <c r="D231" s="535"/>
      <c r="E231" s="535"/>
      <c r="F231" s="538"/>
      <c r="G231" s="538"/>
      <c r="H231" s="538"/>
      <c r="I231" s="539"/>
      <c r="J231" s="209"/>
      <c r="K231" s="209"/>
      <c r="L231" s="209"/>
      <c r="M231" s="534"/>
      <c r="N231" s="209"/>
      <c r="O231" s="209"/>
      <c r="P231" s="209"/>
      <c r="Q231" s="209"/>
      <c r="R231" s="233"/>
    </row>
    <row r="232" spans="1:19" s="234" customFormat="1" ht="15.75">
      <c r="A232" s="556" t="s">
        <v>129</v>
      </c>
      <c r="B232" s="535"/>
      <c r="C232" s="535"/>
      <c r="D232" s="535"/>
      <c r="E232" s="535"/>
      <c r="F232" s="538"/>
      <c r="G232" s="538"/>
      <c r="H232" s="538"/>
      <c r="I232" s="539"/>
      <c r="J232" s="209"/>
      <c r="K232" s="209"/>
      <c r="L232" s="209"/>
      <c r="M232" s="534"/>
      <c r="N232" s="209"/>
      <c r="O232" s="209"/>
      <c r="P232" s="209"/>
      <c r="Q232" s="209"/>
      <c r="R232" s="233"/>
    </row>
    <row r="233" spans="1:19" s="234" customFormat="1" ht="15.75">
      <c r="A233" s="556" t="s">
        <v>532</v>
      </c>
      <c r="B233" s="535"/>
      <c r="C233" s="535"/>
      <c r="D233" s="535"/>
      <c r="E233" s="535"/>
      <c r="F233" s="214"/>
      <c r="G233" s="214"/>
      <c r="H233" s="214"/>
      <c r="I233" s="535"/>
      <c r="J233" s="211"/>
      <c r="K233" s="211"/>
      <c r="L233" s="211"/>
      <c r="M233" s="533"/>
      <c r="N233" s="211"/>
      <c r="O233" s="211"/>
      <c r="P233" s="211"/>
      <c r="Q233" s="209"/>
      <c r="R233" s="233"/>
    </row>
    <row r="234" spans="1:19" s="234" customFormat="1" ht="18.75" customHeight="1">
      <c r="A234" s="222"/>
      <c r="B234" s="540"/>
      <c r="C234" s="540"/>
      <c r="D234" s="540"/>
      <c r="E234" s="540"/>
      <c r="F234" s="540"/>
      <c r="G234" s="540"/>
      <c r="H234" s="540"/>
      <c r="I234" s="540"/>
      <c r="J234" s="45"/>
      <c r="K234" s="45"/>
      <c r="L234" s="45"/>
      <c r="M234" s="45"/>
      <c r="N234" s="45"/>
      <c r="O234" s="45"/>
      <c r="P234" s="45"/>
      <c r="Q234" s="45"/>
      <c r="R234" s="235"/>
      <c r="S234" s="45"/>
    </row>
    <row r="235" spans="1:19" s="234" customFormat="1" ht="18.75" customHeight="1">
      <c r="A235" s="213"/>
      <c r="B235" s="561" t="s">
        <v>828</v>
      </c>
      <c r="C235" s="562"/>
      <c r="D235" s="562"/>
      <c r="E235" s="562"/>
      <c r="F235" s="562"/>
      <c r="G235" s="562"/>
      <c r="H235" s="562"/>
      <c r="I235" s="563"/>
      <c r="J235" s="564" t="s">
        <v>397</v>
      </c>
      <c r="K235" s="565"/>
      <c r="L235" s="565"/>
      <c r="M235" s="566"/>
      <c r="N235" s="660" t="s">
        <v>827</v>
      </c>
      <c r="O235" s="663" t="s">
        <v>402</v>
      </c>
      <c r="P235" s="663" t="s">
        <v>403</v>
      </c>
      <c r="Q235" s="663" t="s">
        <v>401</v>
      </c>
      <c r="R235" s="236"/>
      <c r="S235" s="35"/>
    </row>
    <row r="236" spans="1:19" s="234" customFormat="1" ht="52.5" customHeight="1">
      <c r="A236" s="231"/>
      <c r="B236" s="562" t="s">
        <v>906</v>
      </c>
      <c r="C236" s="562"/>
      <c r="D236" s="562"/>
      <c r="E236" s="567"/>
      <c r="F236" s="568" t="s">
        <v>908</v>
      </c>
      <c r="G236" s="562"/>
      <c r="H236" s="562"/>
      <c r="I236" s="563"/>
      <c r="J236" s="569" t="s">
        <v>829</v>
      </c>
      <c r="K236" s="570"/>
      <c r="L236" s="570"/>
      <c r="M236" s="571"/>
      <c r="N236" s="661"/>
      <c r="O236" s="664"/>
      <c r="P236" s="664"/>
      <c r="Q236" s="664"/>
      <c r="R236" s="236" t="s">
        <v>126</v>
      </c>
      <c r="S236" s="35" t="s">
        <v>126</v>
      </c>
    </row>
    <row r="237" spans="1:19" s="234" customFormat="1" ht="30" customHeight="1">
      <c r="A237" s="232"/>
      <c r="B237" s="572" t="s">
        <v>398</v>
      </c>
      <c r="C237" s="572" t="s">
        <v>399</v>
      </c>
      <c r="D237" s="572" t="s">
        <v>907</v>
      </c>
      <c r="E237" s="573" t="s">
        <v>127</v>
      </c>
      <c r="F237" s="574" t="s">
        <v>398</v>
      </c>
      <c r="G237" s="572" t="s">
        <v>399</v>
      </c>
      <c r="H237" s="572" t="s">
        <v>907</v>
      </c>
      <c r="I237" s="573" t="s">
        <v>127</v>
      </c>
      <c r="J237" s="575" t="s">
        <v>398</v>
      </c>
      <c r="K237" s="576" t="s">
        <v>399</v>
      </c>
      <c r="L237" s="572" t="s">
        <v>907</v>
      </c>
      <c r="M237" s="575" t="s">
        <v>127</v>
      </c>
      <c r="N237" s="662"/>
      <c r="O237" s="665"/>
      <c r="P237" s="665"/>
      <c r="Q237" s="665"/>
      <c r="R237" s="27"/>
      <c r="S237" s="36"/>
    </row>
    <row r="238" spans="1:19" s="234" customFormat="1" hidden="1">
      <c r="A238" s="44" t="s">
        <v>267</v>
      </c>
      <c r="B238" s="547"/>
      <c r="C238" s="547"/>
      <c r="D238" s="547"/>
      <c r="E238" s="264"/>
      <c r="F238" s="219"/>
      <c r="G238" s="262"/>
      <c r="H238" s="263"/>
      <c r="I238" s="264"/>
      <c r="J238" s="216"/>
      <c r="K238" s="217"/>
      <c r="L238" s="218"/>
      <c r="M238" s="26"/>
      <c r="N238" s="216"/>
      <c r="O238" s="230"/>
      <c r="P238" s="223"/>
      <c r="Q238" s="223"/>
      <c r="R238" s="237">
        <f t="shared" ref="R238:R258" si="58">SUM(B238:D238,F238:H238,J238:L238)+N238</f>
        <v>0</v>
      </c>
      <c r="S238" s="37">
        <f>+Q238+P238+O238</f>
        <v>0</v>
      </c>
    </row>
    <row r="239" spans="1:19" s="234" customFormat="1" hidden="1">
      <c r="A239" s="44"/>
      <c r="B239" s="275"/>
      <c r="C239" s="275"/>
      <c r="D239" s="275"/>
      <c r="E239" s="542"/>
      <c r="F239" s="219"/>
      <c r="G239" s="262"/>
      <c r="H239" s="263"/>
      <c r="I239" s="543"/>
      <c r="J239" s="216"/>
      <c r="K239" s="218"/>
      <c r="L239" s="218"/>
      <c r="M239" s="216"/>
      <c r="N239" s="216"/>
      <c r="O239" s="229"/>
      <c r="P239" s="224"/>
      <c r="Q239" s="224"/>
      <c r="R239" s="236"/>
      <c r="S239" s="35"/>
    </row>
    <row r="240" spans="1:19" s="234" customFormat="1">
      <c r="A240" s="275" t="s">
        <v>268</v>
      </c>
      <c r="B240" s="593">
        <f>+'Distribution Pivot Table'!AE$7*100</f>
        <v>0</v>
      </c>
      <c r="C240" s="594">
        <f>+'Distribution Pivot Table'!AE$8*100</f>
        <v>0</v>
      </c>
      <c r="D240" s="593">
        <f>+'Distribution Pivot Table'!AE$9*100</f>
        <v>0</v>
      </c>
      <c r="E240" s="595">
        <f t="shared" ref="E240:E258" si="59">SUM(B240:D240)</f>
        <v>0</v>
      </c>
      <c r="F240" s="596">
        <f>+'Distribution Pivot Table'!AE$10*100</f>
        <v>0</v>
      </c>
      <c r="G240" s="594">
        <f>+'Distribution Pivot Table'!AE$11*100</f>
        <v>0</v>
      </c>
      <c r="H240" s="593">
        <f>+'Distribution Pivot Table'!AE$12*100</f>
        <v>0</v>
      </c>
      <c r="I240" s="595">
        <f t="shared" ref="I240:I258" si="60">SUM(F240:H240)</f>
        <v>0</v>
      </c>
      <c r="J240" s="596">
        <f>+'Distribution Pivot Table'!AE$13*100</f>
        <v>0</v>
      </c>
      <c r="K240" s="593">
        <f>+'Distribution Pivot Table'!AE$14*100</f>
        <v>0</v>
      </c>
      <c r="L240" s="593">
        <f>+'Distribution Pivot Table'!AE$15*100</f>
        <v>0</v>
      </c>
      <c r="M240" s="597">
        <f t="shared" ref="M240:M258" si="61">SUM(J240:L240)</f>
        <v>0</v>
      </c>
      <c r="N240" s="596">
        <f>+'Distribution Pivot Table'!AE$16*100</f>
        <v>0</v>
      </c>
      <c r="O240" s="598">
        <f t="shared" ref="O240:O258" si="62">+B240+F240+J240</f>
        <v>0</v>
      </c>
      <c r="P240" s="599">
        <f t="shared" ref="P240:P258" si="63">+C240+G240+K240</f>
        <v>0</v>
      </c>
      <c r="Q240" s="599">
        <f t="shared" ref="Q240:Q258" si="64">+D240+H240+L240+N240</f>
        <v>0</v>
      </c>
      <c r="R240" s="237">
        <f t="shared" si="58"/>
        <v>0</v>
      </c>
      <c r="S240" s="37">
        <f t="shared" ref="S240:S258" si="65">+Q240+P240+O240</f>
        <v>0</v>
      </c>
    </row>
    <row r="241" spans="1:19" s="234" customFormat="1">
      <c r="A241" s="275" t="s">
        <v>269</v>
      </c>
      <c r="B241" s="593">
        <f>+'Distribution Pivot Table'!AE$18*100</f>
        <v>2.173430915945886</v>
      </c>
      <c r="C241" s="594">
        <f>+'Distribution Pivot Table'!AE$19*100</f>
        <v>3.1492570414726107</v>
      </c>
      <c r="D241" s="593">
        <f>+'Distribution Pivot Table'!AE$20*100</f>
        <v>0.73186959414504327</v>
      </c>
      <c r="E241" s="595">
        <f t="shared" si="59"/>
        <v>6.0545575515635397</v>
      </c>
      <c r="F241" s="596">
        <f>+'Distribution Pivot Table'!AE$21*100</f>
        <v>41.406076735418054</v>
      </c>
      <c r="G241" s="594">
        <f>+'Distribution Pivot Table'!AE$22*100</f>
        <v>18.718119316921712</v>
      </c>
      <c r="H241" s="593">
        <f>+'Distribution Pivot Table'!AE$23*100</f>
        <v>4.1250831669993344</v>
      </c>
      <c r="I241" s="595">
        <f t="shared" si="60"/>
        <v>64.249279219339101</v>
      </c>
      <c r="J241" s="600">
        <f>+'Distribution Pivot Table'!AE$24*100</f>
        <v>12.663561765358173</v>
      </c>
      <c r="K241" s="601">
        <f>+'Distribution Pivot Table'!AE$25*100</f>
        <v>10.223996451541362</v>
      </c>
      <c r="L241" s="593">
        <f>+'Distribution Pivot Table'!AE$26*100</f>
        <v>6.520292747837658</v>
      </c>
      <c r="M241" s="602">
        <f t="shared" si="61"/>
        <v>29.407850964737193</v>
      </c>
      <c r="N241" s="600">
        <f>+'Distribution Pivot Table'!AE$27*100</f>
        <v>0.28831226436016855</v>
      </c>
      <c r="O241" s="603">
        <f t="shared" si="62"/>
        <v>56.243069416722115</v>
      </c>
      <c r="P241" s="604">
        <f t="shared" si="63"/>
        <v>32.091372809935685</v>
      </c>
      <c r="Q241" s="604">
        <f t="shared" si="64"/>
        <v>11.665557773342204</v>
      </c>
      <c r="R241" s="237">
        <f t="shared" si="58"/>
        <v>100</v>
      </c>
      <c r="S241" s="37">
        <f t="shared" si="65"/>
        <v>100</v>
      </c>
    </row>
    <row r="242" spans="1:19" s="234" customFormat="1">
      <c r="A242" s="275" t="s">
        <v>270</v>
      </c>
      <c r="B242" s="593">
        <f>+'Distribution Pivot Table'!AE$29*100</f>
        <v>0</v>
      </c>
      <c r="C242" s="594">
        <f>+'Distribution Pivot Table'!AE$30*100</f>
        <v>0</v>
      </c>
      <c r="D242" s="593">
        <f>+'Distribution Pivot Table'!AE$31*100</f>
        <v>0</v>
      </c>
      <c r="E242" s="595">
        <f t="shared" si="59"/>
        <v>0</v>
      </c>
      <c r="F242" s="596">
        <f>+'Distribution Pivot Table'!AE$32*100</f>
        <v>0</v>
      </c>
      <c r="G242" s="594">
        <f>+'Distribution Pivot Table'!AE$33*100</f>
        <v>0</v>
      </c>
      <c r="H242" s="593">
        <f>+'Distribution Pivot Table'!AE$34*100</f>
        <v>0</v>
      </c>
      <c r="I242" s="595">
        <f t="shared" si="60"/>
        <v>0</v>
      </c>
      <c r="J242" s="596">
        <f>+'Distribution Pivot Table'!AE$35*100</f>
        <v>0</v>
      </c>
      <c r="K242" s="593">
        <f>+'Distribution Pivot Table'!AE$36*100</f>
        <v>0</v>
      </c>
      <c r="L242" s="593">
        <f>+'Distribution Pivot Table'!AE$37*100</f>
        <v>0</v>
      </c>
      <c r="M242" s="597">
        <f t="shared" si="61"/>
        <v>0</v>
      </c>
      <c r="N242" s="596">
        <f>+'Distribution Pivot Table'!AE$38*100</f>
        <v>0</v>
      </c>
      <c r="O242" s="598">
        <f t="shared" si="62"/>
        <v>0</v>
      </c>
      <c r="P242" s="599">
        <f t="shared" si="63"/>
        <v>0</v>
      </c>
      <c r="Q242" s="599">
        <f t="shared" si="64"/>
        <v>0</v>
      </c>
      <c r="R242" s="237">
        <f t="shared" si="58"/>
        <v>0</v>
      </c>
      <c r="S242" s="37">
        <f t="shared" si="65"/>
        <v>0</v>
      </c>
    </row>
    <row r="243" spans="1:19" s="234" customFormat="1">
      <c r="A243" s="275" t="s">
        <v>439</v>
      </c>
      <c r="B243" s="593">
        <f>+'Distribution Pivot Table'!AE$40*100</f>
        <v>8.9372937293729375</v>
      </c>
      <c r="C243" s="594">
        <f>+'Distribution Pivot Table'!AE$41*100</f>
        <v>2.827722772277228</v>
      </c>
      <c r="D243" s="593">
        <f>+'Distribution Pivot Table'!AE$42*100</f>
        <v>1.7056105610561054</v>
      </c>
      <c r="E243" s="595">
        <f t="shared" si="59"/>
        <v>13.470627062706271</v>
      </c>
      <c r="F243" s="596">
        <f>+'Distribution Pivot Table'!AE$43*100</f>
        <v>34.062046204620458</v>
      </c>
      <c r="G243" s="594">
        <f>+'Distribution Pivot Table'!AE$44*100</f>
        <v>15.215841584158415</v>
      </c>
      <c r="H243" s="650">
        <f>+'Distribution Pivot Table'!AE$45*100</f>
        <v>2.3762376237623763E-2</v>
      </c>
      <c r="I243" s="595">
        <f t="shared" si="60"/>
        <v>49.30165016501649</v>
      </c>
      <c r="J243" s="600">
        <f>+'Distribution Pivot Table'!AE$46*100</f>
        <v>14.212541254125414</v>
      </c>
      <c r="K243" s="601">
        <f>+'Distribution Pivot Table'!AE$47*100</f>
        <v>12.403960396039604</v>
      </c>
      <c r="L243" s="601">
        <f>+'Distribution Pivot Table'!AE$48*100</f>
        <v>3.6963696369636964E-2</v>
      </c>
      <c r="M243" s="602">
        <f t="shared" si="61"/>
        <v>26.653465346534656</v>
      </c>
      <c r="N243" s="600">
        <f>+'Distribution Pivot Table'!AE$49*100</f>
        <v>10.574257425742575</v>
      </c>
      <c r="O243" s="603">
        <f t="shared" si="62"/>
        <v>57.211881188118809</v>
      </c>
      <c r="P243" s="604">
        <f t="shared" si="63"/>
        <v>30.447524752475246</v>
      </c>
      <c r="Q243" s="604">
        <f t="shared" si="64"/>
        <v>12.340594059405941</v>
      </c>
      <c r="R243" s="237">
        <f t="shared" si="58"/>
        <v>100</v>
      </c>
      <c r="S243" s="37">
        <f t="shared" si="65"/>
        <v>100</v>
      </c>
    </row>
    <row r="244" spans="1:19" s="234" customFormat="1">
      <c r="A244" s="275"/>
      <c r="B244" s="593"/>
      <c r="C244" s="594"/>
      <c r="D244" s="593"/>
      <c r="E244" s="595"/>
      <c r="F244" s="596"/>
      <c r="G244" s="594"/>
      <c r="H244" s="593"/>
      <c r="I244" s="595"/>
      <c r="J244" s="600"/>
      <c r="K244" s="601"/>
      <c r="L244" s="601"/>
      <c r="M244" s="602"/>
      <c r="N244" s="600"/>
      <c r="O244" s="603"/>
      <c r="P244" s="604"/>
      <c r="Q244" s="604"/>
      <c r="R244" s="237"/>
      <c r="S244" s="37"/>
    </row>
    <row r="245" spans="1:19" s="234" customFormat="1">
      <c r="A245" s="275" t="s">
        <v>272</v>
      </c>
      <c r="B245" s="593">
        <f>+'Distribution Pivot Table'!AE$51*100</f>
        <v>1.4293371448990531</v>
      </c>
      <c r="C245" s="594">
        <f>+'Distribution Pivot Table'!AE$52*100</f>
        <v>0.75040200107200283</v>
      </c>
      <c r="D245" s="593">
        <f>+'Distribution Pivot Table'!AE$53*100</f>
        <v>0</v>
      </c>
      <c r="E245" s="595">
        <f t="shared" si="59"/>
        <v>2.1797391459710558</v>
      </c>
      <c r="F245" s="596">
        <f>+'Distribution Pivot Table'!AE$54*100</f>
        <v>44.005717348579601</v>
      </c>
      <c r="G245" s="594">
        <f>+'Distribution Pivot Table'!AE$55*100</f>
        <v>17.026978738609969</v>
      </c>
      <c r="H245" s="593">
        <f>+'Distribution Pivot Table'!AE$56*100</f>
        <v>0</v>
      </c>
      <c r="I245" s="595">
        <f t="shared" si="60"/>
        <v>61.032696087189571</v>
      </c>
      <c r="J245" s="600">
        <f>+'Distribution Pivot Table'!AE$57*100</f>
        <v>15.794175451134537</v>
      </c>
      <c r="K245" s="601">
        <f>+'Distribution Pivot Table'!AE$58*100</f>
        <v>20.278720743255317</v>
      </c>
      <c r="L245" s="601">
        <f>+'Distribution Pivot Table'!AE$59*100</f>
        <v>0</v>
      </c>
      <c r="M245" s="602">
        <f t="shared" si="61"/>
        <v>36.072896194389855</v>
      </c>
      <c r="N245" s="600">
        <f>+'Distribution Pivot Table'!AE$60*100</f>
        <v>0.71466857244952653</v>
      </c>
      <c r="O245" s="603">
        <f t="shared" si="62"/>
        <v>61.229229944613188</v>
      </c>
      <c r="P245" s="604">
        <f t="shared" si="63"/>
        <v>38.056101482937294</v>
      </c>
      <c r="Q245" s="604">
        <f t="shared" si="64"/>
        <v>0.71466857244952653</v>
      </c>
      <c r="R245" s="237">
        <f t="shared" si="58"/>
        <v>100.00000000000001</v>
      </c>
      <c r="S245" s="37">
        <f t="shared" si="65"/>
        <v>100</v>
      </c>
    </row>
    <row r="246" spans="1:19" s="234" customFormat="1">
      <c r="A246" s="275" t="s">
        <v>273</v>
      </c>
      <c r="B246" s="593">
        <f>+'Distribution Pivot Table'!AE$62*100</f>
        <v>1.6279069767441861</v>
      </c>
      <c r="C246" s="594">
        <f>+'Distribution Pivot Table'!AE$63*100</f>
        <v>0.31007751937984496</v>
      </c>
      <c r="D246" s="593">
        <f>+'Distribution Pivot Table'!AE$64*100</f>
        <v>0</v>
      </c>
      <c r="E246" s="595">
        <f t="shared" si="59"/>
        <v>1.9379844961240309</v>
      </c>
      <c r="F246" s="596">
        <f>+'Distribution Pivot Table'!AE$65*100</f>
        <v>36.558139534883722</v>
      </c>
      <c r="G246" s="594">
        <f>+'Distribution Pivot Table'!AE$66*100</f>
        <v>20.558139534883722</v>
      </c>
      <c r="H246" s="593">
        <f>+'Distribution Pivot Table'!AE$67*100</f>
        <v>0</v>
      </c>
      <c r="I246" s="595">
        <f t="shared" si="60"/>
        <v>57.116279069767444</v>
      </c>
      <c r="J246" s="600">
        <f>+'Distribution Pivot Table'!AE$68*100</f>
        <v>8.1395348837209305</v>
      </c>
      <c r="K246" s="601">
        <f>+'Distribution Pivot Table'!AE$69*100</f>
        <v>7.2868217054263562</v>
      </c>
      <c r="L246" s="601">
        <f>+'Distribution Pivot Table'!AE$70*100</f>
        <v>0</v>
      </c>
      <c r="M246" s="602">
        <f t="shared" si="61"/>
        <v>15.426356589147286</v>
      </c>
      <c r="N246" s="596">
        <f>+'Distribution Pivot Table'!AE$71*100</f>
        <v>25.519379844961243</v>
      </c>
      <c r="O246" s="603">
        <f t="shared" si="62"/>
        <v>46.325581395348834</v>
      </c>
      <c r="P246" s="604">
        <f t="shared" si="63"/>
        <v>28.155038759689923</v>
      </c>
      <c r="Q246" s="604">
        <f t="shared" si="64"/>
        <v>25.519379844961243</v>
      </c>
      <c r="R246" s="237">
        <f t="shared" si="58"/>
        <v>100</v>
      </c>
      <c r="S246" s="37">
        <f t="shared" si="65"/>
        <v>100</v>
      </c>
    </row>
    <row r="247" spans="1:19" s="234" customFormat="1" ht="14.25">
      <c r="A247" s="275" t="s">
        <v>524</v>
      </c>
      <c r="B247" s="593">
        <f>+'Distribution Pivot Table'!AE$73*100</f>
        <v>0</v>
      </c>
      <c r="C247" s="594">
        <f>+'Distribution Pivot Table'!AE$74*100</f>
        <v>0</v>
      </c>
      <c r="D247" s="593">
        <f>+'Distribution Pivot Table'!AE$75*100</f>
        <v>0</v>
      </c>
      <c r="E247" s="595">
        <f t="shared" si="59"/>
        <v>0</v>
      </c>
      <c r="F247" s="596">
        <f>+'Distribution Pivot Table'!AE$76*100</f>
        <v>0</v>
      </c>
      <c r="G247" s="594">
        <f>+'Distribution Pivot Table'!AE$77*100</f>
        <v>0</v>
      </c>
      <c r="H247" s="593">
        <f>+'Distribution Pivot Table'!AE$78*100</f>
        <v>0</v>
      </c>
      <c r="I247" s="595">
        <f t="shared" si="60"/>
        <v>0</v>
      </c>
      <c r="J247" s="600">
        <f>+'Distribution Pivot Table'!AE$79*100</f>
        <v>0</v>
      </c>
      <c r="K247" s="601">
        <f>+'Distribution Pivot Table'!AE$80*100</f>
        <v>0</v>
      </c>
      <c r="L247" s="601">
        <f>+'Distribution Pivot Table'!AE$81*100</f>
        <v>0</v>
      </c>
      <c r="M247" s="602">
        <f t="shared" si="61"/>
        <v>0</v>
      </c>
      <c r="N247" s="600">
        <f>+'Distribution Pivot Table'!AE$82*100</f>
        <v>0</v>
      </c>
      <c r="O247" s="603">
        <f t="shared" si="62"/>
        <v>0</v>
      </c>
      <c r="P247" s="604">
        <f t="shared" si="63"/>
        <v>0</v>
      </c>
      <c r="Q247" s="604">
        <f t="shared" si="64"/>
        <v>0</v>
      </c>
      <c r="R247" s="237">
        <f t="shared" si="58"/>
        <v>0</v>
      </c>
      <c r="S247" s="37">
        <f t="shared" si="65"/>
        <v>0</v>
      </c>
    </row>
    <row r="248" spans="1:19" s="234" customFormat="1">
      <c r="A248" s="275" t="s">
        <v>275</v>
      </c>
      <c r="B248" s="593">
        <f>+'Distribution Pivot Table'!AE$84*100</f>
        <v>0</v>
      </c>
      <c r="C248" s="594">
        <f>+'Distribution Pivot Table'!AE$85*100</f>
        <v>0</v>
      </c>
      <c r="D248" s="593">
        <f>+'Distribution Pivot Table'!AE$86*100</f>
        <v>0</v>
      </c>
      <c r="E248" s="595">
        <f t="shared" si="59"/>
        <v>0</v>
      </c>
      <c r="F248" s="596">
        <f>+'Distribution Pivot Table'!AE$87*100</f>
        <v>0</v>
      </c>
      <c r="G248" s="594">
        <f>+'Distribution Pivot Table'!AE$88*100</f>
        <v>0</v>
      </c>
      <c r="H248" s="593">
        <f>+'Distribution Pivot Table'!AE$89*100</f>
        <v>0</v>
      </c>
      <c r="I248" s="595">
        <f t="shared" si="60"/>
        <v>0</v>
      </c>
      <c r="J248" s="596">
        <f>+'Distribution Pivot Table'!AE$90*100</f>
        <v>0</v>
      </c>
      <c r="K248" s="593">
        <f>+'Distribution Pivot Table'!AE$91*100</f>
        <v>0</v>
      </c>
      <c r="L248" s="593">
        <f>+'Distribution Pivot Table'!AE$92*100</f>
        <v>0</v>
      </c>
      <c r="M248" s="597">
        <f t="shared" si="61"/>
        <v>0</v>
      </c>
      <c r="N248" s="596">
        <f>+'Distribution Pivot Table'!AE$93*100</f>
        <v>0</v>
      </c>
      <c r="O248" s="598">
        <f t="shared" si="62"/>
        <v>0</v>
      </c>
      <c r="P248" s="599">
        <f t="shared" si="63"/>
        <v>0</v>
      </c>
      <c r="Q248" s="599">
        <f t="shared" si="64"/>
        <v>0</v>
      </c>
      <c r="R248" s="237">
        <f t="shared" si="58"/>
        <v>0</v>
      </c>
      <c r="S248" s="37">
        <f t="shared" si="65"/>
        <v>0</v>
      </c>
    </row>
    <row r="249" spans="1:19" s="234" customFormat="1">
      <c r="A249" s="275"/>
      <c r="B249" s="593"/>
      <c r="C249" s="594"/>
      <c r="D249" s="593"/>
      <c r="E249" s="595"/>
      <c r="F249" s="596"/>
      <c r="G249" s="594"/>
      <c r="H249" s="593"/>
      <c r="I249" s="595"/>
      <c r="J249" s="596"/>
      <c r="K249" s="593"/>
      <c r="L249" s="593"/>
      <c r="M249" s="597"/>
      <c r="N249" s="596"/>
      <c r="O249" s="598"/>
      <c r="P249" s="599"/>
      <c r="Q249" s="599"/>
      <c r="R249" s="237"/>
      <c r="S249" s="37"/>
    </row>
    <row r="250" spans="1:19" s="234" customFormat="1">
      <c r="A250" s="275" t="s">
        <v>276</v>
      </c>
      <c r="B250" s="593">
        <f>+'Distribution Pivot Table'!AE$95*100</f>
        <v>0</v>
      </c>
      <c r="C250" s="594">
        <f>+'Distribution Pivot Table'!AE$96*100</f>
        <v>0</v>
      </c>
      <c r="D250" s="593">
        <f>+'Distribution Pivot Table'!AE$97*100</f>
        <v>0</v>
      </c>
      <c r="E250" s="595">
        <f t="shared" si="59"/>
        <v>0</v>
      </c>
      <c r="F250" s="596">
        <f>+'Distribution Pivot Table'!AE$98*100</f>
        <v>0</v>
      </c>
      <c r="G250" s="594">
        <f>+'Distribution Pivot Table'!AE$99*100</f>
        <v>0</v>
      </c>
      <c r="H250" s="593">
        <f>+'Distribution Pivot Table'!AE$100*100</f>
        <v>0</v>
      </c>
      <c r="I250" s="595">
        <f t="shared" si="60"/>
        <v>0</v>
      </c>
      <c r="J250" s="600">
        <f>+'Distribution Pivot Table'!AE$101*100</f>
        <v>0</v>
      </c>
      <c r="K250" s="601">
        <f>+'Distribution Pivot Table'!AE$102*100</f>
        <v>0</v>
      </c>
      <c r="L250" s="601">
        <f>+'Distribution Pivot Table'!AE$103*100</f>
        <v>0</v>
      </c>
      <c r="M250" s="602">
        <f t="shared" si="61"/>
        <v>0</v>
      </c>
      <c r="N250" s="600">
        <f>+'Distribution Pivot Table'!AE$104*100</f>
        <v>0</v>
      </c>
      <c r="O250" s="603">
        <f t="shared" si="62"/>
        <v>0</v>
      </c>
      <c r="P250" s="604">
        <f t="shared" si="63"/>
        <v>0</v>
      </c>
      <c r="Q250" s="604">
        <f t="shared" si="64"/>
        <v>0</v>
      </c>
      <c r="R250" s="237">
        <f t="shared" si="58"/>
        <v>0</v>
      </c>
      <c r="S250" s="37">
        <f t="shared" si="65"/>
        <v>0</v>
      </c>
    </row>
    <row r="251" spans="1:19" s="234" customFormat="1">
      <c r="A251" s="275" t="s">
        <v>277</v>
      </c>
      <c r="B251" s="593">
        <f>+'Distribution Pivot Table'!AE$106*100</f>
        <v>6.062176165803109</v>
      </c>
      <c r="C251" s="594">
        <f>+'Distribution Pivot Table'!AE$107*100</f>
        <v>2.9073114565342544</v>
      </c>
      <c r="D251" s="593">
        <f>+'Distribution Pivot Table'!AE$108*108</f>
        <v>0.13678756476683937</v>
      </c>
      <c r="E251" s="595">
        <f t="shared" si="59"/>
        <v>9.1062751871042025</v>
      </c>
      <c r="F251" s="596">
        <f>+'Distribution Pivot Table'!AE$109*100</f>
        <v>36.050662061024759</v>
      </c>
      <c r="G251" s="594">
        <f>+'Distribution Pivot Table'!AE$110*100</f>
        <v>38.140472078295915</v>
      </c>
      <c r="H251" s="593">
        <f>+'Distribution Pivot Table'!AE$111*100</f>
        <v>1.2147380541162924</v>
      </c>
      <c r="I251" s="595">
        <f t="shared" si="60"/>
        <v>75.405872193436963</v>
      </c>
      <c r="J251" s="600">
        <f>+'Distribution Pivot Table'!AE$112*100</f>
        <v>5.7685664939550945</v>
      </c>
      <c r="K251" s="601">
        <f>+'Distribution Pivot Table'!AE$113*100</f>
        <v>9.4185377086931492</v>
      </c>
      <c r="L251" s="601">
        <f>+'Distribution Pivot Table'!AE$114*100</f>
        <v>0.31088082901554404</v>
      </c>
      <c r="M251" s="602">
        <f t="shared" si="61"/>
        <v>15.497985031663786</v>
      </c>
      <c r="N251" s="600">
        <f>+'Distribution Pivot Table'!AE$115*100</f>
        <v>0</v>
      </c>
      <c r="O251" s="603">
        <f t="shared" si="62"/>
        <v>47.88140472078296</v>
      </c>
      <c r="P251" s="604">
        <f t="shared" si="63"/>
        <v>50.466321243523318</v>
      </c>
      <c r="Q251" s="604">
        <f t="shared" si="64"/>
        <v>1.6624064478986758</v>
      </c>
      <c r="R251" s="237">
        <f t="shared" si="58"/>
        <v>100.01013241220497</v>
      </c>
      <c r="S251" s="37">
        <f t="shared" si="65"/>
        <v>100.01013241220495</v>
      </c>
    </row>
    <row r="252" spans="1:19" s="234" customFormat="1">
      <c r="A252" s="275" t="s">
        <v>278</v>
      </c>
      <c r="B252" s="593">
        <f>+'Distribution Pivot Table'!AE$117*100</f>
        <v>0</v>
      </c>
      <c r="C252" s="594">
        <f>+'Distribution Pivot Table'!AE$118*100</f>
        <v>0</v>
      </c>
      <c r="D252" s="593">
        <f>+'Distribution Pivot Table'!AE$119*100</f>
        <v>0</v>
      </c>
      <c r="E252" s="595">
        <f t="shared" si="59"/>
        <v>0</v>
      </c>
      <c r="F252" s="596">
        <f>+'Distribution Pivot Table'!AE$120*100</f>
        <v>0</v>
      </c>
      <c r="G252" s="594">
        <f>+'Distribution Pivot Table'!AE$121*100</f>
        <v>0</v>
      </c>
      <c r="H252" s="593">
        <f>+'Distribution Pivot Table'!AE$122*100</f>
        <v>0</v>
      </c>
      <c r="I252" s="595">
        <f t="shared" si="60"/>
        <v>0</v>
      </c>
      <c r="J252" s="600">
        <f>+'Distribution Pivot Table'!AE$123*100</f>
        <v>0</v>
      </c>
      <c r="K252" s="601">
        <f>+'Distribution Pivot Table'!AE$124*100</f>
        <v>0</v>
      </c>
      <c r="L252" s="601">
        <f>+'Distribution Pivot Table'!AE$125*100</f>
        <v>0</v>
      </c>
      <c r="M252" s="602">
        <f t="shared" si="61"/>
        <v>0</v>
      </c>
      <c r="N252" s="600">
        <f>+'Distribution Pivot Table'!AE$126*100</f>
        <v>0</v>
      </c>
      <c r="O252" s="603">
        <f t="shared" si="62"/>
        <v>0</v>
      </c>
      <c r="P252" s="604">
        <f t="shared" si="63"/>
        <v>0</v>
      </c>
      <c r="Q252" s="604">
        <f t="shared" si="64"/>
        <v>0</v>
      </c>
      <c r="R252" s="237">
        <f t="shared" si="58"/>
        <v>0</v>
      </c>
      <c r="S252" s="37">
        <f t="shared" si="65"/>
        <v>0</v>
      </c>
    </row>
    <row r="253" spans="1:19" s="234" customFormat="1">
      <c r="A253" s="275" t="s">
        <v>279</v>
      </c>
      <c r="B253" s="593">
        <f>+'Distribution Pivot Table'!AE$128*100</f>
        <v>0</v>
      </c>
      <c r="C253" s="594">
        <f>+'Distribution Pivot Table'!AE$129*100</f>
        <v>0</v>
      </c>
      <c r="D253" s="593">
        <f>+'Distribution Pivot Table'!AE$130*100</f>
        <v>0</v>
      </c>
      <c r="E253" s="595">
        <f t="shared" si="59"/>
        <v>0</v>
      </c>
      <c r="F253" s="596">
        <f>+'Distribution Pivot Table'!AE$131*100</f>
        <v>0</v>
      </c>
      <c r="G253" s="594">
        <f>+'Distribution Pivot Table'!AE$132*100</f>
        <v>0</v>
      </c>
      <c r="H253" s="593">
        <f>+'Distribution Pivot Table'!AE$133*100</f>
        <v>0</v>
      </c>
      <c r="I253" s="595">
        <f t="shared" si="60"/>
        <v>0</v>
      </c>
      <c r="J253" s="600">
        <f>+'Distribution Pivot Table'!AE$134*100</f>
        <v>0</v>
      </c>
      <c r="K253" s="601">
        <f>+'Distribution Pivot Table'!AE$135*100</f>
        <v>0</v>
      </c>
      <c r="L253" s="601">
        <f>+'Distribution Pivot Table'!AE$136*100</f>
        <v>0</v>
      </c>
      <c r="M253" s="602">
        <f t="shared" si="61"/>
        <v>0</v>
      </c>
      <c r="N253" s="600">
        <f>+'Distribution Pivot Table'!AE$137*100</f>
        <v>0</v>
      </c>
      <c r="O253" s="603">
        <f t="shared" si="62"/>
        <v>0</v>
      </c>
      <c r="P253" s="604">
        <f t="shared" si="63"/>
        <v>0</v>
      </c>
      <c r="Q253" s="604">
        <f t="shared" si="64"/>
        <v>0</v>
      </c>
      <c r="R253" s="237">
        <f t="shared" si="58"/>
        <v>0</v>
      </c>
      <c r="S253" s="37">
        <f t="shared" si="65"/>
        <v>0</v>
      </c>
    </row>
    <row r="254" spans="1:19" s="234" customFormat="1">
      <c r="A254" s="275"/>
      <c r="B254" s="593"/>
      <c r="C254" s="594"/>
      <c r="D254" s="593"/>
      <c r="E254" s="595"/>
      <c r="F254" s="596"/>
      <c r="G254" s="594"/>
      <c r="H254" s="593"/>
      <c r="I254" s="595"/>
      <c r="J254" s="600"/>
      <c r="K254" s="601"/>
      <c r="L254" s="601"/>
      <c r="M254" s="602"/>
      <c r="N254" s="600"/>
      <c r="O254" s="603"/>
      <c r="P254" s="604"/>
      <c r="Q254" s="604"/>
      <c r="R254" s="237"/>
      <c r="S254" s="37"/>
    </row>
    <row r="255" spans="1:19" s="234" customFormat="1">
      <c r="A255" s="275" t="s">
        <v>280</v>
      </c>
      <c r="B255" s="593">
        <f>+'Distribution Pivot Table'!AE$139*100</f>
        <v>5.1220964860035734</v>
      </c>
      <c r="C255" s="594">
        <f>+'Distribution Pivot Table'!AE$140*100</f>
        <v>2.5908278737343657</v>
      </c>
      <c r="D255" s="593">
        <f>+'Distribution Pivot Table'!AE$141*100</f>
        <v>0</v>
      </c>
      <c r="E255" s="595">
        <f t="shared" si="59"/>
        <v>7.7129243597379391</v>
      </c>
      <c r="F255" s="596">
        <f>+'Distribution Pivot Table'!AE$142*100</f>
        <v>35.080405002977969</v>
      </c>
      <c r="G255" s="594">
        <f>+'Distribution Pivot Table'!AE$143*100</f>
        <v>8.7105419892793332</v>
      </c>
      <c r="H255" s="593">
        <f>+'Distribution Pivot Table'!AE$144*100</f>
        <v>0</v>
      </c>
      <c r="I255" s="595">
        <f t="shared" si="60"/>
        <v>43.790946992257304</v>
      </c>
      <c r="J255" s="600">
        <f>+'Distribution Pivot Table'!AE$145*100</f>
        <v>19.17808219178082</v>
      </c>
      <c r="K255" s="601">
        <f>+'Distribution Pivot Table'!AE$146*100</f>
        <v>29.318046456223946</v>
      </c>
      <c r="L255" s="601">
        <f>+'Distribution Pivot Table'!AE$147*100</f>
        <v>0</v>
      </c>
      <c r="M255" s="602">
        <f t="shared" si="61"/>
        <v>48.49612864800477</v>
      </c>
      <c r="N255" s="600">
        <f>+'Distribution Pivot Table'!AE$148*100</f>
        <v>0</v>
      </c>
      <c r="O255" s="603">
        <f t="shared" si="62"/>
        <v>59.380583680762356</v>
      </c>
      <c r="P255" s="604">
        <f t="shared" si="63"/>
        <v>40.619416319237644</v>
      </c>
      <c r="Q255" s="604">
        <f t="shared" si="64"/>
        <v>0</v>
      </c>
      <c r="R255" s="237">
        <f t="shared" si="58"/>
        <v>100</v>
      </c>
      <c r="S255" s="37">
        <f t="shared" si="65"/>
        <v>100</v>
      </c>
    </row>
    <row r="256" spans="1:19" s="234" customFormat="1">
      <c r="A256" s="275" t="s">
        <v>281</v>
      </c>
      <c r="B256" s="593">
        <f>+'Distribution Pivot Table'!AE$150*100</f>
        <v>3.6189051003865815</v>
      </c>
      <c r="C256" s="594">
        <f>+'Distribution Pivot Table'!AE$151*100</f>
        <v>2.2920563661304403</v>
      </c>
      <c r="D256" s="593">
        <f>+'Distribution Pivot Table'!AE$152*100</f>
        <v>0</v>
      </c>
      <c r="E256" s="595">
        <f t="shared" si="59"/>
        <v>5.9109614665170218</v>
      </c>
      <c r="F256" s="596">
        <f>+'Distribution Pivot Table'!AE$153*100</f>
        <v>24.03790996383589</v>
      </c>
      <c r="G256" s="594">
        <f>+'Distribution Pivot Table'!AE$154*100</f>
        <v>19.249282952986658</v>
      </c>
      <c r="H256" s="593">
        <f>+'Distribution Pivot Table'!AE$155*100</f>
        <v>0</v>
      </c>
      <c r="I256" s="595">
        <f t="shared" si="60"/>
        <v>43.287192916822548</v>
      </c>
      <c r="J256" s="600">
        <f>+'Distribution Pivot Table'!AE$156*100</f>
        <v>11.285696470881657</v>
      </c>
      <c r="K256" s="601">
        <f>+'Distribution Pivot Table'!AE$157*100</f>
        <v>18.615787504676394</v>
      </c>
      <c r="L256" s="601">
        <f>+'Distribution Pivot Table'!AE$158*100</f>
        <v>0</v>
      </c>
      <c r="M256" s="602">
        <f t="shared" si="61"/>
        <v>29.901483975558051</v>
      </c>
      <c r="N256" s="600">
        <f>+'Distribution Pivot Table'!AE$159*100</f>
        <v>20.900361641102382</v>
      </c>
      <c r="O256" s="603">
        <f t="shared" si="62"/>
        <v>38.942511535104131</v>
      </c>
      <c r="P256" s="604">
        <f t="shared" si="63"/>
        <v>40.15712682379349</v>
      </c>
      <c r="Q256" s="604">
        <f t="shared" si="64"/>
        <v>20.900361641102382</v>
      </c>
      <c r="R256" s="237">
        <f t="shared" si="58"/>
        <v>100</v>
      </c>
      <c r="S256" s="37">
        <f t="shared" si="65"/>
        <v>100</v>
      </c>
    </row>
    <row r="257" spans="1:19" s="234" customFormat="1">
      <c r="A257" s="275" t="s">
        <v>282</v>
      </c>
      <c r="B257" s="593">
        <f>+'Distribution Pivot Table'!AE$161*100</f>
        <v>3.2419342238887587</v>
      </c>
      <c r="C257" s="594">
        <f>+'Distribution Pivot Table'!AE$162*100</f>
        <v>0.99992188110303881</v>
      </c>
      <c r="D257" s="593">
        <f>+'Distribution Pivot Table'!AE$1163*100</f>
        <v>0</v>
      </c>
      <c r="E257" s="595">
        <f t="shared" si="59"/>
        <v>4.2418561049917978</v>
      </c>
      <c r="F257" s="596">
        <f>+'Distribution Pivot Table'!AE$164*100</f>
        <v>19.779704710569487</v>
      </c>
      <c r="G257" s="594">
        <f>+'Distribution Pivot Table'!AE$165*100</f>
        <v>42.57479884384032</v>
      </c>
      <c r="H257" s="593">
        <f>+'Distribution Pivot Table'!AE$166*100</f>
        <v>0</v>
      </c>
      <c r="I257" s="595">
        <f t="shared" si="60"/>
        <v>62.354503554409803</v>
      </c>
      <c r="J257" s="600">
        <f>+'Distribution Pivot Table'!AE$167*100</f>
        <v>8.413405202718538</v>
      </c>
      <c r="K257" s="601">
        <f>+'Distribution Pivot Table'!AE$168*100</f>
        <v>24.990235137879854</v>
      </c>
      <c r="L257" s="601">
        <f>+'Distribution Pivot Table'!AE$169*100</f>
        <v>0</v>
      </c>
      <c r="M257" s="602">
        <f t="shared" si="61"/>
        <v>33.403640340598393</v>
      </c>
      <c r="N257" s="600">
        <f>+'Distribution Pivot Table'!AE$170*100</f>
        <v>0</v>
      </c>
      <c r="O257" s="603">
        <f t="shared" si="62"/>
        <v>31.435044137176781</v>
      </c>
      <c r="P257" s="604">
        <f t="shared" si="63"/>
        <v>68.564955862823211</v>
      </c>
      <c r="Q257" s="604">
        <f t="shared" si="64"/>
        <v>0</v>
      </c>
      <c r="R257" s="237">
        <f t="shared" si="58"/>
        <v>99.999999999999986</v>
      </c>
      <c r="S257" s="37">
        <f t="shared" si="65"/>
        <v>100</v>
      </c>
    </row>
    <row r="258" spans="1:19" s="234" customFormat="1">
      <c r="A258" s="280" t="s">
        <v>283</v>
      </c>
      <c r="B258" s="605">
        <f>+'Distribution Pivot Table'!AE$172*100</f>
        <v>8.6464463558171119</v>
      </c>
      <c r="C258" s="605">
        <f>+'Distribution Pivot Table'!AE$173*100</f>
        <v>0.18107741059302851</v>
      </c>
      <c r="D258" s="605">
        <f>+'Distribution Pivot Table'!AE$174*100</f>
        <v>0</v>
      </c>
      <c r="E258" s="606">
        <f t="shared" si="59"/>
        <v>8.82752376641014</v>
      </c>
      <c r="F258" s="607">
        <f>+'Distribution Pivot Table'!AE$175*100</f>
        <v>30.828429153463105</v>
      </c>
      <c r="G258" s="605">
        <f>+'Distribution Pivot Table'!AE$176*100</f>
        <v>7.1072883657763697</v>
      </c>
      <c r="H258" s="605">
        <f>+'Distribution Pivot Table'!AE$177*100</f>
        <v>0</v>
      </c>
      <c r="I258" s="606">
        <f t="shared" si="60"/>
        <v>37.935717519239475</v>
      </c>
      <c r="J258" s="608">
        <f>+'Distribution Pivot Table'!AE$178*100</f>
        <v>26.70891806247171</v>
      </c>
      <c r="K258" s="609">
        <f>+'Distribution Pivot Table'!AE$179*100</f>
        <v>11.181530104119512</v>
      </c>
      <c r="L258" s="609">
        <f>+'Distribution Pivot Table'!AE$180*100</f>
        <v>0</v>
      </c>
      <c r="M258" s="610">
        <f t="shared" si="61"/>
        <v>37.89044816659122</v>
      </c>
      <c r="N258" s="608">
        <f>+'Distribution Pivot Table'!AE$181*100</f>
        <v>15.346310547759167</v>
      </c>
      <c r="O258" s="611">
        <f t="shared" si="62"/>
        <v>66.18379357175192</v>
      </c>
      <c r="P258" s="612">
        <f t="shared" si="63"/>
        <v>18.46989588048891</v>
      </c>
      <c r="Q258" s="612">
        <f t="shared" si="64"/>
        <v>15.346310547759167</v>
      </c>
      <c r="R258" s="237">
        <f t="shared" si="58"/>
        <v>100</v>
      </c>
      <c r="S258" s="37">
        <f t="shared" si="65"/>
        <v>100</v>
      </c>
    </row>
    <row r="259" spans="1:19" s="234" customFormat="1">
      <c r="A259" s="559" t="s">
        <v>400</v>
      </c>
      <c r="B259" s="275"/>
      <c r="C259" s="275"/>
      <c r="D259" s="275"/>
      <c r="E259" s="275"/>
      <c r="F259" s="545"/>
      <c r="G259" s="545"/>
      <c r="H259" s="545"/>
      <c r="I259" s="545"/>
      <c r="R259" s="239"/>
    </row>
    <row r="260" spans="1:19" s="234" customFormat="1">
      <c r="A260" s="559" t="s">
        <v>440</v>
      </c>
      <c r="B260" s="275"/>
      <c r="C260" s="275"/>
      <c r="D260" s="275"/>
      <c r="E260" s="275"/>
      <c r="F260" s="545"/>
      <c r="G260" s="545"/>
      <c r="H260" s="545"/>
      <c r="I260" s="545"/>
      <c r="R260" s="239"/>
    </row>
    <row r="261" spans="1:19">
      <c r="A261" s="559" t="s">
        <v>909</v>
      </c>
      <c r="B261" s="263"/>
      <c r="C261" s="263"/>
      <c r="D261" s="263"/>
      <c r="E261" s="544"/>
      <c r="F261" s="263"/>
      <c r="G261" s="263"/>
      <c r="H261" s="263"/>
      <c r="I261" s="544"/>
      <c r="J261" s="218"/>
      <c r="K261" s="218"/>
      <c r="L261" s="218"/>
      <c r="M261" s="266"/>
      <c r="N261" s="218"/>
      <c r="O261" s="267"/>
      <c r="P261" s="267"/>
      <c r="R261" s="45"/>
    </row>
    <row r="262" spans="1:19" s="234" customFormat="1">
      <c r="A262" s="221"/>
      <c r="B262" s="241"/>
      <c r="C262" s="241"/>
      <c r="D262" s="241"/>
      <c r="E262" s="241"/>
      <c r="F262" s="545"/>
      <c r="G262" s="545"/>
      <c r="H262" s="545"/>
      <c r="I262" s="545"/>
      <c r="Q262" s="560" t="s">
        <v>830</v>
      </c>
      <c r="R262" s="239"/>
    </row>
    <row r="263" spans="1:19" s="234" customFormat="1" ht="18">
      <c r="A263" s="557" t="s">
        <v>861</v>
      </c>
      <c r="B263" s="535"/>
      <c r="C263" s="535"/>
      <c r="D263" s="535"/>
      <c r="E263" s="535"/>
      <c r="F263" s="538"/>
      <c r="G263" s="538"/>
      <c r="H263" s="538"/>
      <c r="I263" s="539"/>
      <c r="J263" s="209"/>
      <c r="K263" s="209"/>
      <c r="L263" s="209"/>
      <c r="M263" s="534"/>
      <c r="N263" s="209"/>
      <c r="O263" s="209"/>
      <c r="P263" s="209"/>
      <c r="Q263" s="209"/>
      <c r="R263" s="233"/>
    </row>
    <row r="264" spans="1:19" s="234" customFormat="1" ht="18">
      <c r="A264" s="557"/>
      <c r="B264" s="535"/>
      <c r="C264" s="535"/>
      <c r="D264" s="535"/>
      <c r="E264" s="535"/>
      <c r="F264" s="538"/>
      <c r="G264" s="538"/>
      <c r="H264" s="538"/>
      <c r="I264" s="539"/>
      <c r="J264" s="209"/>
      <c r="K264" s="209"/>
      <c r="L264" s="209"/>
      <c r="M264" s="534"/>
      <c r="N264" s="209"/>
      <c r="O264" s="209"/>
      <c r="P264" s="209"/>
      <c r="Q264" s="209"/>
      <c r="R264" s="233"/>
    </row>
    <row r="265" spans="1:19" s="234" customFormat="1" ht="15.75">
      <c r="A265" s="556" t="s">
        <v>129</v>
      </c>
      <c r="B265" s="535"/>
      <c r="C265" s="535"/>
      <c r="D265" s="535"/>
      <c r="E265" s="535"/>
      <c r="F265" s="538"/>
      <c r="G265" s="538"/>
      <c r="H265" s="538"/>
      <c r="I265" s="539"/>
      <c r="J265" s="209"/>
      <c r="K265" s="209"/>
      <c r="L265" s="209"/>
      <c r="M265" s="534"/>
      <c r="N265" s="209"/>
      <c r="O265" s="209"/>
      <c r="P265" s="209"/>
      <c r="Q265" s="209"/>
      <c r="R265" s="233"/>
    </row>
    <row r="266" spans="1:19" s="234" customFormat="1" ht="15.75">
      <c r="A266" s="556" t="s">
        <v>533</v>
      </c>
      <c r="B266" s="535"/>
      <c r="C266" s="535"/>
      <c r="D266" s="535"/>
      <c r="E266" s="535"/>
      <c r="F266" s="214"/>
      <c r="G266" s="214"/>
      <c r="H266" s="214"/>
      <c r="I266" s="535"/>
      <c r="J266" s="211"/>
      <c r="K266" s="211"/>
      <c r="L266" s="211"/>
      <c r="M266" s="533"/>
      <c r="N266" s="211"/>
      <c r="O266" s="211"/>
      <c r="P266" s="211"/>
      <c r="Q266" s="209"/>
      <c r="R266" s="233"/>
    </row>
    <row r="267" spans="1:19" s="234" customFormat="1" ht="19.5" customHeight="1">
      <c r="A267" s="212"/>
      <c r="B267" s="540"/>
      <c r="C267" s="540"/>
      <c r="D267" s="540"/>
      <c r="E267" s="540"/>
      <c r="F267" s="540"/>
      <c r="G267" s="540"/>
      <c r="H267" s="540"/>
      <c r="I267" s="540"/>
      <c r="J267" s="45"/>
      <c r="K267" s="45"/>
      <c r="L267" s="45"/>
      <c r="M267" s="45"/>
      <c r="N267" s="45"/>
      <c r="O267" s="45"/>
      <c r="P267" s="45"/>
      <c r="Q267" s="45"/>
      <c r="R267" s="235"/>
      <c r="S267" s="45"/>
    </row>
    <row r="268" spans="1:19" s="234" customFormat="1" ht="19.5" customHeight="1">
      <c r="A268" s="213"/>
      <c r="B268" s="561" t="s">
        <v>828</v>
      </c>
      <c r="C268" s="562"/>
      <c r="D268" s="562"/>
      <c r="E268" s="562"/>
      <c r="F268" s="562"/>
      <c r="G268" s="562"/>
      <c r="H268" s="562"/>
      <c r="I268" s="563"/>
      <c r="J268" s="564" t="s">
        <v>397</v>
      </c>
      <c r="K268" s="565"/>
      <c r="L268" s="565"/>
      <c r="M268" s="566"/>
      <c r="N268" s="660" t="s">
        <v>827</v>
      </c>
      <c r="O268" s="663" t="s">
        <v>402</v>
      </c>
      <c r="P268" s="663" t="s">
        <v>403</v>
      </c>
      <c r="Q268" s="663" t="s">
        <v>401</v>
      </c>
      <c r="R268" s="236"/>
      <c r="S268" s="35"/>
    </row>
    <row r="269" spans="1:19" s="234" customFormat="1" ht="52.5" customHeight="1">
      <c r="A269" s="231"/>
      <c r="B269" s="562" t="s">
        <v>906</v>
      </c>
      <c r="C269" s="562"/>
      <c r="D269" s="562"/>
      <c r="E269" s="567"/>
      <c r="F269" s="568" t="s">
        <v>908</v>
      </c>
      <c r="G269" s="562"/>
      <c r="H269" s="562"/>
      <c r="I269" s="563"/>
      <c r="J269" s="569" t="s">
        <v>829</v>
      </c>
      <c r="K269" s="570"/>
      <c r="L269" s="570"/>
      <c r="M269" s="571"/>
      <c r="N269" s="661"/>
      <c r="O269" s="664"/>
      <c r="P269" s="664"/>
      <c r="Q269" s="664"/>
      <c r="R269" s="236" t="s">
        <v>126</v>
      </c>
      <c r="S269" s="35" t="s">
        <v>126</v>
      </c>
    </row>
    <row r="270" spans="1:19" s="234" customFormat="1" ht="31.5" customHeight="1">
      <c r="A270" s="232"/>
      <c r="B270" s="572" t="s">
        <v>398</v>
      </c>
      <c r="C270" s="572" t="s">
        <v>399</v>
      </c>
      <c r="D270" s="572" t="s">
        <v>907</v>
      </c>
      <c r="E270" s="573" t="s">
        <v>127</v>
      </c>
      <c r="F270" s="574" t="s">
        <v>398</v>
      </c>
      <c r="G270" s="572" t="s">
        <v>399</v>
      </c>
      <c r="H270" s="572" t="s">
        <v>907</v>
      </c>
      <c r="I270" s="573" t="s">
        <v>127</v>
      </c>
      <c r="J270" s="575" t="s">
        <v>398</v>
      </c>
      <c r="K270" s="576" t="s">
        <v>399</v>
      </c>
      <c r="L270" s="572" t="s">
        <v>907</v>
      </c>
      <c r="M270" s="575" t="s">
        <v>127</v>
      </c>
      <c r="N270" s="662"/>
      <c r="O270" s="665"/>
      <c r="P270" s="665"/>
      <c r="Q270" s="665"/>
      <c r="R270" s="27"/>
      <c r="S270" s="36"/>
    </row>
    <row r="271" spans="1:19" s="234" customFormat="1" hidden="1">
      <c r="A271" s="44" t="s">
        <v>267</v>
      </c>
      <c r="B271" s="275"/>
      <c r="C271" s="275"/>
      <c r="D271" s="275"/>
      <c r="E271" s="542"/>
      <c r="F271" s="219"/>
      <c r="G271" s="262"/>
      <c r="H271" s="263"/>
      <c r="I271" s="264"/>
      <c r="J271" s="216"/>
      <c r="K271" s="218"/>
      <c r="L271" s="218"/>
      <c r="M271" s="26"/>
      <c r="N271" s="216"/>
      <c r="O271" s="228"/>
      <c r="P271" s="223"/>
      <c r="Q271" s="223"/>
      <c r="R271" s="237">
        <f>SUM(F271:H271,J271:L271)+N271</f>
        <v>0</v>
      </c>
      <c r="S271" s="37">
        <f>+Q271+P271+O271</f>
        <v>0</v>
      </c>
    </row>
    <row r="272" spans="1:19" s="234" customFormat="1" hidden="1">
      <c r="A272" s="44"/>
      <c r="B272" s="275"/>
      <c r="C272" s="275"/>
      <c r="D272" s="275"/>
      <c r="E272" s="542"/>
      <c r="F272" s="219"/>
      <c r="G272" s="262"/>
      <c r="H272" s="263"/>
      <c r="I272" s="543"/>
      <c r="J272" s="216"/>
      <c r="K272" s="218"/>
      <c r="L272" s="218"/>
      <c r="M272" s="216"/>
      <c r="N272" s="216"/>
      <c r="O272" s="229"/>
      <c r="P272" s="224"/>
      <c r="Q272" s="224"/>
      <c r="R272" s="236"/>
      <c r="S272" s="35"/>
    </row>
    <row r="273" spans="1:19" s="234" customFormat="1">
      <c r="A273" s="44" t="s">
        <v>268</v>
      </c>
      <c r="B273" s="593">
        <f>+'Distribution Pivot Table'!AA$7*100</f>
        <v>0</v>
      </c>
      <c r="C273" s="594">
        <f>+'Distribution Pivot Table'!AA$8*100</f>
        <v>0</v>
      </c>
      <c r="D273" s="593">
        <f>+'Distribution Pivot Table'!AA$9*100</f>
        <v>0</v>
      </c>
      <c r="E273" s="595">
        <f t="shared" ref="E273:E291" si="66">SUM(B273:D273)</f>
        <v>0</v>
      </c>
      <c r="F273" s="596">
        <f>+'Distribution Pivot Table'!AA$10*100</f>
        <v>0</v>
      </c>
      <c r="G273" s="594">
        <f>+'Distribution Pivot Table'!AA$11*100</f>
        <v>0</v>
      </c>
      <c r="H273" s="593">
        <f>+'Distribution Pivot Table'!AA$12*100</f>
        <v>0</v>
      </c>
      <c r="I273" s="595">
        <f t="shared" ref="I273:I291" si="67">SUM(F273:H273)</f>
        <v>0</v>
      </c>
      <c r="J273" s="596">
        <f>+'Distribution Pivot Table'!AA$13*100</f>
        <v>0</v>
      </c>
      <c r="K273" s="593">
        <f>+'Distribution Pivot Table'!AA$14*100</f>
        <v>0</v>
      </c>
      <c r="L273" s="593">
        <f>+'Distribution Pivot Table'!AA$15*100</f>
        <v>0</v>
      </c>
      <c r="M273" s="597">
        <f t="shared" ref="M273:M291" si="68">SUM(J273:L273)</f>
        <v>0</v>
      </c>
      <c r="N273" s="596">
        <f>+'Distribution Pivot Table'!AA$16*100</f>
        <v>0</v>
      </c>
      <c r="O273" s="598">
        <f t="shared" ref="O273:O291" si="69">+B273+F273+J273</f>
        <v>0</v>
      </c>
      <c r="P273" s="599">
        <f t="shared" ref="P273:P291" si="70">+C273+G273+K273</f>
        <v>0</v>
      </c>
      <c r="Q273" s="599">
        <f t="shared" ref="Q273:Q291" si="71">+D273+H273+L273+N273</f>
        <v>0</v>
      </c>
      <c r="R273" s="237">
        <f t="shared" ref="R273:R291" si="72">SUM(B273:D273,F273:H273,J273:L273)+N273</f>
        <v>0</v>
      </c>
      <c r="S273" s="37">
        <f t="shared" ref="S273:S291" si="73">+Q273+P273+O273</f>
        <v>0</v>
      </c>
    </row>
    <row r="274" spans="1:19" s="234" customFormat="1">
      <c r="A274" s="44" t="s">
        <v>269</v>
      </c>
      <c r="B274" s="593">
        <f>+'Distribution Pivot Table'!AA$18*100</f>
        <v>0</v>
      </c>
      <c r="C274" s="594">
        <f>+'Distribution Pivot Table'!AA$19*100</f>
        <v>0</v>
      </c>
      <c r="D274" s="593">
        <f>+'Distribution Pivot Table'!AA$20*100</f>
        <v>0</v>
      </c>
      <c r="E274" s="595">
        <f t="shared" si="66"/>
        <v>0</v>
      </c>
      <c r="F274" s="596">
        <f>+'Distribution Pivot Table'!AA$21*100</f>
        <v>0</v>
      </c>
      <c r="G274" s="594">
        <f>+'Distribution Pivot Table'!AA$22*100</f>
        <v>0</v>
      </c>
      <c r="H274" s="593">
        <f>+'Distribution Pivot Table'!AA$23*100</f>
        <v>0</v>
      </c>
      <c r="I274" s="595">
        <f t="shared" si="67"/>
        <v>0</v>
      </c>
      <c r="J274" s="600">
        <f>+'Distribution Pivot Table'!AA$24*100</f>
        <v>0</v>
      </c>
      <c r="K274" s="601">
        <f>+'Distribution Pivot Table'!AA$25*100</f>
        <v>0</v>
      </c>
      <c r="L274" s="593">
        <f>+'Distribution Pivot Table'!AA$26*100</f>
        <v>0</v>
      </c>
      <c r="M274" s="602">
        <f t="shared" si="68"/>
        <v>0</v>
      </c>
      <c r="N274" s="600">
        <f>+'Distribution Pivot Table'!AA$27*100</f>
        <v>0</v>
      </c>
      <c r="O274" s="603">
        <f t="shared" si="69"/>
        <v>0</v>
      </c>
      <c r="P274" s="604">
        <f t="shared" si="70"/>
        <v>0</v>
      </c>
      <c r="Q274" s="604">
        <f t="shared" si="71"/>
        <v>0</v>
      </c>
      <c r="R274" s="237">
        <f t="shared" si="72"/>
        <v>0</v>
      </c>
      <c r="S274" s="37">
        <f t="shared" si="73"/>
        <v>0</v>
      </c>
    </row>
    <row r="275" spans="1:19" s="234" customFormat="1">
      <c r="A275" s="44" t="s">
        <v>270</v>
      </c>
      <c r="B275" s="593">
        <f>+'Distribution Pivot Table'!AA$29*100</f>
        <v>0</v>
      </c>
      <c r="C275" s="594">
        <f>+'Distribution Pivot Table'!AA$30*100</f>
        <v>0</v>
      </c>
      <c r="D275" s="593">
        <f>+'Distribution Pivot Table'!AA$31*100</f>
        <v>0</v>
      </c>
      <c r="E275" s="595">
        <f t="shared" si="66"/>
        <v>0</v>
      </c>
      <c r="F275" s="596">
        <f>+'Distribution Pivot Table'!AA$32*100</f>
        <v>0</v>
      </c>
      <c r="G275" s="594">
        <f>+'Distribution Pivot Table'!AA$33*100</f>
        <v>0</v>
      </c>
      <c r="H275" s="593">
        <f>+'Distribution Pivot Table'!AA$34*100</f>
        <v>0</v>
      </c>
      <c r="I275" s="595">
        <f t="shared" si="67"/>
        <v>0</v>
      </c>
      <c r="J275" s="596">
        <f>+'Distribution Pivot Table'!AA$35*100</f>
        <v>0</v>
      </c>
      <c r="K275" s="593">
        <f>+'Distribution Pivot Table'!AA$36*100</f>
        <v>0</v>
      </c>
      <c r="L275" s="593">
        <f>+'Distribution Pivot Table'!AA$37*100</f>
        <v>0</v>
      </c>
      <c r="M275" s="597">
        <f t="shared" si="68"/>
        <v>0</v>
      </c>
      <c r="N275" s="596">
        <f>+'Distribution Pivot Table'!AA$38*100</f>
        <v>0</v>
      </c>
      <c r="O275" s="598">
        <f t="shared" si="69"/>
        <v>0</v>
      </c>
      <c r="P275" s="599">
        <f t="shared" si="70"/>
        <v>0</v>
      </c>
      <c r="Q275" s="599">
        <f t="shared" si="71"/>
        <v>0</v>
      </c>
      <c r="R275" s="237">
        <f t="shared" si="72"/>
        <v>0</v>
      </c>
      <c r="S275" s="37">
        <f t="shared" si="73"/>
        <v>0</v>
      </c>
    </row>
    <row r="276" spans="1:19" s="234" customFormat="1">
      <c r="A276" s="44" t="s">
        <v>439</v>
      </c>
      <c r="B276" s="593">
        <f>+'Distribution Pivot Table'!AA$40*100</f>
        <v>5.2354430379746839</v>
      </c>
      <c r="C276" s="594">
        <f>+'Distribution Pivot Table'!AA$41*100</f>
        <v>1.8835443037974682</v>
      </c>
      <c r="D276" s="593">
        <f>+'Distribution Pivot Table'!AA$42*100</f>
        <v>1.3468354430379748</v>
      </c>
      <c r="E276" s="595">
        <f t="shared" si="66"/>
        <v>8.4658227848101273</v>
      </c>
      <c r="F276" s="596">
        <f>+'Distribution Pivot Table'!AA$43*100</f>
        <v>39.71645569620253</v>
      </c>
      <c r="G276" s="594">
        <f>+'Distribution Pivot Table'!AA$44*100</f>
        <v>19.159493670886079</v>
      </c>
      <c r="H276" s="593">
        <f>+'Distribution Pivot Table'!AA$45*100</f>
        <v>8.1012658227848103E-2</v>
      </c>
      <c r="I276" s="595">
        <f t="shared" si="67"/>
        <v>58.956962025316457</v>
      </c>
      <c r="J276" s="600">
        <f>+'Distribution Pivot Table'!AA$46*100</f>
        <v>9.7012658227848103</v>
      </c>
      <c r="K276" s="601">
        <f>+'Distribution Pivot Table'!AA$47*100</f>
        <v>9.5696202531645564</v>
      </c>
      <c r="L276" s="601">
        <f>+'Distribution Pivot Table'!AA$48*100</f>
        <v>4.0506329113924051E-2</v>
      </c>
      <c r="M276" s="602">
        <f t="shared" si="68"/>
        <v>19.311392405063291</v>
      </c>
      <c r="N276" s="600">
        <f>+'Distribution Pivot Table'!AA$49*100</f>
        <v>13.265822784810128</v>
      </c>
      <c r="O276" s="603">
        <f t="shared" si="69"/>
        <v>54.653164556962025</v>
      </c>
      <c r="P276" s="604">
        <f t="shared" si="70"/>
        <v>30.612658227848101</v>
      </c>
      <c r="Q276" s="604">
        <f t="shared" si="71"/>
        <v>14.734177215189876</v>
      </c>
      <c r="R276" s="237">
        <f t="shared" si="72"/>
        <v>100</v>
      </c>
      <c r="S276" s="37">
        <f t="shared" si="73"/>
        <v>100</v>
      </c>
    </row>
    <row r="277" spans="1:19" s="234" customFormat="1">
      <c r="A277" s="44"/>
      <c r="B277" s="593"/>
      <c r="C277" s="594"/>
      <c r="D277" s="593"/>
      <c r="E277" s="595"/>
      <c r="F277" s="596"/>
      <c r="G277" s="594"/>
      <c r="H277" s="593"/>
      <c r="I277" s="595"/>
      <c r="J277" s="600"/>
      <c r="K277" s="601"/>
      <c r="L277" s="601"/>
      <c r="M277" s="602"/>
      <c r="N277" s="600"/>
      <c r="O277" s="603"/>
      <c r="P277" s="604"/>
      <c r="Q277" s="604"/>
      <c r="R277" s="237"/>
      <c r="S277" s="37"/>
    </row>
    <row r="278" spans="1:19" s="234" customFormat="1">
      <c r="A278" s="44" t="s">
        <v>272</v>
      </c>
      <c r="B278" s="593">
        <f>+'Distribution Pivot Table'!AA$51*100</f>
        <v>2.1084337349397591</v>
      </c>
      <c r="C278" s="594">
        <f>+'Distribution Pivot Table'!AA$52*100</f>
        <v>1.5060240963855422</v>
      </c>
      <c r="D278" s="593">
        <f>+'Distribution Pivot Table'!AA$53*100</f>
        <v>0</v>
      </c>
      <c r="E278" s="595">
        <f t="shared" si="66"/>
        <v>3.6144578313253013</v>
      </c>
      <c r="F278" s="596">
        <f>+'Distribution Pivot Table'!AA$54*100</f>
        <v>49.698795180722897</v>
      </c>
      <c r="G278" s="594">
        <f>+'Distribution Pivot Table'!AA$55*100</f>
        <v>17.46987951807229</v>
      </c>
      <c r="H278" s="593">
        <f>+'Distribution Pivot Table'!AA$56*100</f>
        <v>0</v>
      </c>
      <c r="I278" s="595">
        <f t="shared" si="67"/>
        <v>67.168674698795186</v>
      </c>
      <c r="J278" s="600">
        <f>+'Distribution Pivot Table'!AA$57*100</f>
        <v>15.963855421686745</v>
      </c>
      <c r="K278" s="601">
        <f>+'Distribution Pivot Table'!AA$58*100</f>
        <v>13.253012048192772</v>
      </c>
      <c r="L278" s="601">
        <f>+'Distribution Pivot Table'!AA$59*100</f>
        <v>0</v>
      </c>
      <c r="M278" s="602">
        <f t="shared" si="68"/>
        <v>29.216867469879517</v>
      </c>
      <c r="N278" s="600">
        <f>+'Distribution Pivot Table'!AA$60*100</f>
        <v>0</v>
      </c>
      <c r="O278" s="603">
        <f t="shared" si="69"/>
        <v>67.771084337349407</v>
      </c>
      <c r="P278" s="604">
        <f t="shared" si="70"/>
        <v>32.228915662650607</v>
      </c>
      <c r="Q278" s="604">
        <f t="shared" si="71"/>
        <v>0</v>
      </c>
      <c r="R278" s="237">
        <f t="shared" si="72"/>
        <v>100.00000000000001</v>
      </c>
      <c r="S278" s="37">
        <f t="shared" si="73"/>
        <v>100.00000000000001</v>
      </c>
    </row>
    <row r="279" spans="1:19" s="234" customFormat="1">
      <c r="A279" s="44" t="s">
        <v>273</v>
      </c>
      <c r="B279" s="593">
        <f>+'Distribution Pivot Table'!AA$62*100</f>
        <v>0</v>
      </c>
      <c r="C279" s="594">
        <f>+'Distribution Pivot Table'!AA$63*100</f>
        <v>0</v>
      </c>
      <c r="D279" s="593">
        <f>+'Distribution Pivot Table'!AA$64*100</f>
        <v>0</v>
      </c>
      <c r="E279" s="595">
        <f t="shared" si="66"/>
        <v>0</v>
      </c>
      <c r="F279" s="596">
        <f>+'Distribution Pivot Table'!AA$65*100</f>
        <v>0</v>
      </c>
      <c r="G279" s="594">
        <f>+'Distribution Pivot Table'!AA$66*100</f>
        <v>0</v>
      </c>
      <c r="H279" s="593">
        <f>+'Distribution Pivot Table'!AA$67*100</f>
        <v>0</v>
      </c>
      <c r="I279" s="595">
        <f t="shared" si="67"/>
        <v>0</v>
      </c>
      <c r="J279" s="600">
        <f>+'Distribution Pivot Table'!AA$68*100</f>
        <v>0</v>
      </c>
      <c r="K279" s="601">
        <f>+'Distribution Pivot Table'!AA$69*100</f>
        <v>0</v>
      </c>
      <c r="L279" s="601">
        <f>+'Distribution Pivot Table'!AA$70*100</f>
        <v>0</v>
      </c>
      <c r="M279" s="602">
        <f t="shared" si="68"/>
        <v>0</v>
      </c>
      <c r="N279" s="596">
        <f>+'Distribution Pivot Table'!AA$71*100</f>
        <v>0</v>
      </c>
      <c r="O279" s="603">
        <f t="shared" si="69"/>
        <v>0</v>
      </c>
      <c r="P279" s="604">
        <f t="shared" si="70"/>
        <v>0</v>
      </c>
      <c r="Q279" s="604">
        <f t="shared" si="71"/>
        <v>0</v>
      </c>
      <c r="R279" s="237">
        <f t="shared" si="72"/>
        <v>0</v>
      </c>
      <c r="S279" s="37">
        <f t="shared" si="73"/>
        <v>0</v>
      </c>
    </row>
    <row r="280" spans="1:19" s="234" customFormat="1" ht="14.25">
      <c r="A280" s="44" t="s">
        <v>524</v>
      </c>
      <c r="B280" s="593">
        <f>+'Distribution Pivot Table'!AA$73*100</f>
        <v>0</v>
      </c>
      <c r="C280" s="594">
        <f>+'Distribution Pivot Table'!AA$74*100</f>
        <v>0</v>
      </c>
      <c r="D280" s="593">
        <f>+'Distribution Pivot Table'!AA$75*100</f>
        <v>0</v>
      </c>
      <c r="E280" s="595">
        <f t="shared" si="66"/>
        <v>0</v>
      </c>
      <c r="F280" s="596">
        <f>+'Distribution Pivot Table'!AA$76*100</f>
        <v>0</v>
      </c>
      <c r="G280" s="594">
        <f>+'Distribution Pivot Table'!AA$77*100</f>
        <v>0</v>
      </c>
      <c r="H280" s="593">
        <f>+'Distribution Pivot Table'!AA$78*100</f>
        <v>0</v>
      </c>
      <c r="I280" s="595">
        <f t="shared" si="67"/>
        <v>0</v>
      </c>
      <c r="J280" s="600">
        <f>+'Distribution Pivot Table'!AA$79*100</f>
        <v>0</v>
      </c>
      <c r="K280" s="601">
        <f>+'Distribution Pivot Table'!AA$80*100</f>
        <v>0</v>
      </c>
      <c r="L280" s="601">
        <f>+'Distribution Pivot Table'!AA$81*100</f>
        <v>0</v>
      </c>
      <c r="M280" s="602">
        <f t="shared" si="68"/>
        <v>0</v>
      </c>
      <c r="N280" s="600">
        <f>+'Distribution Pivot Table'!AA$82*100</f>
        <v>0</v>
      </c>
      <c r="O280" s="603">
        <f t="shared" si="69"/>
        <v>0</v>
      </c>
      <c r="P280" s="604">
        <f t="shared" si="70"/>
        <v>0</v>
      </c>
      <c r="Q280" s="604">
        <f t="shared" si="71"/>
        <v>0</v>
      </c>
      <c r="R280" s="237">
        <f t="shared" si="72"/>
        <v>0</v>
      </c>
      <c r="S280" s="37">
        <f t="shared" si="73"/>
        <v>0</v>
      </c>
    </row>
    <row r="281" spans="1:19" s="234" customFormat="1">
      <c r="A281" s="44" t="s">
        <v>275</v>
      </c>
      <c r="B281" s="593">
        <f>+'Distribution Pivot Table'!AA$84*100</f>
        <v>0</v>
      </c>
      <c r="C281" s="594">
        <f>+'Distribution Pivot Table'!AA$85*100</f>
        <v>0</v>
      </c>
      <c r="D281" s="593">
        <f>+'Distribution Pivot Table'!AA$86*100</f>
        <v>0</v>
      </c>
      <c r="E281" s="595">
        <f t="shared" si="66"/>
        <v>0</v>
      </c>
      <c r="F281" s="596">
        <f>+'Distribution Pivot Table'!AA$87*100</f>
        <v>0</v>
      </c>
      <c r="G281" s="594">
        <f>+'Distribution Pivot Table'!AA$88*100</f>
        <v>0</v>
      </c>
      <c r="H281" s="593">
        <f>+'Distribution Pivot Table'!AA$89*100</f>
        <v>0</v>
      </c>
      <c r="I281" s="595">
        <f t="shared" si="67"/>
        <v>0</v>
      </c>
      <c r="J281" s="596">
        <f>+'Distribution Pivot Table'!AA$90*100</f>
        <v>0</v>
      </c>
      <c r="K281" s="593">
        <f>+'Distribution Pivot Table'!AA$91*100</f>
        <v>0</v>
      </c>
      <c r="L281" s="593">
        <f>+'Distribution Pivot Table'!AA$92*100</f>
        <v>0</v>
      </c>
      <c r="M281" s="597">
        <f t="shared" si="68"/>
        <v>0</v>
      </c>
      <c r="N281" s="596">
        <f>+'Distribution Pivot Table'!AA$93*100</f>
        <v>0</v>
      </c>
      <c r="O281" s="598">
        <f t="shared" si="69"/>
        <v>0</v>
      </c>
      <c r="P281" s="599">
        <f t="shared" si="70"/>
        <v>0</v>
      </c>
      <c r="Q281" s="599">
        <f t="shared" si="71"/>
        <v>0</v>
      </c>
      <c r="R281" s="237">
        <f t="shared" si="72"/>
        <v>0</v>
      </c>
      <c r="S281" s="37">
        <f t="shared" si="73"/>
        <v>0</v>
      </c>
    </row>
    <row r="282" spans="1:19" s="234" customFormat="1">
      <c r="A282" s="44"/>
      <c r="B282" s="593"/>
      <c r="C282" s="594"/>
      <c r="D282" s="593"/>
      <c r="E282" s="595"/>
      <c r="F282" s="596"/>
      <c r="G282" s="594"/>
      <c r="H282" s="593"/>
      <c r="I282" s="595"/>
      <c r="J282" s="596"/>
      <c r="K282" s="593"/>
      <c r="L282" s="593"/>
      <c r="M282" s="597"/>
      <c r="N282" s="596"/>
      <c r="O282" s="598"/>
      <c r="P282" s="599"/>
      <c r="Q282" s="599"/>
      <c r="R282" s="237"/>
      <c r="S282" s="37"/>
    </row>
    <row r="283" spans="1:19" s="234" customFormat="1">
      <c r="A283" s="44" t="s">
        <v>276</v>
      </c>
      <c r="B283" s="593">
        <f>+'Distribution Pivot Table'!AA$95*100</f>
        <v>0</v>
      </c>
      <c r="C283" s="594">
        <f>+'Distribution Pivot Table'!AA$96*100</f>
        <v>0</v>
      </c>
      <c r="D283" s="593">
        <f>+'Distribution Pivot Table'!AA$97*100</f>
        <v>0</v>
      </c>
      <c r="E283" s="595">
        <f t="shared" si="66"/>
        <v>0</v>
      </c>
      <c r="F283" s="596">
        <f>+'Distribution Pivot Table'!AA$98*100</f>
        <v>0</v>
      </c>
      <c r="G283" s="594">
        <f>+'Distribution Pivot Table'!AA$99*100</f>
        <v>0</v>
      </c>
      <c r="H283" s="593">
        <f>+'Distribution Pivot Table'!AA$100*100</f>
        <v>0</v>
      </c>
      <c r="I283" s="595">
        <f t="shared" si="67"/>
        <v>0</v>
      </c>
      <c r="J283" s="600">
        <f>+'Distribution Pivot Table'!AA$101*100</f>
        <v>0</v>
      </c>
      <c r="K283" s="601">
        <f>+'Distribution Pivot Table'!AA$102*100</f>
        <v>0</v>
      </c>
      <c r="L283" s="601">
        <f>+'Distribution Pivot Table'!AA$103*100</f>
        <v>0</v>
      </c>
      <c r="M283" s="602">
        <f t="shared" si="68"/>
        <v>0</v>
      </c>
      <c r="N283" s="600">
        <f>+'Distribution Pivot Table'!AA$104*100</f>
        <v>0</v>
      </c>
      <c r="O283" s="603">
        <f t="shared" si="69"/>
        <v>0</v>
      </c>
      <c r="P283" s="604">
        <f t="shared" si="70"/>
        <v>0</v>
      </c>
      <c r="Q283" s="604">
        <f t="shared" si="71"/>
        <v>0</v>
      </c>
      <c r="R283" s="237">
        <f t="shared" si="72"/>
        <v>0</v>
      </c>
      <c r="S283" s="37">
        <f t="shared" si="73"/>
        <v>0</v>
      </c>
    </row>
    <row r="284" spans="1:19" s="234" customFormat="1">
      <c r="A284" s="44" t="s">
        <v>277</v>
      </c>
      <c r="B284" s="593">
        <f>+'Distribution Pivot Table'!AA$106*100</f>
        <v>0</v>
      </c>
      <c r="C284" s="594">
        <f>+'Distribution Pivot Table'!AA$107*100</f>
        <v>0</v>
      </c>
      <c r="D284" s="593">
        <f>+'Distribution Pivot Table'!AA$108*108</f>
        <v>0</v>
      </c>
      <c r="E284" s="595">
        <f t="shared" si="66"/>
        <v>0</v>
      </c>
      <c r="F284" s="596">
        <f>+'Distribution Pivot Table'!AA$109*100</f>
        <v>0</v>
      </c>
      <c r="G284" s="594">
        <f>+'Distribution Pivot Table'!AA$110*100</f>
        <v>0</v>
      </c>
      <c r="H284" s="593">
        <f>+'Distribution Pivot Table'!AA$111*100</f>
        <v>0</v>
      </c>
      <c r="I284" s="595">
        <f t="shared" si="67"/>
        <v>0</v>
      </c>
      <c r="J284" s="600">
        <f>+'Distribution Pivot Table'!AA$112*100</f>
        <v>0</v>
      </c>
      <c r="K284" s="601">
        <f>+'Distribution Pivot Table'!AA$113*100</f>
        <v>0</v>
      </c>
      <c r="L284" s="601">
        <f>+'Distribution Pivot Table'!AA$114*100</f>
        <v>0</v>
      </c>
      <c r="M284" s="602">
        <f t="shared" si="68"/>
        <v>0</v>
      </c>
      <c r="N284" s="600">
        <f>+'Distribution Pivot Table'!AA$115*100</f>
        <v>0</v>
      </c>
      <c r="O284" s="603">
        <f t="shared" si="69"/>
        <v>0</v>
      </c>
      <c r="P284" s="604">
        <f t="shared" si="70"/>
        <v>0</v>
      </c>
      <c r="Q284" s="604">
        <f t="shared" si="71"/>
        <v>0</v>
      </c>
      <c r="R284" s="237">
        <f t="shared" si="72"/>
        <v>0</v>
      </c>
      <c r="S284" s="37">
        <f t="shared" si="73"/>
        <v>0</v>
      </c>
    </row>
    <row r="285" spans="1:19" s="234" customFormat="1">
      <c r="A285" s="44" t="s">
        <v>278</v>
      </c>
      <c r="B285" s="593">
        <f>+'Distribution Pivot Table'!AA$117*100</f>
        <v>0</v>
      </c>
      <c r="C285" s="594">
        <f>+'Distribution Pivot Table'!AA$118*100</f>
        <v>0</v>
      </c>
      <c r="D285" s="593">
        <f>+'Distribution Pivot Table'!AA$119*100</f>
        <v>0</v>
      </c>
      <c r="E285" s="595">
        <f t="shared" si="66"/>
        <v>0</v>
      </c>
      <c r="F285" s="596">
        <f>+'Distribution Pivot Table'!AA$120*100</f>
        <v>0</v>
      </c>
      <c r="G285" s="594">
        <f>+'Distribution Pivot Table'!AA$121*100</f>
        <v>0</v>
      </c>
      <c r="H285" s="593">
        <f>+'Distribution Pivot Table'!AA$122*100</f>
        <v>0</v>
      </c>
      <c r="I285" s="595">
        <f t="shared" si="67"/>
        <v>0</v>
      </c>
      <c r="J285" s="600">
        <f>+'Distribution Pivot Table'!AA$123*100</f>
        <v>0</v>
      </c>
      <c r="K285" s="601">
        <f>+'Distribution Pivot Table'!AA$124*100</f>
        <v>0</v>
      </c>
      <c r="L285" s="601">
        <f>+'Distribution Pivot Table'!AA$125*100</f>
        <v>0</v>
      </c>
      <c r="M285" s="602">
        <f t="shared" si="68"/>
        <v>0</v>
      </c>
      <c r="N285" s="600">
        <f>+'Distribution Pivot Table'!AA$126*100</f>
        <v>0</v>
      </c>
      <c r="O285" s="603">
        <f t="shared" si="69"/>
        <v>0</v>
      </c>
      <c r="P285" s="604">
        <f t="shared" si="70"/>
        <v>0</v>
      </c>
      <c r="Q285" s="604">
        <f t="shared" si="71"/>
        <v>0</v>
      </c>
      <c r="R285" s="237">
        <f t="shared" si="72"/>
        <v>0</v>
      </c>
      <c r="S285" s="37">
        <f t="shared" si="73"/>
        <v>0</v>
      </c>
    </row>
    <row r="286" spans="1:19" s="234" customFormat="1">
      <c r="A286" s="44" t="s">
        <v>279</v>
      </c>
      <c r="B286" s="593">
        <f>+'Distribution Pivot Table'!AA$128*100</f>
        <v>0</v>
      </c>
      <c r="C286" s="594">
        <f>+'Distribution Pivot Table'!AA$129*100</f>
        <v>0</v>
      </c>
      <c r="D286" s="593">
        <f>+'Distribution Pivot Table'!AA$130*100</f>
        <v>0</v>
      </c>
      <c r="E286" s="595">
        <f t="shared" si="66"/>
        <v>0</v>
      </c>
      <c r="F286" s="596">
        <f>+'Distribution Pivot Table'!AA$131*100</f>
        <v>0</v>
      </c>
      <c r="G286" s="594">
        <f>+'Distribution Pivot Table'!AA$132*100</f>
        <v>0</v>
      </c>
      <c r="H286" s="593">
        <f>+'Distribution Pivot Table'!AA$133*100</f>
        <v>0</v>
      </c>
      <c r="I286" s="595">
        <f t="shared" si="67"/>
        <v>0</v>
      </c>
      <c r="J286" s="600">
        <f>+'Distribution Pivot Table'!AA$134*100</f>
        <v>0</v>
      </c>
      <c r="K286" s="601">
        <f>+'Distribution Pivot Table'!AA$135*100</f>
        <v>0</v>
      </c>
      <c r="L286" s="601">
        <f>+'Distribution Pivot Table'!AA$136*100</f>
        <v>0</v>
      </c>
      <c r="M286" s="602">
        <f t="shared" si="68"/>
        <v>0</v>
      </c>
      <c r="N286" s="600">
        <f>+'Distribution Pivot Table'!AA$137*100</f>
        <v>0</v>
      </c>
      <c r="O286" s="603">
        <f t="shared" si="69"/>
        <v>0</v>
      </c>
      <c r="P286" s="604">
        <f t="shared" si="70"/>
        <v>0</v>
      </c>
      <c r="Q286" s="604">
        <f t="shared" si="71"/>
        <v>0</v>
      </c>
      <c r="R286" s="237">
        <f t="shared" si="72"/>
        <v>0</v>
      </c>
      <c r="S286" s="37">
        <f t="shared" si="73"/>
        <v>0</v>
      </c>
    </row>
    <row r="287" spans="1:19" s="234" customFormat="1">
      <c r="A287" s="44"/>
      <c r="B287" s="593"/>
      <c r="C287" s="594"/>
      <c r="D287" s="593"/>
      <c r="E287" s="595"/>
      <c r="F287" s="596"/>
      <c r="G287" s="594"/>
      <c r="H287" s="593"/>
      <c r="I287" s="595"/>
      <c r="J287" s="600"/>
      <c r="K287" s="601"/>
      <c r="L287" s="601"/>
      <c r="M287" s="602"/>
      <c r="N287" s="600"/>
      <c r="O287" s="603"/>
      <c r="P287" s="604"/>
      <c r="Q287" s="604"/>
      <c r="R287" s="237"/>
      <c r="S287" s="37"/>
    </row>
    <row r="288" spans="1:19" s="234" customFormat="1">
      <c r="A288" s="44" t="s">
        <v>280</v>
      </c>
      <c r="B288" s="593">
        <f>+'Distribution Pivot Table'!AA$139*100</f>
        <v>0</v>
      </c>
      <c r="C288" s="594">
        <f>+'Distribution Pivot Table'!AA$140*100</f>
        <v>0</v>
      </c>
      <c r="D288" s="593">
        <f>+'Distribution Pivot Table'!AA$141*100</f>
        <v>0</v>
      </c>
      <c r="E288" s="595">
        <f t="shared" si="66"/>
        <v>0</v>
      </c>
      <c r="F288" s="596">
        <f>+'Distribution Pivot Table'!AA$142*100</f>
        <v>0</v>
      </c>
      <c r="G288" s="594">
        <f>+'Distribution Pivot Table'!AA$143*100</f>
        <v>0</v>
      </c>
      <c r="H288" s="593">
        <f>+'Distribution Pivot Table'!AA$144*100</f>
        <v>0</v>
      </c>
      <c r="I288" s="595">
        <f t="shared" si="67"/>
        <v>0</v>
      </c>
      <c r="J288" s="600">
        <f>+'Distribution Pivot Table'!AA$145*100</f>
        <v>0</v>
      </c>
      <c r="K288" s="601">
        <f>+'Distribution Pivot Table'!AA$146*100</f>
        <v>0</v>
      </c>
      <c r="L288" s="601">
        <f>+'Distribution Pivot Table'!AA$147*100</f>
        <v>0</v>
      </c>
      <c r="M288" s="602">
        <f t="shared" si="68"/>
        <v>0</v>
      </c>
      <c r="N288" s="600">
        <f>+'Distribution Pivot Table'!AA$148*100</f>
        <v>0</v>
      </c>
      <c r="O288" s="603">
        <f t="shared" si="69"/>
        <v>0</v>
      </c>
      <c r="P288" s="604">
        <f t="shared" si="70"/>
        <v>0</v>
      </c>
      <c r="Q288" s="604">
        <f t="shared" si="71"/>
        <v>0</v>
      </c>
      <c r="R288" s="237">
        <f t="shared" si="72"/>
        <v>0</v>
      </c>
      <c r="S288" s="37">
        <f t="shared" si="73"/>
        <v>0</v>
      </c>
    </row>
    <row r="289" spans="1:19" s="234" customFormat="1">
      <c r="A289" s="44" t="s">
        <v>281</v>
      </c>
      <c r="B289" s="593">
        <f>+'Distribution Pivot Table'!AA$150*100</f>
        <v>8.7364960075152656</v>
      </c>
      <c r="C289" s="594">
        <f>+'Distribution Pivot Table'!AA$151*100</f>
        <v>5.0728041333959606</v>
      </c>
      <c r="D289" s="593">
        <f>+'Distribution Pivot Table'!AA$152*100</f>
        <v>0</v>
      </c>
      <c r="E289" s="595">
        <f t="shared" si="66"/>
        <v>13.809300140911226</v>
      </c>
      <c r="F289" s="596">
        <f>+'Distribution Pivot Table'!AA$153*100</f>
        <v>23.203381869422262</v>
      </c>
      <c r="G289" s="594">
        <f>+'Distribution Pivot Table'!AA$154*100</f>
        <v>12.963832785345234</v>
      </c>
      <c r="H289" s="593">
        <f>+'Distribution Pivot Table'!AA$155*100</f>
        <v>0</v>
      </c>
      <c r="I289" s="595">
        <f t="shared" si="67"/>
        <v>36.167214654767498</v>
      </c>
      <c r="J289" s="600">
        <f>+'Distribution Pivot Table'!AA$156*100</f>
        <v>11.460779708783466</v>
      </c>
      <c r="K289" s="601">
        <f>+'Distribution Pivot Table'!AA$157*100</f>
        <v>17.707844058243307</v>
      </c>
      <c r="L289" s="601">
        <f>+'Distribution Pivot Table'!AA$158*100</f>
        <v>0</v>
      </c>
      <c r="M289" s="602">
        <f t="shared" si="68"/>
        <v>29.168623767026773</v>
      </c>
      <c r="N289" s="600">
        <f>+'Distribution Pivot Table'!AA$159*100</f>
        <v>20.854861437294506</v>
      </c>
      <c r="O289" s="603">
        <f t="shared" si="69"/>
        <v>43.400657585720992</v>
      </c>
      <c r="P289" s="604">
        <f t="shared" si="70"/>
        <v>35.744480976984505</v>
      </c>
      <c r="Q289" s="604">
        <f t="shared" si="71"/>
        <v>20.854861437294506</v>
      </c>
      <c r="R289" s="237">
        <f t="shared" si="72"/>
        <v>100</v>
      </c>
      <c r="S289" s="37">
        <f t="shared" si="73"/>
        <v>100</v>
      </c>
    </row>
    <row r="290" spans="1:19" s="234" customFormat="1">
      <c r="A290" s="44" t="s">
        <v>282</v>
      </c>
      <c r="B290" s="593">
        <f>+'Distribution Pivot Table'!AA$161*100</f>
        <v>0</v>
      </c>
      <c r="C290" s="594">
        <f>+'Distribution Pivot Table'!AA$162*100</f>
        <v>0</v>
      </c>
      <c r="D290" s="593">
        <f>+'Distribution Pivot Table'!AA$1163*100</f>
        <v>0</v>
      </c>
      <c r="E290" s="595">
        <f t="shared" si="66"/>
        <v>0</v>
      </c>
      <c r="F290" s="596">
        <f>+'Distribution Pivot Table'!AA$164*100</f>
        <v>0</v>
      </c>
      <c r="G290" s="594">
        <f>+'Distribution Pivot Table'!AA$165*100</f>
        <v>0</v>
      </c>
      <c r="H290" s="593">
        <f>+'Distribution Pivot Table'!AA$166*100</f>
        <v>0</v>
      </c>
      <c r="I290" s="595">
        <f t="shared" si="67"/>
        <v>0</v>
      </c>
      <c r="J290" s="600">
        <f>+'Distribution Pivot Table'!AA$167*100</f>
        <v>0</v>
      </c>
      <c r="K290" s="601">
        <f>+'Distribution Pivot Table'!AA$168*100</f>
        <v>0</v>
      </c>
      <c r="L290" s="601">
        <f>+'Distribution Pivot Table'!AA$169*100</f>
        <v>0</v>
      </c>
      <c r="M290" s="602">
        <f t="shared" si="68"/>
        <v>0</v>
      </c>
      <c r="N290" s="600">
        <f>+'Distribution Pivot Table'!AA$170*100</f>
        <v>0</v>
      </c>
      <c r="O290" s="603">
        <f t="shared" si="69"/>
        <v>0</v>
      </c>
      <c r="P290" s="604">
        <f t="shared" si="70"/>
        <v>0</v>
      </c>
      <c r="Q290" s="604">
        <f t="shared" si="71"/>
        <v>0</v>
      </c>
      <c r="R290" s="237">
        <f t="shared" si="72"/>
        <v>0</v>
      </c>
      <c r="S290" s="37">
        <f t="shared" si="73"/>
        <v>0</v>
      </c>
    </row>
    <row r="291" spans="1:19" s="234" customFormat="1">
      <c r="A291" s="220" t="s">
        <v>283</v>
      </c>
      <c r="B291" s="605">
        <f>+'Distribution Pivot Table'!AA$172*100</f>
        <v>19.066937119675455</v>
      </c>
      <c r="C291" s="605">
        <f>+'Distribution Pivot Table'!AA$173*100</f>
        <v>0</v>
      </c>
      <c r="D291" s="605">
        <f>+'Distribution Pivot Table'!AA$174*100</f>
        <v>0</v>
      </c>
      <c r="E291" s="606">
        <f t="shared" si="66"/>
        <v>19.066937119675455</v>
      </c>
      <c r="F291" s="607">
        <f>+'Distribution Pivot Table'!AA$175*100</f>
        <v>37.728194726166329</v>
      </c>
      <c r="G291" s="605">
        <f>+'Distribution Pivot Table'!AA$176*100</f>
        <v>5.6795131845841782</v>
      </c>
      <c r="H291" s="605">
        <f>+'Distribution Pivot Table'!AA$177*100</f>
        <v>0</v>
      </c>
      <c r="I291" s="606">
        <f t="shared" si="67"/>
        <v>43.40770791075051</v>
      </c>
      <c r="J291" s="608">
        <f>+'Distribution Pivot Table'!AA$178*100</f>
        <v>15.821501014198782</v>
      </c>
      <c r="K291" s="609">
        <f>+'Distribution Pivot Table'!AA$179*100</f>
        <v>7.0993914807302234</v>
      </c>
      <c r="L291" s="609">
        <f>+'Distribution Pivot Table'!AA$180*100</f>
        <v>0</v>
      </c>
      <c r="M291" s="610">
        <f t="shared" si="68"/>
        <v>22.920892494929006</v>
      </c>
      <c r="N291" s="608">
        <f>+'Distribution Pivot Table'!AA$181*100</f>
        <v>14.604462474645031</v>
      </c>
      <c r="O291" s="611">
        <f t="shared" si="69"/>
        <v>72.616632860040568</v>
      </c>
      <c r="P291" s="612">
        <f t="shared" si="70"/>
        <v>12.778904665314402</v>
      </c>
      <c r="Q291" s="612">
        <f t="shared" si="71"/>
        <v>14.604462474645031</v>
      </c>
      <c r="R291" s="237">
        <f t="shared" si="72"/>
        <v>100</v>
      </c>
      <c r="S291" s="37">
        <f t="shared" si="73"/>
        <v>100</v>
      </c>
    </row>
    <row r="292" spans="1:19" s="234" customFormat="1">
      <c r="A292" s="559" t="s">
        <v>400</v>
      </c>
      <c r="B292" s="275"/>
      <c r="C292" s="275"/>
      <c r="D292" s="275"/>
      <c r="E292" s="275"/>
      <c r="F292" s="545"/>
      <c r="G292" s="545"/>
      <c r="H292" s="545"/>
      <c r="I292" s="545"/>
      <c r="R292" s="239"/>
    </row>
    <row r="293" spans="1:19" s="234" customFormat="1">
      <c r="A293" s="559" t="s">
        <v>440</v>
      </c>
      <c r="B293" s="275"/>
      <c r="C293" s="275"/>
      <c r="D293" s="275"/>
      <c r="E293" s="275"/>
      <c r="F293" s="545"/>
      <c r="G293" s="545"/>
      <c r="H293" s="545"/>
      <c r="I293" s="545"/>
      <c r="R293" s="239"/>
    </row>
    <row r="294" spans="1:19">
      <c r="A294" s="559" t="s">
        <v>909</v>
      </c>
      <c r="B294" s="263"/>
      <c r="C294" s="263"/>
      <c r="D294" s="263"/>
      <c r="E294" s="544"/>
      <c r="F294" s="263"/>
      <c r="G294" s="263"/>
      <c r="H294" s="263"/>
      <c r="I294" s="544"/>
      <c r="J294" s="218"/>
      <c r="K294" s="218"/>
      <c r="L294" s="218"/>
      <c r="M294" s="266"/>
      <c r="N294" s="218"/>
      <c r="O294" s="267"/>
      <c r="P294" s="267"/>
      <c r="R294" s="45"/>
    </row>
    <row r="295" spans="1:19" s="234" customFormat="1">
      <c r="A295" s="221"/>
      <c r="B295" s="241"/>
      <c r="C295" s="241"/>
      <c r="D295" s="241"/>
      <c r="E295" s="241"/>
      <c r="F295" s="545"/>
      <c r="G295" s="545"/>
      <c r="H295" s="545"/>
      <c r="I295" s="545"/>
      <c r="Q295" s="560" t="s">
        <v>830</v>
      </c>
      <c r="R295" s="239"/>
    </row>
    <row r="296" spans="1:19" s="234" customFormat="1" ht="18">
      <c r="A296" s="557" t="s">
        <v>862</v>
      </c>
      <c r="B296" s="535"/>
      <c r="C296" s="535"/>
      <c r="D296" s="535"/>
      <c r="E296" s="535"/>
      <c r="F296" s="538"/>
      <c r="G296" s="538"/>
      <c r="H296" s="538"/>
      <c r="I296" s="539"/>
      <c r="J296" s="209"/>
      <c r="K296" s="209"/>
      <c r="L296" s="209"/>
      <c r="M296" s="534"/>
      <c r="N296" s="209"/>
      <c r="O296" s="209"/>
      <c r="P296" s="209"/>
      <c r="Q296" s="209"/>
      <c r="R296" s="233"/>
    </row>
    <row r="297" spans="1:19" s="234" customFormat="1" ht="18">
      <c r="A297" s="557"/>
      <c r="B297" s="535"/>
      <c r="C297" s="535"/>
      <c r="D297" s="535"/>
      <c r="E297" s="535"/>
      <c r="F297" s="538"/>
      <c r="G297" s="538"/>
      <c r="H297" s="538"/>
      <c r="I297" s="539"/>
      <c r="J297" s="209"/>
      <c r="K297" s="209"/>
      <c r="L297" s="209"/>
      <c r="M297" s="534"/>
      <c r="N297" s="209"/>
      <c r="O297" s="209"/>
      <c r="P297" s="209"/>
      <c r="Q297" s="209"/>
      <c r="R297" s="233"/>
    </row>
    <row r="298" spans="1:19" s="234" customFormat="1" ht="15.75">
      <c r="A298" s="556" t="s">
        <v>129</v>
      </c>
      <c r="B298" s="535"/>
      <c r="C298" s="535"/>
      <c r="D298" s="535"/>
      <c r="E298" s="535"/>
      <c r="F298" s="538"/>
      <c r="G298" s="538"/>
      <c r="H298" s="538"/>
      <c r="I298" s="539"/>
      <c r="J298" s="209"/>
      <c r="K298" s="209"/>
      <c r="L298" s="209"/>
      <c r="M298" s="534"/>
      <c r="N298" s="209"/>
      <c r="O298" s="209"/>
      <c r="P298" s="209"/>
      <c r="Q298" s="209"/>
      <c r="R298" s="233"/>
    </row>
    <row r="299" spans="1:19" s="234" customFormat="1" ht="15.75">
      <c r="A299" s="556" t="s">
        <v>534</v>
      </c>
      <c r="B299" s="535"/>
      <c r="C299" s="535"/>
      <c r="D299" s="535"/>
      <c r="E299" s="535"/>
      <c r="F299" s="214"/>
      <c r="G299" s="214"/>
      <c r="H299" s="214"/>
      <c r="I299" s="535"/>
      <c r="J299" s="211"/>
      <c r="K299" s="211"/>
      <c r="L299" s="211"/>
      <c r="M299" s="533"/>
      <c r="N299" s="211"/>
      <c r="O299" s="211"/>
      <c r="P299" s="211"/>
      <c r="Q299" s="209"/>
      <c r="R299" s="233"/>
    </row>
    <row r="300" spans="1:19" s="234" customFormat="1" ht="19.5" customHeight="1">
      <c r="A300" s="212"/>
      <c r="B300" s="540"/>
      <c r="C300" s="540"/>
      <c r="D300" s="540"/>
      <c r="E300" s="540"/>
      <c r="F300" s="540"/>
      <c r="G300" s="540"/>
      <c r="H300" s="540"/>
      <c r="I300" s="540"/>
      <c r="J300" s="45"/>
      <c r="K300" s="45"/>
      <c r="L300" s="45"/>
      <c r="M300" s="45"/>
      <c r="N300" s="45"/>
      <c r="O300" s="45"/>
      <c r="P300" s="45"/>
      <c r="Q300" s="45"/>
      <c r="R300" s="235"/>
      <c r="S300" s="45"/>
    </row>
    <row r="301" spans="1:19" s="234" customFormat="1" ht="19.5" customHeight="1">
      <c r="A301" s="213"/>
      <c r="B301" s="561" t="s">
        <v>828</v>
      </c>
      <c r="C301" s="562"/>
      <c r="D301" s="562"/>
      <c r="E301" s="562"/>
      <c r="F301" s="562"/>
      <c r="G301" s="562"/>
      <c r="H301" s="562"/>
      <c r="I301" s="563"/>
      <c r="J301" s="564" t="s">
        <v>397</v>
      </c>
      <c r="K301" s="565"/>
      <c r="L301" s="565"/>
      <c r="M301" s="566"/>
      <c r="N301" s="660" t="s">
        <v>827</v>
      </c>
      <c r="O301" s="663" t="s">
        <v>402</v>
      </c>
      <c r="P301" s="663" t="s">
        <v>403</v>
      </c>
      <c r="Q301" s="663" t="s">
        <v>401</v>
      </c>
      <c r="R301" s="236"/>
      <c r="S301" s="35"/>
    </row>
    <row r="302" spans="1:19" s="234" customFormat="1" ht="52.5" customHeight="1">
      <c r="A302" s="231"/>
      <c r="B302" s="562" t="s">
        <v>906</v>
      </c>
      <c r="C302" s="562"/>
      <c r="D302" s="562"/>
      <c r="E302" s="567"/>
      <c r="F302" s="568" t="s">
        <v>908</v>
      </c>
      <c r="G302" s="562"/>
      <c r="H302" s="562"/>
      <c r="I302" s="563"/>
      <c r="J302" s="569" t="s">
        <v>829</v>
      </c>
      <c r="K302" s="570"/>
      <c r="L302" s="570"/>
      <c r="M302" s="571"/>
      <c r="N302" s="661"/>
      <c r="O302" s="664"/>
      <c r="P302" s="664"/>
      <c r="Q302" s="664"/>
      <c r="R302" s="236" t="s">
        <v>126</v>
      </c>
      <c r="S302" s="35" t="s">
        <v>126</v>
      </c>
    </row>
    <row r="303" spans="1:19" s="234" customFormat="1" ht="30" customHeight="1">
      <c r="A303" s="232"/>
      <c r="B303" s="572" t="s">
        <v>398</v>
      </c>
      <c r="C303" s="572" t="s">
        <v>399</v>
      </c>
      <c r="D303" s="572" t="s">
        <v>907</v>
      </c>
      <c r="E303" s="573" t="s">
        <v>127</v>
      </c>
      <c r="F303" s="574" t="s">
        <v>398</v>
      </c>
      <c r="G303" s="572" t="s">
        <v>399</v>
      </c>
      <c r="H303" s="572" t="s">
        <v>907</v>
      </c>
      <c r="I303" s="573" t="s">
        <v>127</v>
      </c>
      <c r="J303" s="575" t="s">
        <v>398</v>
      </c>
      <c r="K303" s="576" t="s">
        <v>399</v>
      </c>
      <c r="L303" s="572" t="s">
        <v>907</v>
      </c>
      <c r="M303" s="575" t="s">
        <v>127</v>
      </c>
      <c r="N303" s="662"/>
      <c r="O303" s="665"/>
      <c r="P303" s="665"/>
      <c r="Q303" s="665"/>
      <c r="R303" s="27"/>
      <c r="S303" s="36"/>
    </row>
    <row r="304" spans="1:19" s="234" customFormat="1" hidden="1">
      <c r="A304" s="44" t="s">
        <v>267</v>
      </c>
      <c r="B304" s="275"/>
      <c r="C304" s="275"/>
      <c r="D304" s="275"/>
      <c r="E304" s="542"/>
      <c r="F304" s="219"/>
      <c r="G304" s="262"/>
      <c r="H304" s="263"/>
      <c r="I304" s="264"/>
      <c r="J304" s="216"/>
      <c r="K304" s="218"/>
      <c r="L304" s="218"/>
      <c r="M304" s="26"/>
      <c r="N304" s="216"/>
      <c r="O304" s="228"/>
      <c r="P304" s="223"/>
      <c r="Q304" s="223"/>
      <c r="R304" s="237">
        <f>SUM(F304:H304,J304:L304)+N304</f>
        <v>0</v>
      </c>
      <c r="S304" s="37">
        <f>+Q304+P304+O304</f>
        <v>0</v>
      </c>
    </row>
    <row r="305" spans="1:19" s="234" customFormat="1" hidden="1">
      <c r="A305" s="44"/>
      <c r="B305" s="275"/>
      <c r="C305" s="275"/>
      <c r="D305" s="275"/>
      <c r="E305" s="542"/>
      <c r="F305" s="219"/>
      <c r="G305" s="262"/>
      <c r="H305" s="263"/>
      <c r="I305" s="543"/>
      <c r="J305" s="216"/>
      <c r="K305" s="218"/>
      <c r="L305" s="218"/>
      <c r="M305" s="216"/>
      <c r="N305" s="216"/>
      <c r="O305" s="229"/>
      <c r="P305" s="224"/>
      <c r="Q305" s="224"/>
      <c r="R305" s="236"/>
      <c r="S305" s="35"/>
    </row>
    <row r="306" spans="1:19" s="234" customFormat="1">
      <c r="A306" s="44" t="s">
        <v>268</v>
      </c>
      <c r="B306" s="593">
        <f>+'Distribution Pivot Table'!AB$7*100</f>
        <v>0</v>
      </c>
      <c r="C306" s="594">
        <f>+'Distribution Pivot Table'!AB$8*100</f>
        <v>0</v>
      </c>
      <c r="D306" s="593">
        <f>+'Distribution Pivot Table'!AB$9*100</f>
        <v>0</v>
      </c>
      <c r="E306" s="595">
        <f t="shared" ref="E306:E324" si="74">SUM(B306:D306)</f>
        <v>0</v>
      </c>
      <c r="F306" s="596">
        <f>+'Distribution Pivot Table'!AB$10*100</f>
        <v>0</v>
      </c>
      <c r="G306" s="594">
        <f>+'Distribution Pivot Table'!AB$11*100</f>
        <v>0</v>
      </c>
      <c r="H306" s="593">
        <f>+'Distribution Pivot Table'!AB$12*100</f>
        <v>0</v>
      </c>
      <c r="I306" s="595">
        <f t="shared" ref="I306:I324" si="75">SUM(F306:H306)</f>
        <v>0</v>
      </c>
      <c r="J306" s="596">
        <f>+'Distribution Pivot Table'!AB$13*100</f>
        <v>0</v>
      </c>
      <c r="K306" s="593">
        <f>+'Distribution Pivot Table'!AB$14*100</f>
        <v>0</v>
      </c>
      <c r="L306" s="593">
        <f>+'Distribution Pivot Table'!AB$15*100</f>
        <v>0</v>
      </c>
      <c r="M306" s="597">
        <f t="shared" ref="M306:M324" si="76">SUM(J306:L306)</f>
        <v>0</v>
      </c>
      <c r="N306" s="596">
        <f>+'Distribution Pivot Table'!AB$16*100</f>
        <v>0</v>
      </c>
      <c r="O306" s="598">
        <f t="shared" ref="O306:O324" si="77">+B306+F306+J306</f>
        <v>0</v>
      </c>
      <c r="P306" s="599">
        <f t="shared" ref="P306:P324" si="78">+C306+G306+K306</f>
        <v>0</v>
      </c>
      <c r="Q306" s="599">
        <f t="shared" ref="Q306:Q324" si="79">+D306+H306+L306+N306</f>
        <v>0</v>
      </c>
      <c r="R306" s="237">
        <f t="shared" ref="R306:R324" si="80">SUM(B306:D306,F306:H306,J306:L306)+N306</f>
        <v>0</v>
      </c>
      <c r="S306" s="37">
        <f t="shared" ref="S306:S324" si="81">+Q306+P306+O306</f>
        <v>0</v>
      </c>
    </row>
    <row r="307" spans="1:19" s="234" customFormat="1">
      <c r="A307" s="44" t="s">
        <v>269</v>
      </c>
      <c r="B307" s="593">
        <f>+'Distribution Pivot Table'!AB$18*100</f>
        <v>0.7836990595611284</v>
      </c>
      <c r="C307" s="594">
        <f>+'Distribution Pivot Table'!AB$19*100</f>
        <v>0.47021943573667713</v>
      </c>
      <c r="D307" s="593">
        <f>+'Distribution Pivot Table'!AB$20*100</f>
        <v>0</v>
      </c>
      <c r="E307" s="595">
        <f t="shared" si="74"/>
        <v>1.2539184952978055</v>
      </c>
      <c r="F307" s="596">
        <f>+'Distribution Pivot Table'!AB$21*100</f>
        <v>42.16300940438871</v>
      </c>
      <c r="G307" s="594">
        <f>+'Distribution Pivot Table'!AB$22*100</f>
        <v>18.025078369905955</v>
      </c>
      <c r="H307" s="593">
        <f>+'Distribution Pivot Table'!AB$23*100</f>
        <v>0</v>
      </c>
      <c r="I307" s="595">
        <f t="shared" si="75"/>
        <v>60.188087774294665</v>
      </c>
      <c r="J307" s="600">
        <f>+'Distribution Pivot Table'!AB$24*100</f>
        <v>20.689655172413794</v>
      </c>
      <c r="K307" s="601">
        <f>+'Distribution Pivot Table'!AB$25*100</f>
        <v>17.241379310344829</v>
      </c>
      <c r="L307" s="593">
        <f>+'Distribution Pivot Table'!AB$26*100</f>
        <v>0</v>
      </c>
      <c r="M307" s="602">
        <f t="shared" si="76"/>
        <v>37.931034482758619</v>
      </c>
      <c r="N307" s="600">
        <f>+'Distribution Pivot Table'!AB$27*100</f>
        <v>0.62695924764890276</v>
      </c>
      <c r="O307" s="603">
        <f t="shared" si="77"/>
        <v>63.636363636363633</v>
      </c>
      <c r="P307" s="604">
        <f t="shared" si="78"/>
        <v>35.736677115987462</v>
      </c>
      <c r="Q307" s="604">
        <f t="shared" si="79"/>
        <v>0.62695924764890276</v>
      </c>
      <c r="R307" s="237">
        <f t="shared" si="80"/>
        <v>99.999999999999986</v>
      </c>
      <c r="S307" s="37">
        <f t="shared" si="81"/>
        <v>100</v>
      </c>
    </row>
    <row r="308" spans="1:19" s="234" customFormat="1">
      <c r="A308" s="44" t="s">
        <v>270</v>
      </c>
      <c r="B308" s="593">
        <f>+'Distribution Pivot Table'!AB$29*100</f>
        <v>0</v>
      </c>
      <c r="C308" s="594">
        <f>+'Distribution Pivot Table'!AB$30*100</f>
        <v>0</v>
      </c>
      <c r="D308" s="593">
        <f>+'Distribution Pivot Table'!AB$31*100</f>
        <v>0</v>
      </c>
      <c r="E308" s="595">
        <f t="shared" si="74"/>
        <v>0</v>
      </c>
      <c r="F308" s="596">
        <f>+'Distribution Pivot Table'!AB$32*100</f>
        <v>0</v>
      </c>
      <c r="G308" s="594">
        <f>+'Distribution Pivot Table'!AB$33*100</f>
        <v>0</v>
      </c>
      <c r="H308" s="593">
        <f>+'Distribution Pivot Table'!AB$34*100</f>
        <v>0</v>
      </c>
      <c r="I308" s="595">
        <f t="shared" si="75"/>
        <v>0</v>
      </c>
      <c r="J308" s="596">
        <f>+'Distribution Pivot Table'!AB$35*100</f>
        <v>0</v>
      </c>
      <c r="K308" s="593">
        <f>+'Distribution Pivot Table'!AB$36*100</f>
        <v>0</v>
      </c>
      <c r="L308" s="593">
        <f>+'Distribution Pivot Table'!AB$37*100</f>
        <v>0</v>
      </c>
      <c r="M308" s="597">
        <f t="shared" si="76"/>
        <v>0</v>
      </c>
      <c r="N308" s="596">
        <f>+'Distribution Pivot Table'!AB$38*100</f>
        <v>0</v>
      </c>
      <c r="O308" s="598">
        <f t="shared" si="77"/>
        <v>0</v>
      </c>
      <c r="P308" s="599">
        <f t="shared" si="78"/>
        <v>0</v>
      </c>
      <c r="Q308" s="599">
        <f t="shared" si="79"/>
        <v>0</v>
      </c>
      <c r="R308" s="237">
        <f t="shared" si="80"/>
        <v>0</v>
      </c>
      <c r="S308" s="37">
        <f t="shared" si="81"/>
        <v>0</v>
      </c>
    </row>
    <row r="309" spans="1:19" s="234" customFormat="1">
      <c r="A309" s="44" t="s">
        <v>439</v>
      </c>
      <c r="B309" s="593">
        <f>+'Distribution Pivot Table'!AB$40*100</f>
        <v>8.6757630727975386</v>
      </c>
      <c r="C309" s="594">
        <f>+'Distribution Pivot Table'!AB$41*100</f>
        <v>2.8551147566842809</v>
      </c>
      <c r="D309" s="593">
        <f>+'Distribution Pivot Table'!AB$42*100</f>
        <v>1.9244419906932722</v>
      </c>
      <c r="E309" s="595">
        <f t="shared" si="74"/>
        <v>13.455319820175092</v>
      </c>
      <c r="F309" s="596">
        <f>+'Distribution Pivot Table'!AB$43*100</f>
        <v>32.628756211057649</v>
      </c>
      <c r="G309" s="594">
        <f>+'Distribution Pivot Table'!AB$44*100</f>
        <v>14.299234955438125</v>
      </c>
      <c r="H309" s="593">
        <f>+'Distribution Pivot Table'!AB$45*100</f>
        <v>0</v>
      </c>
      <c r="I309" s="595">
        <f t="shared" si="75"/>
        <v>46.927991166495772</v>
      </c>
      <c r="J309" s="600">
        <f>+'Distribution Pivot Table'!AB$46*100</f>
        <v>16.341982806215004</v>
      </c>
      <c r="K309" s="601">
        <f>+'Distribution Pivot Table'!AB$47*100</f>
        <v>13.687988011672845</v>
      </c>
      <c r="L309" s="601">
        <f>+'Distribution Pivot Table'!AB$48*100</f>
        <v>1.5774114677813707E-2</v>
      </c>
      <c r="M309" s="602">
        <f t="shared" si="76"/>
        <v>30.045744932565665</v>
      </c>
      <c r="N309" s="600">
        <f>+'Distribution Pivot Table'!AB$49*100</f>
        <v>9.5709440807634678</v>
      </c>
      <c r="O309" s="603">
        <f t="shared" si="77"/>
        <v>57.646502090070186</v>
      </c>
      <c r="P309" s="604">
        <f t="shared" si="78"/>
        <v>30.842337723795254</v>
      </c>
      <c r="Q309" s="604">
        <f t="shared" si="79"/>
        <v>11.511160186134553</v>
      </c>
      <c r="R309" s="237">
        <f t="shared" si="80"/>
        <v>99.999999999999986</v>
      </c>
      <c r="S309" s="37">
        <f t="shared" si="81"/>
        <v>100</v>
      </c>
    </row>
    <row r="310" spans="1:19" s="234" customFormat="1">
      <c r="A310" s="44"/>
      <c r="B310" s="593"/>
      <c r="C310" s="594"/>
      <c r="D310" s="593"/>
      <c r="E310" s="595"/>
      <c r="F310" s="596"/>
      <c r="G310" s="594"/>
      <c r="H310" s="593"/>
      <c r="I310" s="595"/>
      <c r="J310" s="600"/>
      <c r="K310" s="601"/>
      <c r="L310" s="601"/>
      <c r="M310" s="602"/>
      <c r="N310" s="600"/>
      <c r="O310" s="603"/>
      <c r="P310" s="604"/>
      <c r="Q310" s="604"/>
      <c r="R310" s="237"/>
      <c r="S310" s="37"/>
    </row>
    <row r="311" spans="1:19" s="234" customFormat="1">
      <c r="A311" s="44" t="s">
        <v>272</v>
      </c>
      <c r="B311" s="593">
        <f>+'Distribution Pivot Table'!AB$51*100</f>
        <v>1.0013351134846462</v>
      </c>
      <c r="C311" s="594">
        <f>+'Distribution Pivot Table'!AB$52*100</f>
        <v>0.46728971962616817</v>
      </c>
      <c r="D311" s="593">
        <f>+'Distribution Pivot Table'!AB$53*100</f>
        <v>0</v>
      </c>
      <c r="E311" s="595">
        <f t="shared" si="74"/>
        <v>1.4686248331108143</v>
      </c>
      <c r="F311" s="596">
        <f>+'Distribution Pivot Table'!AB$54*100</f>
        <v>34.646194926568761</v>
      </c>
      <c r="G311" s="594">
        <f>+'Distribution Pivot Table'!AB$55*100</f>
        <v>17.690253671562083</v>
      </c>
      <c r="H311" s="593">
        <f>+'Distribution Pivot Table'!AB$56*100</f>
        <v>0</v>
      </c>
      <c r="I311" s="595">
        <f t="shared" si="75"/>
        <v>52.336448598130843</v>
      </c>
      <c r="J311" s="600">
        <f>+'Distribution Pivot Table'!AB$57*100</f>
        <v>19.425901201602137</v>
      </c>
      <c r="K311" s="601">
        <f>+'Distribution Pivot Table'!AB$58*100</f>
        <v>26.769025367156207</v>
      </c>
      <c r="L311" s="601">
        <f>+'Distribution Pivot Table'!AB$59*100</f>
        <v>0</v>
      </c>
      <c r="M311" s="602">
        <f t="shared" si="76"/>
        <v>46.194926568758348</v>
      </c>
      <c r="N311" s="600">
        <f>+'Distribution Pivot Table'!AB$60*100</f>
        <v>0</v>
      </c>
      <c r="O311" s="603">
        <f t="shared" si="77"/>
        <v>55.073431241655541</v>
      </c>
      <c r="P311" s="604">
        <f t="shared" si="78"/>
        <v>44.926568758344459</v>
      </c>
      <c r="Q311" s="604">
        <f t="shared" si="79"/>
        <v>0</v>
      </c>
      <c r="R311" s="237">
        <f t="shared" si="80"/>
        <v>100</v>
      </c>
      <c r="S311" s="37">
        <f t="shared" si="81"/>
        <v>100</v>
      </c>
    </row>
    <row r="312" spans="1:19" s="234" customFormat="1">
      <c r="A312" s="44" t="s">
        <v>273</v>
      </c>
      <c r="B312" s="593">
        <f>+'Distribution Pivot Table'!AB$62*100</f>
        <v>1.9617706237424548</v>
      </c>
      <c r="C312" s="594">
        <f>+'Distribution Pivot Table'!AB$63*100</f>
        <v>0.30181086519114686</v>
      </c>
      <c r="D312" s="593">
        <f>+'Distribution Pivot Table'!AB$64*100</f>
        <v>0</v>
      </c>
      <c r="E312" s="595">
        <f t="shared" si="74"/>
        <v>2.2635814889336014</v>
      </c>
      <c r="F312" s="596">
        <f>+'Distribution Pivot Table'!AB$65*100</f>
        <v>32.293762575452718</v>
      </c>
      <c r="G312" s="594">
        <f>+'Distribution Pivot Table'!AB$66*100</f>
        <v>25.804828973843058</v>
      </c>
      <c r="H312" s="593">
        <f>+'Distribution Pivot Table'!AB$67*100</f>
        <v>0</v>
      </c>
      <c r="I312" s="595">
        <f t="shared" si="75"/>
        <v>58.098591549295776</v>
      </c>
      <c r="J312" s="600">
        <f>+'Distribution Pivot Table'!AB$68*100</f>
        <v>11.670020120724347</v>
      </c>
      <c r="K312" s="601">
        <f>+'Distribution Pivot Table'!AB$69*100</f>
        <v>11.619718309859154</v>
      </c>
      <c r="L312" s="601">
        <f>+'Distribution Pivot Table'!AB$70*100</f>
        <v>0</v>
      </c>
      <c r="M312" s="602">
        <f t="shared" si="76"/>
        <v>23.289738430583501</v>
      </c>
      <c r="N312" s="596">
        <f>+'Distribution Pivot Table'!AB$71*100</f>
        <v>16.348088531187123</v>
      </c>
      <c r="O312" s="603">
        <f t="shared" si="77"/>
        <v>45.925553319919516</v>
      </c>
      <c r="P312" s="604">
        <f t="shared" si="78"/>
        <v>37.726358148893361</v>
      </c>
      <c r="Q312" s="604">
        <f t="shared" si="79"/>
        <v>16.348088531187123</v>
      </c>
      <c r="R312" s="237">
        <f t="shared" si="80"/>
        <v>100</v>
      </c>
      <c r="S312" s="37">
        <f t="shared" si="81"/>
        <v>100</v>
      </c>
    </row>
    <row r="313" spans="1:19" s="234" customFormat="1" ht="14.25">
      <c r="A313" s="44" t="s">
        <v>524</v>
      </c>
      <c r="B313" s="593">
        <f>+'Distribution Pivot Table'!AB$73*100</f>
        <v>0</v>
      </c>
      <c r="C313" s="594">
        <f>+'Distribution Pivot Table'!AB$74*100</f>
        <v>0</v>
      </c>
      <c r="D313" s="593">
        <f>+'Distribution Pivot Table'!AB$75*100</f>
        <v>0</v>
      </c>
      <c r="E313" s="595">
        <f t="shared" si="74"/>
        <v>0</v>
      </c>
      <c r="F313" s="596">
        <f>+'Distribution Pivot Table'!AB$76*100</f>
        <v>0</v>
      </c>
      <c r="G313" s="594">
        <f>+'Distribution Pivot Table'!AB$77*100</f>
        <v>0</v>
      </c>
      <c r="H313" s="593">
        <f>+'Distribution Pivot Table'!AB$78*100</f>
        <v>0</v>
      </c>
      <c r="I313" s="595">
        <f t="shared" si="75"/>
        <v>0</v>
      </c>
      <c r="J313" s="600">
        <f>+'Distribution Pivot Table'!AB$79*100</f>
        <v>0</v>
      </c>
      <c r="K313" s="601">
        <f>+'Distribution Pivot Table'!AB$80*100</f>
        <v>0</v>
      </c>
      <c r="L313" s="601">
        <f>+'Distribution Pivot Table'!AB$81*100</f>
        <v>0</v>
      </c>
      <c r="M313" s="602">
        <f t="shared" si="76"/>
        <v>0</v>
      </c>
      <c r="N313" s="600">
        <f>+'Distribution Pivot Table'!AB$82*100</f>
        <v>0</v>
      </c>
      <c r="O313" s="603">
        <f t="shared" si="77"/>
        <v>0</v>
      </c>
      <c r="P313" s="604">
        <f t="shared" si="78"/>
        <v>0</v>
      </c>
      <c r="Q313" s="604">
        <f t="shared" si="79"/>
        <v>0</v>
      </c>
      <c r="R313" s="237">
        <f t="shared" si="80"/>
        <v>0</v>
      </c>
      <c r="S313" s="37">
        <f t="shared" si="81"/>
        <v>0</v>
      </c>
    </row>
    <row r="314" spans="1:19" s="234" customFormat="1">
      <c r="A314" s="44" t="s">
        <v>275</v>
      </c>
      <c r="B314" s="593">
        <f>+'Distribution Pivot Table'!AB$84*100</f>
        <v>0</v>
      </c>
      <c r="C314" s="594">
        <f>+'Distribution Pivot Table'!AB$85*100</f>
        <v>0</v>
      </c>
      <c r="D314" s="593">
        <f>+'Distribution Pivot Table'!AB$86*100</f>
        <v>0</v>
      </c>
      <c r="E314" s="595">
        <f t="shared" si="74"/>
        <v>0</v>
      </c>
      <c r="F314" s="596">
        <f>+'Distribution Pivot Table'!AB$87*100</f>
        <v>0</v>
      </c>
      <c r="G314" s="594">
        <f>+'Distribution Pivot Table'!AB$88*100</f>
        <v>0</v>
      </c>
      <c r="H314" s="593">
        <f>+'Distribution Pivot Table'!AB$89*100</f>
        <v>0</v>
      </c>
      <c r="I314" s="595">
        <f t="shared" si="75"/>
        <v>0</v>
      </c>
      <c r="J314" s="596">
        <f>+'Distribution Pivot Table'!AB$90*100</f>
        <v>0</v>
      </c>
      <c r="K314" s="593">
        <f>+'Distribution Pivot Table'!AB$91*100</f>
        <v>0</v>
      </c>
      <c r="L314" s="593">
        <f>+'Distribution Pivot Table'!AB$92*100</f>
        <v>0</v>
      </c>
      <c r="M314" s="597">
        <f t="shared" si="76"/>
        <v>0</v>
      </c>
      <c r="N314" s="596">
        <f>+'Distribution Pivot Table'!AB$93*100</f>
        <v>0</v>
      </c>
      <c r="O314" s="598">
        <f t="shared" si="77"/>
        <v>0</v>
      </c>
      <c r="P314" s="599">
        <f t="shared" si="78"/>
        <v>0</v>
      </c>
      <c r="Q314" s="599">
        <f t="shared" si="79"/>
        <v>0</v>
      </c>
      <c r="R314" s="237">
        <f t="shared" si="80"/>
        <v>0</v>
      </c>
      <c r="S314" s="37">
        <f t="shared" si="81"/>
        <v>0</v>
      </c>
    </row>
    <row r="315" spans="1:19" s="234" customFormat="1">
      <c r="A315" s="44"/>
      <c r="B315" s="593"/>
      <c r="C315" s="594"/>
      <c r="D315" s="593"/>
      <c r="E315" s="595"/>
      <c r="F315" s="596"/>
      <c r="G315" s="594"/>
      <c r="H315" s="593"/>
      <c r="I315" s="595"/>
      <c r="J315" s="596"/>
      <c r="K315" s="593"/>
      <c r="L315" s="593"/>
      <c r="M315" s="597"/>
      <c r="N315" s="596"/>
      <c r="O315" s="598"/>
      <c r="P315" s="599"/>
      <c r="Q315" s="599"/>
      <c r="R315" s="237"/>
      <c r="S315" s="37"/>
    </row>
    <row r="316" spans="1:19" s="234" customFormat="1">
      <c r="A316" s="44" t="s">
        <v>276</v>
      </c>
      <c r="B316" s="593">
        <f>+'Distribution Pivot Table'!AB$95*100</f>
        <v>0</v>
      </c>
      <c r="C316" s="594">
        <f>+'Distribution Pivot Table'!AB$96*100</f>
        <v>0</v>
      </c>
      <c r="D316" s="593">
        <f>+'Distribution Pivot Table'!AB$97*100</f>
        <v>0</v>
      </c>
      <c r="E316" s="595">
        <f t="shared" si="74"/>
        <v>0</v>
      </c>
      <c r="F316" s="596">
        <f>+'Distribution Pivot Table'!AB$98*100</f>
        <v>0</v>
      </c>
      <c r="G316" s="594">
        <f>+'Distribution Pivot Table'!AB$99*100</f>
        <v>0</v>
      </c>
      <c r="H316" s="593">
        <f>+'Distribution Pivot Table'!AB$100*100</f>
        <v>0</v>
      </c>
      <c r="I316" s="595">
        <f t="shared" si="75"/>
        <v>0</v>
      </c>
      <c r="J316" s="600">
        <f>+'Distribution Pivot Table'!AB$101*100</f>
        <v>0</v>
      </c>
      <c r="K316" s="601">
        <f>+'Distribution Pivot Table'!AB$102*100</f>
        <v>0</v>
      </c>
      <c r="L316" s="601">
        <f>+'Distribution Pivot Table'!AB$103*100</f>
        <v>0</v>
      </c>
      <c r="M316" s="602">
        <f t="shared" si="76"/>
        <v>0</v>
      </c>
      <c r="N316" s="600">
        <f>+'Distribution Pivot Table'!AB$104*100</f>
        <v>0</v>
      </c>
      <c r="O316" s="603">
        <f t="shared" si="77"/>
        <v>0</v>
      </c>
      <c r="P316" s="604">
        <f t="shared" si="78"/>
        <v>0</v>
      </c>
      <c r="Q316" s="604">
        <f t="shared" si="79"/>
        <v>0</v>
      </c>
      <c r="R316" s="237">
        <f t="shared" si="80"/>
        <v>0</v>
      </c>
      <c r="S316" s="37">
        <f t="shared" si="81"/>
        <v>0</v>
      </c>
    </row>
    <row r="317" spans="1:19" s="234" customFormat="1">
      <c r="A317" s="44" t="s">
        <v>277</v>
      </c>
      <c r="B317" s="593">
        <f>+'Distribution Pivot Table'!AB$106*100</f>
        <v>3.9879608728367195</v>
      </c>
      <c r="C317" s="594">
        <f>+'Distribution Pivot Table'!AB$107*100</f>
        <v>2.5081514923501378</v>
      </c>
      <c r="D317" s="593">
        <f>+'Distribution Pivot Table'!AB$108*108</f>
        <v>0.23024830699774265</v>
      </c>
      <c r="E317" s="595">
        <f t="shared" si="74"/>
        <v>6.7263606721845992</v>
      </c>
      <c r="F317" s="596">
        <f>+'Distribution Pivot Table'!AB$109*100</f>
        <v>33.671933784800601</v>
      </c>
      <c r="G317" s="594">
        <f>+'Distribution Pivot Table'!AB$110*100</f>
        <v>42.287434161023327</v>
      </c>
      <c r="H317" s="593">
        <f>+'Distribution Pivot Table'!AB$111*100</f>
        <v>2.144469525959368</v>
      </c>
      <c r="I317" s="595">
        <f t="shared" si="75"/>
        <v>78.103837471783294</v>
      </c>
      <c r="J317" s="600">
        <f>+'Distribution Pivot Table'!AB$112*100</f>
        <v>5.5555555555555554</v>
      </c>
      <c r="K317" s="601">
        <f>+'Distribution Pivot Table'!AB$113*100</f>
        <v>9.1923752194632549</v>
      </c>
      <c r="L317" s="601">
        <f>+'Distribution Pivot Table'!AB$114*100</f>
        <v>0.43892651116127412</v>
      </c>
      <c r="M317" s="602">
        <f t="shared" si="76"/>
        <v>15.186857286180084</v>
      </c>
      <c r="N317" s="600">
        <f>+'Distribution Pivot Table'!AB$115*100</f>
        <v>0</v>
      </c>
      <c r="O317" s="603">
        <f t="shared" si="77"/>
        <v>43.215450213192881</v>
      </c>
      <c r="P317" s="604">
        <f t="shared" si="78"/>
        <v>53.987960872836723</v>
      </c>
      <c r="Q317" s="604">
        <f t="shared" si="79"/>
        <v>2.8136443441183849</v>
      </c>
      <c r="R317" s="237">
        <f t="shared" si="80"/>
        <v>100.01705543014798</v>
      </c>
      <c r="S317" s="37">
        <f t="shared" si="81"/>
        <v>100.01705543014799</v>
      </c>
    </row>
    <row r="318" spans="1:19" s="234" customFormat="1">
      <c r="A318" s="44" t="s">
        <v>278</v>
      </c>
      <c r="B318" s="593">
        <f>+'Distribution Pivot Table'!AB$117*100</f>
        <v>0</v>
      </c>
      <c r="C318" s="594">
        <f>+'Distribution Pivot Table'!AB$118*100</f>
        <v>0</v>
      </c>
      <c r="D318" s="593">
        <f>+'Distribution Pivot Table'!AB$119*100</f>
        <v>0</v>
      </c>
      <c r="E318" s="595">
        <f t="shared" si="74"/>
        <v>0</v>
      </c>
      <c r="F318" s="596">
        <f>+'Distribution Pivot Table'!AB$120*100</f>
        <v>0</v>
      </c>
      <c r="G318" s="594">
        <f>+'Distribution Pivot Table'!AB$121*100</f>
        <v>0</v>
      </c>
      <c r="H318" s="593">
        <f>+'Distribution Pivot Table'!AB$122*100</f>
        <v>0</v>
      </c>
      <c r="I318" s="595">
        <f t="shared" si="75"/>
        <v>0</v>
      </c>
      <c r="J318" s="600">
        <f>+'Distribution Pivot Table'!AB$123*100</f>
        <v>0</v>
      </c>
      <c r="K318" s="601">
        <f>+'Distribution Pivot Table'!AB$124*100</f>
        <v>0</v>
      </c>
      <c r="L318" s="601">
        <f>+'Distribution Pivot Table'!AB$125*100</f>
        <v>0</v>
      </c>
      <c r="M318" s="602">
        <f t="shared" si="76"/>
        <v>0</v>
      </c>
      <c r="N318" s="600">
        <f>+'Distribution Pivot Table'!AB$126*100</f>
        <v>0</v>
      </c>
      <c r="O318" s="603">
        <f t="shared" si="77"/>
        <v>0</v>
      </c>
      <c r="P318" s="604">
        <f t="shared" si="78"/>
        <v>0</v>
      </c>
      <c r="Q318" s="604">
        <f t="shared" si="79"/>
        <v>0</v>
      </c>
      <c r="R318" s="237">
        <f t="shared" si="80"/>
        <v>0</v>
      </c>
      <c r="S318" s="37">
        <f t="shared" si="81"/>
        <v>0</v>
      </c>
    </row>
    <row r="319" spans="1:19" s="234" customFormat="1">
      <c r="A319" s="44" t="s">
        <v>279</v>
      </c>
      <c r="B319" s="593">
        <f>+'Distribution Pivot Table'!AB$128*100</f>
        <v>0</v>
      </c>
      <c r="C319" s="594">
        <f>+'Distribution Pivot Table'!AB$129*100</f>
        <v>0</v>
      </c>
      <c r="D319" s="593">
        <f>+'Distribution Pivot Table'!AB$130*100</f>
        <v>0</v>
      </c>
      <c r="E319" s="595">
        <f t="shared" si="74"/>
        <v>0</v>
      </c>
      <c r="F319" s="596">
        <f>+'Distribution Pivot Table'!AB$131*100</f>
        <v>0</v>
      </c>
      <c r="G319" s="594">
        <f>+'Distribution Pivot Table'!AB$132*100</f>
        <v>0</v>
      </c>
      <c r="H319" s="593">
        <f>+'Distribution Pivot Table'!AB$133*100</f>
        <v>0</v>
      </c>
      <c r="I319" s="595">
        <f t="shared" si="75"/>
        <v>0</v>
      </c>
      <c r="J319" s="600">
        <f>+'Distribution Pivot Table'!AB$134*100</f>
        <v>0</v>
      </c>
      <c r="K319" s="601">
        <f>+'Distribution Pivot Table'!AB$135*100</f>
        <v>0</v>
      </c>
      <c r="L319" s="601">
        <f>+'Distribution Pivot Table'!AB$136*100</f>
        <v>0</v>
      </c>
      <c r="M319" s="602">
        <f t="shared" si="76"/>
        <v>0</v>
      </c>
      <c r="N319" s="600">
        <f>+'Distribution Pivot Table'!AB$137*100</f>
        <v>0</v>
      </c>
      <c r="O319" s="603">
        <f t="shared" si="77"/>
        <v>0</v>
      </c>
      <c r="P319" s="604">
        <f t="shared" si="78"/>
        <v>0</v>
      </c>
      <c r="Q319" s="604">
        <f t="shared" si="79"/>
        <v>0</v>
      </c>
      <c r="R319" s="237">
        <f t="shared" si="80"/>
        <v>0</v>
      </c>
      <c r="S319" s="37">
        <f t="shared" si="81"/>
        <v>0</v>
      </c>
    </row>
    <row r="320" spans="1:19" s="234" customFormat="1">
      <c r="A320" s="44"/>
      <c r="B320" s="593"/>
      <c r="C320" s="594"/>
      <c r="D320" s="593"/>
      <c r="E320" s="595"/>
      <c r="F320" s="596"/>
      <c r="G320" s="594"/>
      <c r="H320" s="593"/>
      <c r="I320" s="595"/>
      <c r="J320" s="600"/>
      <c r="K320" s="601"/>
      <c r="L320" s="601"/>
      <c r="M320" s="602"/>
      <c r="N320" s="600"/>
      <c r="O320" s="603"/>
      <c r="P320" s="604"/>
      <c r="Q320" s="604"/>
      <c r="R320" s="237"/>
      <c r="S320" s="37"/>
    </row>
    <row r="321" spans="1:19" s="234" customFormat="1">
      <c r="A321" s="44" t="s">
        <v>280</v>
      </c>
      <c r="B321" s="593">
        <f>+'Distribution Pivot Table'!AB$139*100</f>
        <v>3.4855179185076093</v>
      </c>
      <c r="C321" s="594">
        <f>+'Distribution Pivot Table'!AB$140*100</f>
        <v>2.4054982817869419</v>
      </c>
      <c r="D321" s="593">
        <f>+'Distribution Pivot Table'!AB$141*100</f>
        <v>0</v>
      </c>
      <c r="E321" s="595">
        <f t="shared" si="74"/>
        <v>5.8910162002945512</v>
      </c>
      <c r="F321" s="596">
        <f>+'Distribution Pivot Table'!AB$142*100</f>
        <v>25.920471281296027</v>
      </c>
      <c r="G321" s="594">
        <f>+'Distribution Pivot Table'!AB$143*100</f>
        <v>9.6219931271477677</v>
      </c>
      <c r="H321" s="593">
        <f>+'Distribution Pivot Table'!AB$144*100</f>
        <v>0</v>
      </c>
      <c r="I321" s="595">
        <f t="shared" si="75"/>
        <v>35.542464408443792</v>
      </c>
      <c r="J321" s="600">
        <f>+'Distribution Pivot Table'!AB$145*100</f>
        <v>22.729504172803143</v>
      </c>
      <c r="K321" s="601">
        <f>+'Distribution Pivot Table'!AB$146*100</f>
        <v>35.837015218458518</v>
      </c>
      <c r="L321" s="601">
        <f>+'Distribution Pivot Table'!AB$147*100</f>
        <v>0</v>
      </c>
      <c r="M321" s="602">
        <f t="shared" si="76"/>
        <v>58.566519391261664</v>
      </c>
      <c r="N321" s="600">
        <f>+'Distribution Pivot Table'!AB$148*100</f>
        <v>0</v>
      </c>
      <c r="O321" s="603">
        <f t="shared" si="77"/>
        <v>52.135493372606774</v>
      </c>
      <c r="P321" s="604">
        <f t="shared" si="78"/>
        <v>47.864506627393226</v>
      </c>
      <c r="Q321" s="604">
        <f t="shared" si="79"/>
        <v>0</v>
      </c>
      <c r="R321" s="237">
        <f t="shared" si="80"/>
        <v>100.00000000000001</v>
      </c>
      <c r="S321" s="37">
        <f t="shared" si="81"/>
        <v>100</v>
      </c>
    </row>
    <row r="322" spans="1:19" s="234" customFormat="1">
      <c r="A322" s="44" t="s">
        <v>281</v>
      </c>
      <c r="B322" s="593">
        <f>+'Distribution Pivot Table'!AB$150*100</f>
        <v>2.8802846220809206</v>
      </c>
      <c r="C322" s="594">
        <f>+'Distribution Pivot Table'!AB$151*100</f>
        <v>1.9151432572574845</v>
      </c>
      <c r="D322" s="593">
        <f>+'Distribution Pivot Table'!AB$152*100</f>
        <v>0</v>
      </c>
      <c r="E322" s="595">
        <f t="shared" si="74"/>
        <v>4.7954278793384049</v>
      </c>
      <c r="F322" s="596">
        <f>+'Distribution Pivot Table'!AB$153*100</f>
        <v>22.83410923129329</v>
      </c>
      <c r="G322" s="594">
        <f>+'Distribution Pivot Table'!AB$154*100</f>
        <v>21.104424510805796</v>
      </c>
      <c r="H322" s="593">
        <f>+'Distribution Pivot Table'!AB$155*100</f>
        <v>0</v>
      </c>
      <c r="I322" s="595">
        <f t="shared" si="75"/>
        <v>43.938533742099082</v>
      </c>
      <c r="J322" s="600">
        <f>+'Distribution Pivot Table'!AB$156*100</f>
        <v>9.9125695469512891</v>
      </c>
      <c r="K322" s="601">
        <f>+'Distribution Pivot Table'!AB$157*100</f>
        <v>19.162787176866885</v>
      </c>
      <c r="L322" s="601">
        <f>+'Distribution Pivot Table'!AB$158*100</f>
        <v>0</v>
      </c>
      <c r="M322" s="602">
        <f t="shared" si="76"/>
        <v>29.075356723818174</v>
      </c>
      <c r="N322" s="600">
        <f>+'Distribution Pivot Table'!AB$159*100</f>
        <v>22.190681654744331</v>
      </c>
      <c r="O322" s="603">
        <f t="shared" si="77"/>
        <v>35.626963400325501</v>
      </c>
      <c r="P322" s="604">
        <f t="shared" si="78"/>
        <v>42.182354944930168</v>
      </c>
      <c r="Q322" s="604">
        <f t="shared" si="79"/>
        <v>22.190681654744331</v>
      </c>
      <c r="R322" s="237">
        <f t="shared" si="80"/>
        <v>100</v>
      </c>
      <c r="S322" s="37">
        <f t="shared" si="81"/>
        <v>100</v>
      </c>
    </row>
    <row r="323" spans="1:19" s="234" customFormat="1">
      <c r="A323" s="44" t="s">
        <v>282</v>
      </c>
      <c r="B323" s="593">
        <f>+'Distribution Pivot Table'!AB$161*100</f>
        <v>0.76436866088490374</v>
      </c>
      <c r="C323" s="594">
        <f>+'Distribution Pivot Table'!AB$162*100</f>
        <v>0.42628252241658088</v>
      </c>
      <c r="D323" s="593">
        <f>+'Distribution Pivot Table'!AB$1163*100</f>
        <v>0</v>
      </c>
      <c r="E323" s="595">
        <f t="shared" si="74"/>
        <v>1.1906511833014846</v>
      </c>
      <c r="F323" s="596">
        <f>+'Distribution Pivot Table'!AB$164*100</f>
        <v>18.168455093341173</v>
      </c>
      <c r="G323" s="594">
        <f>+'Distribution Pivot Table'!AB$165*100</f>
        <v>45.568131706600028</v>
      </c>
      <c r="H323" s="593">
        <f>+'Distribution Pivot Table'!AB$166*100</f>
        <v>0</v>
      </c>
      <c r="I323" s="595">
        <f t="shared" si="75"/>
        <v>63.7365867999412</v>
      </c>
      <c r="J323" s="600">
        <f>+'Distribution Pivot Table'!AB$167*100</f>
        <v>7.8641775687196827</v>
      </c>
      <c r="K323" s="601">
        <f>+'Distribution Pivot Table'!AB$168*100</f>
        <v>27.20858444803763</v>
      </c>
      <c r="L323" s="601">
        <f>+'Distribution Pivot Table'!AB$169*100</f>
        <v>0</v>
      </c>
      <c r="M323" s="602">
        <f t="shared" si="76"/>
        <v>35.072762016757309</v>
      </c>
      <c r="N323" s="600">
        <f>+'Distribution Pivot Table'!AB$170*100</f>
        <v>0</v>
      </c>
      <c r="O323" s="603">
        <f t="shared" si="77"/>
        <v>26.797001322945761</v>
      </c>
      <c r="P323" s="604">
        <f t="shared" si="78"/>
        <v>73.202998677054239</v>
      </c>
      <c r="Q323" s="604">
        <f t="shared" si="79"/>
        <v>0</v>
      </c>
      <c r="R323" s="237">
        <f t="shared" si="80"/>
        <v>100</v>
      </c>
      <c r="S323" s="37">
        <f t="shared" si="81"/>
        <v>100</v>
      </c>
    </row>
    <row r="324" spans="1:19" s="234" customFormat="1">
      <c r="A324" s="220" t="s">
        <v>283</v>
      </c>
      <c r="B324" s="605">
        <f>+'Distribution Pivot Table'!AB$172*100</f>
        <v>0</v>
      </c>
      <c r="C324" s="605">
        <f>+'Distribution Pivot Table'!AB$173*100</f>
        <v>0</v>
      </c>
      <c r="D324" s="605">
        <f>+'Distribution Pivot Table'!AB$174*100</f>
        <v>0</v>
      </c>
      <c r="E324" s="606">
        <f t="shared" si="74"/>
        <v>0</v>
      </c>
      <c r="F324" s="607">
        <f>+'Distribution Pivot Table'!AB$175*100</f>
        <v>0</v>
      </c>
      <c r="G324" s="605">
        <f>+'Distribution Pivot Table'!AB$176*100</f>
        <v>0</v>
      </c>
      <c r="H324" s="605">
        <f>+'Distribution Pivot Table'!AB$177*100</f>
        <v>0</v>
      </c>
      <c r="I324" s="606">
        <f t="shared" si="75"/>
        <v>0</v>
      </c>
      <c r="J324" s="608">
        <f>+'Distribution Pivot Table'!AB$178*100</f>
        <v>0</v>
      </c>
      <c r="K324" s="609">
        <f>+'Distribution Pivot Table'!AB$179*100</f>
        <v>0</v>
      </c>
      <c r="L324" s="609">
        <f>+'Distribution Pivot Table'!AB$180*100</f>
        <v>0</v>
      </c>
      <c r="M324" s="610">
        <f t="shared" si="76"/>
        <v>0</v>
      </c>
      <c r="N324" s="608">
        <f>+'Distribution Pivot Table'!AB$181*100</f>
        <v>0</v>
      </c>
      <c r="O324" s="611">
        <f t="shared" si="77"/>
        <v>0</v>
      </c>
      <c r="P324" s="612">
        <f t="shared" si="78"/>
        <v>0</v>
      </c>
      <c r="Q324" s="612">
        <f t="shared" si="79"/>
        <v>0</v>
      </c>
      <c r="R324" s="237">
        <f t="shared" si="80"/>
        <v>0</v>
      </c>
      <c r="S324" s="37">
        <f t="shared" si="81"/>
        <v>0</v>
      </c>
    </row>
    <row r="325" spans="1:19" s="234" customFormat="1">
      <c r="A325" s="559" t="s">
        <v>400</v>
      </c>
      <c r="B325" s="275"/>
      <c r="C325" s="275"/>
      <c r="D325" s="275"/>
      <c r="E325" s="275"/>
      <c r="F325" s="545"/>
      <c r="G325" s="545"/>
      <c r="H325" s="545"/>
      <c r="I325" s="545"/>
      <c r="R325" s="239"/>
    </row>
    <row r="326" spans="1:19" s="234" customFormat="1">
      <c r="A326" s="559" t="s">
        <v>440</v>
      </c>
      <c r="B326" s="275"/>
      <c r="C326" s="275"/>
      <c r="D326" s="275"/>
      <c r="E326" s="275"/>
      <c r="F326" s="545"/>
      <c r="G326" s="545"/>
      <c r="H326" s="545"/>
      <c r="I326" s="545"/>
      <c r="R326" s="239"/>
    </row>
    <row r="327" spans="1:19">
      <c r="A327" s="559" t="s">
        <v>909</v>
      </c>
      <c r="B327" s="263"/>
      <c r="C327" s="263"/>
      <c r="D327" s="263"/>
      <c r="E327" s="544"/>
      <c r="F327" s="263"/>
      <c r="G327" s="263"/>
      <c r="H327" s="263"/>
      <c r="I327" s="544"/>
      <c r="J327" s="218"/>
      <c r="K327" s="218"/>
      <c r="L327" s="218"/>
      <c r="M327" s="266"/>
      <c r="N327" s="218"/>
      <c r="O327" s="267"/>
      <c r="P327" s="267"/>
      <c r="R327" s="45"/>
    </row>
    <row r="328" spans="1:19" s="234" customFormat="1">
      <c r="A328" s="221"/>
      <c r="B328" s="241"/>
      <c r="C328" s="241"/>
      <c r="D328" s="241"/>
      <c r="E328" s="241"/>
      <c r="F328" s="545"/>
      <c r="G328" s="545"/>
      <c r="H328" s="545"/>
      <c r="I328" s="545"/>
      <c r="Q328" s="560" t="s">
        <v>830</v>
      </c>
      <c r="R328" s="239"/>
    </row>
    <row r="329" spans="1:19" s="234" customFormat="1" ht="18">
      <c r="A329" s="557" t="s">
        <v>863</v>
      </c>
      <c r="B329" s="535"/>
      <c r="C329" s="535"/>
      <c r="D329" s="535"/>
      <c r="E329" s="535"/>
      <c r="F329" s="538"/>
      <c r="G329" s="538"/>
      <c r="H329" s="538"/>
      <c r="I329" s="539"/>
      <c r="J329" s="209"/>
      <c r="K329" s="209"/>
      <c r="L329" s="209"/>
      <c r="M329" s="534"/>
      <c r="N329" s="209"/>
      <c r="O329" s="209"/>
      <c r="P329" s="209"/>
      <c r="Q329" s="209"/>
      <c r="R329" s="233"/>
    </row>
    <row r="330" spans="1:19" s="234" customFormat="1" ht="18">
      <c r="A330" s="557"/>
      <c r="B330" s="535"/>
      <c r="C330" s="535"/>
      <c r="D330" s="535"/>
      <c r="E330" s="535"/>
      <c r="F330" s="538"/>
      <c r="G330" s="538"/>
      <c r="H330" s="538"/>
      <c r="I330" s="539"/>
      <c r="J330" s="209"/>
      <c r="K330" s="209"/>
      <c r="L330" s="209"/>
      <c r="M330" s="534"/>
      <c r="N330" s="209"/>
      <c r="O330" s="209"/>
      <c r="P330" s="209"/>
      <c r="Q330" s="209"/>
      <c r="R330" s="233"/>
    </row>
    <row r="331" spans="1:19" s="234" customFormat="1" ht="15.75">
      <c r="A331" s="556" t="s">
        <v>129</v>
      </c>
      <c r="B331" s="535"/>
      <c r="C331" s="535"/>
      <c r="D331" s="535"/>
      <c r="E331" s="535"/>
      <c r="F331" s="538"/>
      <c r="G331" s="538"/>
      <c r="H331" s="538"/>
      <c r="I331" s="539"/>
      <c r="J331" s="209"/>
      <c r="K331" s="209"/>
      <c r="L331" s="209"/>
      <c r="M331" s="534"/>
      <c r="N331" s="209"/>
      <c r="O331" s="209"/>
      <c r="P331" s="209"/>
      <c r="Q331" s="209"/>
      <c r="R331" s="233"/>
    </row>
    <row r="332" spans="1:19" s="234" customFormat="1" ht="15.75">
      <c r="A332" s="556" t="s">
        <v>535</v>
      </c>
      <c r="B332" s="535"/>
      <c r="C332" s="535"/>
      <c r="D332" s="535"/>
      <c r="E332" s="535"/>
      <c r="F332" s="214"/>
      <c r="G332" s="214"/>
      <c r="H332" s="214"/>
      <c r="I332" s="535"/>
      <c r="J332" s="211"/>
      <c r="K332" s="211"/>
      <c r="L332" s="211"/>
      <c r="M332" s="533"/>
      <c r="N332" s="211"/>
      <c r="O332" s="211"/>
      <c r="P332" s="211"/>
      <c r="Q332" s="209"/>
      <c r="R332" s="233"/>
    </row>
    <row r="333" spans="1:19" s="234" customFormat="1" ht="19.5" customHeight="1">
      <c r="A333" s="212"/>
      <c r="B333" s="540"/>
      <c r="C333" s="540"/>
      <c r="D333" s="540"/>
      <c r="E333" s="540"/>
      <c r="F333" s="540"/>
      <c r="G333" s="540"/>
      <c r="H333" s="540"/>
      <c r="I333" s="540"/>
      <c r="J333" s="45"/>
      <c r="K333" s="45"/>
      <c r="L333" s="45"/>
      <c r="M333" s="45"/>
      <c r="N333" s="45"/>
      <c r="O333" s="45"/>
      <c r="P333" s="45"/>
      <c r="Q333" s="45"/>
      <c r="R333" s="235"/>
      <c r="S333" s="45"/>
    </row>
    <row r="334" spans="1:19" s="234" customFormat="1" ht="19.5" customHeight="1">
      <c r="A334" s="213"/>
      <c r="B334" s="561" t="s">
        <v>828</v>
      </c>
      <c r="C334" s="562"/>
      <c r="D334" s="562"/>
      <c r="E334" s="562"/>
      <c r="F334" s="562"/>
      <c r="G334" s="562"/>
      <c r="H334" s="562"/>
      <c r="I334" s="563"/>
      <c r="J334" s="564" t="s">
        <v>397</v>
      </c>
      <c r="K334" s="565"/>
      <c r="L334" s="565"/>
      <c r="M334" s="566"/>
      <c r="N334" s="660" t="s">
        <v>827</v>
      </c>
      <c r="O334" s="663" t="s">
        <v>402</v>
      </c>
      <c r="P334" s="663" t="s">
        <v>403</v>
      </c>
      <c r="Q334" s="663" t="s">
        <v>401</v>
      </c>
      <c r="R334" s="236"/>
      <c r="S334" s="35"/>
    </row>
    <row r="335" spans="1:19" s="234" customFormat="1" ht="52.5" customHeight="1">
      <c r="A335" s="231"/>
      <c r="B335" s="562" t="s">
        <v>906</v>
      </c>
      <c r="C335" s="562"/>
      <c r="D335" s="562"/>
      <c r="E335" s="567"/>
      <c r="F335" s="568" t="s">
        <v>908</v>
      </c>
      <c r="G335" s="562"/>
      <c r="H335" s="562"/>
      <c r="I335" s="563"/>
      <c r="J335" s="569" t="s">
        <v>829</v>
      </c>
      <c r="K335" s="570"/>
      <c r="L335" s="570"/>
      <c r="M335" s="571"/>
      <c r="N335" s="661"/>
      <c r="O335" s="664"/>
      <c r="P335" s="664"/>
      <c r="Q335" s="664"/>
      <c r="R335" s="236" t="s">
        <v>126</v>
      </c>
      <c r="S335" s="35" t="s">
        <v>126</v>
      </c>
    </row>
    <row r="336" spans="1:19" s="234" customFormat="1" ht="30.75" customHeight="1">
      <c r="A336" s="232"/>
      <c r="B336" s="572" t="s">
        <v>398</v>
      </c>
      <c r="C336" s="572" t="s">
        <v>399</v>
      </c>
      <c r="D336" s="572" t="s">
        <v>907</v>
      </c>
      <c r="E336" s="573" t="s">
        <v>127</v>
      </c>
      <c r="F336" s="574" t="s">
        <v>398</v>
      </c>
      <c r="G336" s="572" t="s">
        <v>399</v>
      </c>
      <c r="H336" s="572" t="s">
        <v>907</v>
      </c>
      <c r="I336" s="573" t="s">
        <v>127</v>
      </c>
      <c r="J336" s="575" t="s">
        <v>398</v>
      </c>
      <c r="K336" s="576" t="s">
        <v>399</v>
      </c>
      <c r="L336" s="572" t="s">
        <v>907</v>
      </c>
      <c r="M336" s="575" t="s">
        <v>127</v>
      </c>
      <c r="N336" s="662"/>
      <c r="O336" s="665"/>
      <c r="P336" s="665"/>
      <c r="Q336" s="665"/>
      <c r="R336" s="27"/>
      <c r="S336" s="36"/>
    </row>
    <row r="337" spans="1:19" s="234" customFormat="1" hidden="1">
      <c r="A337" s="44" t="s">
        <v>267</v>
      </c>
      <c r="B337" s="275"/>
      <c r="C337" s="275"/>
      <c r="D337" s="275"/>
      <c r="E337" s="542"/>
      <c r="F337" s="219"/>
      <c r="G337" s="262"/>
      <c r="H337" s="263"/>
      <c r="I337" s="264"/>
      <c r="J337" s="216"/>
      <c r="K337" s="218"/>
      <c r="L337" s="218"/>
      <c r="M337" s="26"/>
      <c r="N337" s="216"/>
      <c r="O337" s="228"/>
      <c r="P337" s="223"/>
      <c r="Q337" s="223"/>
      <c r="R337" s="237">
        <f>SUM(F337:H337,J337:L337)+N337</f>
        <v>0</v>
      </c>
      <c r="S337" s="37">
        <f>+Q337+P337+O337</f>
        <v>0</v>
      </c>
    </row>
    <row r="338" spans="1:19" s="234" customFormat="1" hidden="1">
      <c r="A338" s="44"/>
      <c r="B338" s="275"/>
      <c r="C338" s="275"/>
      <c r="D338" s="275"/>
      <c r="E338" s="542"/>
      <c r="F338" s="219"/>
      <c r="G338" s="262"/>
      <c r="H338" s="263"/>
      <c r="I338" s="543"/>
      <c r="J338" s="216"/>
      <c r="K338" s="218"/>
      <c r="L338" s="218"/>
      <c r="M338" s="216"/>
      <c r="N338" s="216"/>
      <c r="O338" s="229"/>
      <c r="P338" s="224"/>
      <c r="Q338" s="224"/>
      <c r="R338" s="236"/>
      <c r="S338" s="35"/>
    </row>
    <row r="339" spans="1:19" s="234" customFormat="1">
      <c r="A339" s="44" t="s">
        <v>268</v>
      </c>
      <c r="B339" s="593">
        <f>+'Distribution Pivot Table'!AC$7*100</f>
        <v>0</v>
      </c>
      <c r="C339" s="594">
        <f>+'Distribution Pivot Table'!AC$8*100</f>
        <v>0</v>
      </c>
      <c r="D339" s="593">
        <f>+'Distribution Pivot Table'!AC$9*100</f>
        <v>0</v>
      </c>
      <c r="E339" s="595">
        <f t="shared" ref="E339:E357" si="82">SUM(B339:D339)</f>
        <v>0</v>
      </c>
      <c r="F339" s="596">
        <f>+'Distribution Pivot Table'!AC$10*100</f>
        <v>0</v>
      </c>
      <c r="G339" s="594">
        <f>+'Distribution Pivot Table'!AC$11*100</f>
        <v>0</v>
      </c>
      <c r="H339" s="593">
        <f>+'Distribution Pivot Table'!AC$12*100</f>
        <v>0</v>
      </c>
      <c r="I339" s="595">
        <f t="shared" ref="I339:I357" si="83">SUM(F339:H339)</f>
        <v>0</v>
      </c>
      <c r="J339" s="596">
        <f>+'Distribution Pivot Table'!AC$13*100</f>
        <v>0</v>
      </c>
      <c r="K339" s="593">
        <f>+'Distribution Pivot Table'!AC$14*100</f>
        <v>0</v>
      </c>
      <c r="L339" s="593">
        <f>+'Distribution Pivot Table'!AC$15*100</f>
        <v>0</v>
      </c>
      <c r="M339" s="597">
        <f t="shared" ref="M339:M357" si="84">SUM(J339:L339)</f>
        <v>0</v>
      </c>
      <c r="N339" s="596">
        <f>+'Distribution Pivot Table'!AC$16*100</f>
        <v>0</v>
      </c>
      <c r="O339" s="598">
        <f t="shared" ref="O339:O357" si="85">+B339+F339+J339</f>
        <v>0</v>
      </c>
      <c r="P339" s="599">
        <f t="shared" ref="P339:P357" si="86">+C339+G339+K339</f>
        <v>0</v>
      </c>
      <c r="Q339" s="599">
        <f t="shared" ref="Q339:Q357" si="87">+D339+H339+L339+N339</f>
        <v>0</v>
      </c>
      <c r="R339" s="237">
        <f t="shared" ref="R339:R357" si="88">SUM(B339:D339,F339:H339,J339:L339)+N339</f>
        <v>0</v>
      </c>
      <c r="S339" s="37">
        <f t="shared" ref="S339:S357" si="89">+Q339+P339+O339</f>
        <v>0</v>
      </c>
    </row>
    <row r="340" spans="1:19" s="234" customFormat="1">
      <c r="A340" s="44" t="s">
        <v>269</v>
      </c>
      <c r="B340" s="593">
        <f>+'Distribution Pivot Table'!AC$18*100</f>
        <v>5.8766859344894025</v>
      </c>
      <c r="C340" s="594">
        <f>+'Distribution Pivot Table'!AC$19*100</f>
        <v>5.1059730250481694</v>
      </c>
      <c r="D340" s="593">
        <f>+'Distribution Pivot Table'!AC$20*100</f>
        <v>0.96339113680154131</v>
      </c>
      <c r="E340" s="595">
        <f t="shared" si="82"/>
        <v>11.946050096339114</v>
      </c>
      <c r="F340" s="596">
        <f>+'Distribution Pivot Table'!AC$21*100</f>
        <v>38.921001926782274</v>
      </c>
      <c r="G340" s="594">
        <f>+'Distribution Pivot Table'!AC$22*100</f>
        <v>20.616570327552985</v>
      </c>
      <c r="H340" s="593">
        <f>+'Distribution Pivot Table'!AC$23*100</f>
        <v>0.19267822736030829</v>
      </c>
      <c r="I340" s="595">
        <f t="shared" si="83"/>
        <v>59.73025048169557</v>
      </c>
      <c r="J340" s="600">
        <f>+'Distribution Pivot Table'!AC$24*100</f>
        <v>10.789980732177264</v>
      </c>
      <c r="K340" s="601">
        <f>+'Distribution Pivot Table'!AC$25*100</f>
        <v>11.560693641618498</v>
      </c>
      <c r="L340" s="593">
        <f>+'Distribution Pivot Table'!AC$26*100</f>
        <v>5.973025048169557</v>
      </c>
      <c r="M340" s="602">
        <f t="shared" si="84"/>
        <v>28.323699421965319</v>
      </c>
      <c r="N340" s="600">
        <f>+'Distribution Pivot Table'!AC$27*100</f>
        <v>0</v>
      </c>
      <c r="O340" s="603">
        <f t="shared" si="85"/>
        <v>55.587668593448939</v>
      </c>
      <c r="P340" s="604">
        <f t="shared" si="86"/>
        <v>37.283236994219649</v>
      </c>
      <c r="Q340" s="604">
        <f t="shared" si="87"/>
        <v>7.1290944123314066</v>
      </c>
      <c r="R340" s="237">
        <f t="shared" si="88"/>
        <v>100.00000000000001</v>
      </c>
      <c r="S340" s="37">
        <f t="shared" si="89"/>
        <v>100</v>
      </c>
    </row>
    <row r="341" spans="1:19" s="234" customFormat="1">
      <c r="A341" s="44" t="s">
        <v>270</v>
      </c>
      <c r="B341" s="593">
        <f>+'Distribution Pivot Table'!AC$29*100</f>
        <v>0</v>
      </c>
      <c r="C341" s="594">
        <f>+'Distribution Pivot Table'!AC$30*100</f>
        <v>0</v>
      </c>
      <c r="D341" s="593">
        <f>+'Distribution Pivot Table'!AC$31*100</f>
        <v>0</v>
      </c>
      <c r="E341" s="595">
        <f t="shared" si="82"/>
        <v>0</v>
      </c>
      <c r="F341" s="596">
        <f>+'Distribution Pivot Table'!AC$32*100</f>
        <v>0</v>
      </c>
      <c r="G341" s="594">
        <f>+'Distribution Pivot Table'!AC$33*100</f>
        <v>0</v>
      </c>
      <c r="H341" s="593">
        <f>+'Distribution Pivot Table'!AC$34*100</f>
        <v>0</v>
      </c>
      <c r="I341" s="595">
        <f t="shared" si="83"/>
        <v>0</v>
      </c>
      <c r="J341" s="596">
        <f>+'Distribution Pivot Table'!AC$35*100</f>
        <v>0</v>
      </c>
      <c r="K341" s="593">
        <f>+'Distribution Pivot Table'!AC$36*100</f>
        <v>0</v>
      </c>
      <c r="L341" s="593">
        <f>+'Distribution Pivot Table'!AC$37*100</f>
        <v>0</v>
      </c>
      <c r="M341" s="597">
        <f t="shared" si="84"/>
        <v>0</v>
      </c>
      <c r="N341" s="596">
        <f>+'Distribution Pivot Table'!AC$38*100</f>
        <v>0</v>
      </c>
      <c r="O341" s="598">
        <f t="shared" si="85"/>
        <v>0</v>
      </c>
      <c r="P341" s="599">
        <f t="shared" si="86"/>
        <v>0</v>
      </c>
      <c r="Q341" s="599">
        <f t="shared" si="87"/>
        <v>0</v>
      </c>
      <c r="R341" s="237">
        <f t="shared" si="88"/>
        <v>0</v>
      </c>
      <c r="S341" s="37">
        <f t="shared" si="89"/>
        <v>0</v>
      </c>
    </row>
    <row r="342" spans="1:19" s="234" customFormat="1">
      <c r="A342" s="44" t="s">
        <v>439</v>
      </c>
      <c r="B342" s="593">
        <f>+'Distribution Pivot Table'!AC$40*100</f>
        <v>25.409836065573771</v>
      </c>
      <c r="C342" s="594">
        <f>+'Distribution Pivot Table'!AC$41*100</f>
        <v>5.9836065573770494</v>
      </c>
      <c r="D342" s="593">
        <f>+'Distribution Pivot Table'!AC$42*100</f>
        <v>0.81967213114754101</v>
      </c>
      <c r="E342" s="595">
        <f t="shared" si="82"/>
        <v>32.213114754098363</v>
      </c>
      <c r="F342" s="596">
        <f>+'Distribution Pivot Table'!AC$43*100</f>
        <v>26.885245901639344</v>
      </c>
      <c r="G342" s="594">
        <f>+'Distribution Pivot Table'!AC$44*100</f>
        <v>9.3852459016393439</v>
      </c>
      <c r="H342" s="650">
        <f>+'Distribution Pivot Table'!AC$45*100</f>
        <v>4.0983606557377046E-2</v>
      </c>
      <c r="I342" s="595">
        <f t="shared" si="83"/>
        <v>36.311475409836063</v>
      </c>
      <c r="J342" s="600">
        <f>+'Distribution Pivot Table'!AC$46*100</f>
        <v>10.614754098360656</v>
      </c>
      <c r="K342" s="601">
        <f>+'Distribution Pivot Table'!AC$47*100</f>
        <v>10.819672131147541</v>
      </c>
      <c r="L342" s="601">
        <f>+'Distribution Pivot Table'!AC$48*100</f>
        <v>0.24590163934426232</v>
      </c>
      <c r="M342" s="602">
        <f t="shared" si="84"/>
        <v>21.680327868852459</v>
      </c>
      <c r="N342" s="600">
        <f>+'Distribution Pivot Table'!AC$49*100</f>
        <v>9.7950819672131146</v>
      </c>
      <c r="O342" s="603">
        <f t="shared" si="85"/>
        <v>62.909836065573771</v>
      </c>
      <c r="P342" s="604">
        <f t="shared" si="86"/>
        <v>26.188524590163937</v>
      </c>
      <c r="Q342" s="604">
        <f t="shared" si="87"/>
        <v>10.901639344262295</v>
      </c>
      <c r="R342" s="237">
        <f t="shared" si="88"/>
        <v>100</v>
      </c>
      <c r="S342" s="37">
        <f t="shared" si="89"/>
        <v>100</v>
      </c>
    </row>
    <row r="343" spans="1:19" s="234" customFormat="1">
      <c r="A343" s="44"/>
      <c r="B343" s="593"/>
      <c r="C343" s="594"/>
      <c r="D343" s="593"/>
      <c r="E343" s="595"/>
      <c r="F343" s="596"/>
      <c r="G343" s="594"/>
      <c r="H343" s="593"/>
      <c r="I343" s="595"/>
      <c r="J343" s="600"/>
      <c r="K343" s="601"/>
      <c r="L343" s="601"/>
      <c r="M343" s="602"/>
      <c r="N343" s="600"/>
      <c r="O343" s="603"/>
      <c r="P343" s="604"/>
      <c r="Q343" s="604"/>
      <c r="R343" s="237"/>
      <c r="S343" s="37"/>
    </row>
    <row r="344" spans="1:19" s="234" customFormat="1">
      <c r="A344" s="44" t="s">
        <v>272</v>
      </c>
      <c r="B344" s="593">
        <f>+'Distribution Pivot Table'!AC$51*100</f>
        <v>1.5780998389694041</v>
      </c>
      <c r="C344" s="594">
        <f>+'Distribution Pivot Table'!AC$52*100</f>
        <v>0.86956521739130432</v>
      </c>
      <c r="D344" s="593">
        <f>+'Distribution Pivot Table'!AC$53*100</f>
        <v>0</v>
      </c>
      <c r="E344" s="595">
        <f t="shared" si="82"/>
        <v>2.4476650563607083</v>
      </c>
      <c r="F344" s="596">
        <f>+'Distribution Pivot Table'!AC$54*100</f>
        <v>47.729468599033815</v>
      </c>
      <c r="G344" s="594">
        <f>+'Distribution Pivot Table'!AC$55*100</f>
        <v>15.877616747181964</v>
      </c>
      <c r="H344" s="593">
        <f>+'Distribution Pivot Table'!AC$56*100</f>
        <v>0</v>
      </c>
      <c r="I344" s="595">
        <f t="shared" si="83"/>
        <v>63.607085346215783</v>
      </c>
      <c r="J344" s="600">
        <f>+'Distribution Pivot Table'!AC$57*100</f>
        <v>14.138486312399356</v>
      </c>
      <c r="K344" s="601">
        <f>+'Distribution Pivot Table'!AC$58*100</f>
        <v>18.518518518518519</v>
      </c>
      <c r="L344" s="601">
        <f>+'Distribution Pivot Table'!AC$59*100</f>
        <v>0</v>
      </c>
      <c r="M344" s="602">
        <f t="shared" si="84"/>
        <v>32.657004830917877</v>
      </c>
      <c r="N344" s="600">
        <f>+'Distribution Pivot Table'!AC$60*100</f>
        <v>1.288244766505636</v>
      </c>
      <c r="O344" s="603">
        <f t="shared" si="85"/>
        <v>63.446054750402574</v>
      </c>
      <c r="P344" s="604">
        <f t="shared" si="86"/>
        <v>35.265700483091791</v>
      </c>
      <c r="Q344" s="604">
        <f t="shared" si="87"/>
        <v>1.288244766505636</v>
      </c>
      <c r="R344" s="237">
        <f t="shared" si="88"/>
        <v>100</v>
      </c>
      <c r="S344" s="37">
        <f t="shared" si="89"/>
        <v>100</v>
      </c>
    </row>
    <row r="345" spans="1:19" s="234" customFormat="1">
      <c r="A345" s="44" t="s">
        <v>273</v>
      </c>
      <c r="B345" s="593">
        <f>+'Distribution Pivot Table'!AC$62*100</f>
        <v>1.3509787703336091</v>
      </c>
      <c r="C345" s="594">
        <f>+'Distribution Pivot Table'!AC$63*100</f>
        <v>0.19299696719051557</v>
      </c>
      <c r="D345" s="593">
        <f>+'Distribution Pivot Table'!AC$64*100</f>
        <v>0</v>
      </c>
      <c r="E345" s="595">
        <f t="shared" si="82"/>
        <v>1.5439757375241248</v>
      </c>
      <c r="F345" s="596">
        <f>+'Distribution Pivot Table'!AC$65*100</f>
        <v>39.92280121312379</v>
      </c>
      <c r="G345" s="594">
        <f>+'Distribution Pivot Table'!AC$66*100</f>
        <v>17.369727047146402</v>
      </c>
      <c r="H345" s="593">
        <f>+'Distribution Pivot Table'!AC$67*100</f>
        <v>0</v>
      </c>
      <c r="I345" s="595">
        <f t="shared" si="83"/>
        <v>57.292528260270188</v>
      </c>
      <c r="J345" s="600">
        <f>+'Distribution Pivot Table'!AC$68*100</f>
        <v>6.7824648469809761</v>
      </c>
      <c r="K345" s="601">
        <f>+'Distribution Pivot Table'!AC$69*100</f>
        <v>4.7422111938240974</v>
      </c>
      <c r="L345" s="601">
        <f>+'Distribution Pivot Table'!AC$70*100</f>
        <v>0</v>
      </c>
      <c r="M345" s="602">
        <f t="shared" si="84"/>
        <v>11.524676040805073</v>
      </c>
      <c r="N345" s="596">
        <f>+'Distribution Pivot Table'!AC$71*100</f>
        <v>29.638819961400607</v>
      </c>
      <c r="O345" s="603">
        <f t="shared" si="85"/>
        <v>48.056244830438381</v>
      </c>
      <c r="P345" s="604">
        <f t="shared" si="86"/>
        <v>22.304935208161016</v>
      </c>
      <c r="Q345" s="604">
        <f t="shared" si="87"/>
        <v>29.638819961400607</v>
      </c>
      <c r="R345" s="237">
        <f t="shared" si="88"/>
        <v>99.999999999999972</v>
      </c>
      <c r="S345" s="37">
        <f t="shared" si="89"/>
        <v>100</v>
      </c>
    </row>
    <row r="346" spans="1:19" s="234" customFormat="1" ht="14.25">
      <c r="A346" s="44" t="s">
        <v>524</v>
      </c>
      <c r="B346" s="593">
        <f>+'Distribution Pivot Table'!AC$73*100</f>
        <v>0</v>
      </c>
      <c r="C346" s="594">
        <f>+'Distribution Pivot Table'!AC$74*100</f>
        <v>0</v>
      </c>
      <c r="D346" s="593">
        <f>+'Distribution Pivot Table'!AC$75*100</f>
        <v>0</v>
      </c>
      <c r="E346" s="595">
        <f t="shared" si="82"/>
        <v>0</v>
      </c>
      <c r="F346" s="596">
        <f>+'Distribution Pivot Table'!AC$76*100</f>
        <v>0</v>
      </c>
      <c r="G346" s="594">
        <f>+'Distribution Pivot Table'!AC$77*100</f>
        <v>0</v>
      </c>
      <c r="H346" s="593">
        <f>+'Distribution Pivot Table'!AC$78*100</f>
        <v>0</v>
      </c>
      <c r="I346" s="595">
        <f t="shared" si="83"/>
        <v>0</v>
      </c>
      <c r="J346" s="600">
        <f>+'Distribution Pivot Table'!AC$79*100</f>
        <v>0</v>
      </c>
      <c r="K346" s="601">
        <f>+'Distribution Pivot Table'!AC$80*100</f>
        <v>0</v>
      </c>
      <c r="L346" s="601">
        <f>+'Distribution Pivot Table'!AC$81*100</f>
        <v>0</v>
      </c>
      <c r="M346" s="602">
        <f t="shared" si="84"/>
        <v>0</v>
      </c>
      <c r="N346" s="600">
        <f>+'Distribution Pivot Table'!AC$82*100</f>
        <v>0</v>
      </c>
      <c r="O346" s="603">
        <f t="shared" si="85"/>
        <v>0</v>
      </c>
      <c r="P346" s="604">
        <f t="shared" si="86"/>
        <v>0</v>
      </c>
      <c r="Q346" s="604">
        <f t="shared" si="87"/>
        <v>0</v>
      </c>
      <c r="R346" s="237">
        <f t="shared" si="88"/>
        <v>0</v>
      </c>
      <c r="S346" s="37">
        <f t="shared" si="89"/>
        <v>0</v>
      </c>
    </row>
    <row r="347" spans="1:19" s="234" customFormat="1">
      <c r="A347" s="44" t="s">
        <v>275</v>
      </c>
      <c r="B347" s="593">
        <f>+'Distribution Pivot Table'!AC$84*100</f>
        <v>0</v>
      </c>
      <c r="C347" s="594">
        <f>+'Distribution Pivot Table'!AC$85*100</f>
        <v>0</v>
      </c>
      <c r="D347" s="593">
        <f>+'Distribution Pivot Table'!AC$86*100</f>
        <v>0</v>
      </c>
      <c r="E347" s="595">
        <f t="shared" si="82"/>
        <v>0</v>
      </c>
      <c r="F347" s="596">
        <f>+'Distribution Pivot Table'!AC$87*100</f>
        <v>0</v>
      </c>
      <c r="G347" s="594">
        <f>+'Distribution Pivot Table'!AC$88*100</f>
        <v>0</v>
      </c>
      <c r="H347" s="593">
        <f>+'Distribution Pivot Table'!AC$89*100</f>
        <v>0</v>
      </c>
      <c r="I347" s="595">
        <f t="shared" si="83"/>
        <v>0</v>
      </c>
      <c r="J347" s="596">
        <f>+'Distribution Pivot Table'!AC$90*100</f>
        <v>0</v>
      </c>
      <c r="K347" s="593">
        <f>+'Distribution Pivot Table'!AC$91*100</f>
        <v>0</v>
      </c>
      <c r="L347" s="593">
        <f>+'Distribution Pivot Table'!AC$92*100</f>
        <v>0</v>
      </c>
      <c r="M347" s="597">
        <f t="shared" si="84"/>
        <v>0</v>
      </c>
      <c r="N347" s="596">
        <f>+'Distribution Pivot Table'!AC$93*100</f>
        <v>0</v>
      </c>
      <c r="O347" s="598">
        <f t="shared" si="85"/>
        <v>0</v>
      </c>
      <c r="P347" s="599">
        <f t="shared" si="86"/>
        <v>0</v>
      </c>
      <c r="Q347" s="599">
        <f t="shared" si="87"/>
        <v>0</v>
      </c>
      <c r="R347" s="237">
        <f t="shared" si="88"/>
        <v>0</v>
      </c>
      <c r="S347" s="37">
        <f t="shared" si="89"/>
        <v>0</v>
      </c>
    </row>
    <row r="348" spans="1:19" s="234" customFormat="1">
      <c r="A348" s="44"/>
      <c r="B348" s="593"/>
      <c r="C348" s="594"/>
      <c r="D348" s="593"/>
      <c r="E348" s="595"/>
      <c r="F348" s="596"/>
      <c r="G348" s="594"/>
      <c r="H348" s="593"/>
      <c r="I348" s="595"/>
      <c r="J348" s="596"/>
      <c r="K348" s="593"/>
      <c r="L348" s="593"/>
      <c r="M348" s="597"/>
      <c r="N348" s="596"/>
      <c r="O348" s="598"/>
      <c r="P348" s="599"/>
      <c r="Q348" s="599"/>
      <c r="R348" s="237"/>
      <c r="S348" s="37"/>
    </row>
    <row r="349" spans="1:19" s="234" customFormat="1">
      <c r="A349" s="44" t="s">
        <v>276</v>
      </c>
      <c r="B349" s="593">
        <f>+'Distribution Pivot Table'!AC$95*100</f>
        <v>0</v>
      </c>
      <c r="C349" s="594">
        <f>+'Distribution Pivot Table'!AC$96*100</f>
        <v>0</v>
      </c>
      <c r="D349" s="593">
        <f>+'Distribution Pivot Table'!AC$97*100</f>
        <v>0</v>
      </c>
      <c r="E349" s="595">
        <f t="shared" si="82"/>
        <v>0</v>
      </c>
      <c r="F349" s="596">
        <f>+'Distribution Pivot Table'!AC$98*100</f>
        <v>0</v>
      </c>
      <c r="G349" s="594">
        <f>+'Distribution Pivot Table'!AC$99*100</f>
        <v>0</v>
      </c>
      <c r="H349" s="593">
        <f>+'Distribution Pivot Table'!AC$100*100</f>
        <v>0</v>
      </c>
      <c r="I349" s="595">
        <f t="shared" si="83"/>
        <v>0</v>
      </c>
      <c r="J349" s="600">
        <f>+'Distribution Pivot Table'!AC$101*100</f>
        <v>0</v>
      </c>
      <c r="K349" s="601">
        <f>+'Distribution Pivot Table'!AC$102*100</f>
        <v>0</v>
      </c>
      <c r="L349" s="601">
        <f>+'Distribution Pivot Table'!AC$103*100</f>
        <v>0</v>
      </c>
      <c r="M349" s="602">
        <f t="shared" si="84"/>
        <v>0</v>
      </c>
      <c r="N349" s="600">
        <f>+'Distribution Pivot Table'!AC$104*100</f>
        <v>0</v>
      </c>
      <c r="O349" s="603">
        <f t="shared" si="85"/>
        <v>0</v>
      </c>
      <c r="P349" s="604">
        <f t="shared" si="86"/>
        <v>0</v>
      </c>
      <c r="Q349" s="604">
        <f t="shared" si="87"/>
        <v>0</v>
      </c>
      <c r="R349" s="237">
        <f t="shared" si="88"/>
        <v>0</v>
      </c>
      <c r="S349" s="37">
        <f t="shared" si="89"/>
        <v>0</v>
      </c>
    </row>
    <row r="350" spans="1:19" s="234" customFormat="1">
      <c r="A350" s="44" t="s">
        <v>277</v>
      </c>
      <c r="B350" s="593">
        <f>+'Distribution Pivot Table'!AC$106*100</f>
        <v>8</v>
      </c>
      <c r="C350" s="594">
        <f>+'Distribution Pivot Table'!AC$107*100</f>
        <v>3.1097560975609757</v>
      </c>
      <c r="D350" s="593">
        <f>+'Distribution Pivot Table'!AC$108*108</f>
        <v>5.2682926829268291E-2</v>
      </c>
      <c r="E350" s="595">
        <f t="shared" si="82"/>
        <v>11.162439024390244</v>
      </c>
      <c r="F350" s="596">
        <f>+'Distribution Pivot Table'!AC$109*100</f>
        <v>37.707317073170735</v>
      </c>
      <c r="G350" s="594">
        <f>+'Distribution Pivot Table'!AC$110*100</f>
        <v>35.439024390243901</v>
      </c>
      <c r="H350" s="593">
        <f>+'Distribution Pivot Table'!AC$111*100</f>
        <v>0.47560975609756095</v>
      </c>
      <c r="I350" s="595">
        <f t="shared" si="83"/>
        <v>73.621951219512198</v>
      </c>
      <c r="J350" s="600">
        <f>+'Distribution Pivot Table'!AC$112*100</f>
        <v>5.536585365853659</v>
      </c>
      <c r="K350" s="601">
        <f>+'Distribution Pivot Table'!AC$113*100</f>
        <v>9.4756097560975618</v>
      </c>
      <c r="L350" s="601">
        <f>+'Distribution Pivot Table'!AC$114*100</f>
        <v>0.20731707317073172</v>
      </c>
      <c r="M350" s="602">
        <f t="shared" si="84"/>
        <v>15.219512195121952</v>
      </c>
      <c r="N350" s="600">
        <f>+'Distribution Pivot Table'!AC$115*100</f>
        <v>0</v>
      </c>
      <c r="O350" s="603">
        <f t="shared" si="85"/>
        <v>51.243902439024396</v>
      </c>
      <c r="P350" s="604">
        <f t="shared" si="86"/>
        <v>48.024390243902438</v>
      </c>
      <c r="Q350" s="604">
        <f t="shared" si="87"/>
        <v>0.73560975609756096</v>
      </c>
      <c r="R350" s="237">
        <f t="shared" si="88"/>
        <v>100.00390243902437</v>
      </c>
      <c r="S350" s="37">
        <f t="shared" si="89"/>
        <v>100.00390243902439</v>
      </c>
    </row>
    <row r="351" spans="1:19" s="234" customFormat="1">
      <c r="A351" s="44" t="s">
        <v>278</v>
      </c>
      <c r="B351" s="593">
        <f>+'Distribution Pivot Table'!AC$117*100</f>
        <v>0</v>
      </c>
      <c r="C351" s="594">
        <f>+'Distribution Pivot Table'!AC$118*100</f>
        <v>0</v>
      </c>
      <c r="D351" s="593">
        <f>+'Distribution Pivot Table'!AC$119*100</f>
        <v>0</v>
      </c>
      <c r="E351" s="595">
        <f t="shared" si="82"/>
        <v>0</v>
      </c>
      <c r="F351" s="596">
        <f>+'Distribution Pivot Table'!AC$120*100</f>
        <v>0</v>
      </c>
      <c r="G351" s="594">
        <f>+'Distribution Pivot Table'!AC$121*100</f>
        <v>0</v>
      </c>
      <c r="H351" s="593">
        <f>+'Distribution Pivot Table'!AC$122*100</f>
        <v>0</v>
      </c>
      <c r="I351" s="595">
        <f t="shared" si="83"/>
        <v>0</v>
      </c>
      <c r="J351" s="600">
        <f>+'Distribution Pivot Table'!AC$123*100</f>
        <v>0</v>
      </c>
      <c r="K351" s="601">
        <f>+'Distribution Pivot Table'!AC$124*100</f>
        <v>0</v>
      </c>
      <c r="L351" s="601">
        <f>+'Distribution Pivot Table'!AC$125*100</f>
        <v>0</v>
      </c>
      <c r="M351" s="602">
        <f t="shared" si="84"/>
        <v>0</v>
      </c>
      <c r="N351" s="600">
        <f>+'Distribution Pivot Table'!AC$126*100</f>
        <v>0</v>
      </c>
      <c r="O351" s="603">
        <f t="shared" si="85"/>
        <v>0</v>
      </c>
      <c r="P351" s="604">
        <f t="shared" si="86"/>
        <v>0</v>
      </c>
      <c r="Q351" s="604">
        <f t="shared" si="87"/>
        <v>0</v>
      </c>
      <c r="R351" s="237">
        <f t="shared" si="88"/>
        <v>0</v>
      </c>
      <c r="S351" s="37">
        <f t="shared" si="89"/>
        <v>0</v>
      </c>
    </row>
    <row r="352" spans="1:19" s="234" customFormat="1">
      <c r="A352" s="44" t="s">
        <v>279</v>
      </c>
      <c r="B352" s="593">
        <f>+'Distribution Pivot Table'!AC$128*100</f>
        <v>0</v>
      </c>
      <c r="C352" s="594">
        <f>+'Distribution Pivot Table'!AC$129*100</f>
        <v>0</v>
      </c>
      <c r="D352" s="593">
        <f>+'Distribution Pivot Table'!AC$130*100</f>
        <v>0</v>
      </c>
      <c r="E352" s="595">
        <f t="shared" si="82"/>
        <v>0</v>
      </c>
      <c r="F352" s="596">
        <f>+'Distribution Pivot Table'!AC$131*100</f>
        <v>0</v>
      </c>
      <c r="G352" s="594">
        <f>+'Distribution Pivot Table'!AC$132*100</f>
        <v>0</v>
      </c>
      <c r="H352" s="593">
        <f>+'Distribution Pivot Table'!AC$133*100</f>
        <v>0</v>
      </c>
      <c r="I352" s="595">
        <f t="shared" si="83"/>
        <v>0</v>
      </c>
      <c r="J352" s="600">
        <f>+'Distribution Pivot Table'!AC$134*100</f>
        <v>0</v>
      </c>
      <c r="K352" s="601">
        <f>+'Distribution Pivot Table'!AC$135*100</f>
        <v>0</v>
      </c>
      <c r="L352" s="601">
        <f>+'Distribution Pivot Table'!AC$136*100</f>
        <v>0</v>
      </c>
      <c r="M352" s="602">
        <f t="shared" si="84"/>
        <v>0</v>
      </c>
      <c r="N352" s="600">
        <f>+'Distribution Pivot Table'!AC$137*100</f>
        <v>0</v>
      </c>
      <c r="O352" s="603">
        <f t="shared" si="85"/>
        <v>0</v>
      </c>
      <c r="P352" s="604">
        <f t="shared" si="86"/>
        <v>0</v>
      </c>
      <c r="Q352" s="604">
        <f t="shared" si="87"/>
        <v>0</v>
      </c>
      <c r="R352" s="237">
        <f t="shared" si="88"/>
        <v>0</v>
      </c>
      <c r="S352" s="37">
        <f t="shared" si="89"/>
        <v>0</v>
      </c>
    </row>
    <row r="353" spans="1:19" s="234" customFormat="1">
      <c r="A353" s="44"/>
      <c r="B353" s="593"/>
      <c r="C353" s="594"/>
      <c r="D353" s="593"/>
      <c r="E353" s="595"/>
      <c r="F353" s="596"/>
      <c r="G353" s="594"/>
      <c r="H353" s="593"/>
      <c r="I353" s="595"/>
      <c r="J353" s="600"/>
      <c r="K353" s="601"/>
      <c r="L353" s="601"/>
      <c r="M353" s="602"/>
      <c r="N353" s="600"/>
      <c r="O353" s="603"/>
      <c r="P353" s="604"/>
      <c r="Q353" s="604"/>
      <c r="R353" s="237"/>
      <c r="S353" s="37"/>
    </row>
    <row r="354" spans="1:19" s="234" customFormat="1">
      <c r="A354" s="44" t="s">
        <v>280</v>
      </c>
      <c r="B354" s="593">
        <f>+'Distribution Pivot Table'!AC$139*100</f>
        <v>5.7880676758682101</v>
      </c>
      <c r="C354" s="594">
        <f>+'Distribution Pivot Table'!AC$140*100</f>
        <v>2.5823686553873553</v>
      </c>
      <c r="D354" s="593">
        <f>+'Distribution Pivot Table'!AC$141*100</f>
        <v>0</v>
      </c>
      <c r="E354" s="595">
        <f t="shared" si="82"/>
        <v>8.370436331255565</v>
      </c>
      <c r="F354" s="596">
        <f>+'Distribution Pivot Table'!AC$142*100</f>
        <v>38.84683882457702</v>
      </c>
      <c r="G354" s="594">
        <f>+'Distribution Pivot Table'!AC$143*100</f>
        <v>8.2146037399821896</v>
      </c>
      <c r="H354" s="593">
        <f>+'Distribution Pivot Table'!AC$144*100</f>
        <v>0</v>
      </c>
      <c r="I354" s="595">
        <f t="shared" si="83"/>
        <v>47.061442564559208</v>
      </c>
      <c r="J354" s="600">
        <f>+'Distribution Pivot Table'!AC$145*100</f>
        <v>17.720391807658061</v>
      </c>
      <c r="K354" s="601">
        <f>+'Distribution Pivot Table'!AC$146*100</f>
        <v>26.847729296527163</v>
      </c>
      <c r="L354" s="601">
        <f>+'Distribution Pivot Table'!AC$147*100</f>
        <v>0</v>
      </c>
      <c r="M354" s="602">
        <f t="shared" si="84"/>
        <v>44.568121104185224</v>
      </c>
      <c r="N354" s="600">
        <f>+'Distribution Pivot Table'!AC$148*100</f>
        <v>0</v>
      </c>
      <c r="O354" s="603">
        <f t="shared" si="85"/>
        <v>62.355298308103293</v>
      </c>
      <c r="P354" s="604">
        <f t="shared" si="86"/>
        <v>37.644701691896707</v>
      </c>
      <c r="Q354" s="604">
        <f t="shared" si="87"/>
        <v>0</v>
      </c>
      <c r="R354" s="237">
        <f t="shared" si="88"/>
        <v>99.999999999999986</v>
      </c>
      <c r="S354" s="37">
        <f t="shared" si="89"/>
        <v>100</v>
      </c>
    </row>
    <row r="355" spans="1:19" s="234" customFormat="1">
      <c r="A355" s="44" t="s">
        <v>281</v>
      </c>
      <c r="B355" s="593">
        <f>+'Distribution Pivot Table'!AC$150*100</f>
        <v>4.4129473260956971</v>
      </c>
      <c r="C355" s="594">
        <f>+'Distribution Pivot Table'!AC$151*100</f>
        <v>2.6035383996783272</v>
      </c>
      <c r="D355" s="593">
        <f>+'Distribution Pivot Table'!AC$152*100</f>
        <v>0</v>
      </c>
      <c r="E355" s="595">
        <f t="shared" si="82"/>
        <v>7.0164857257740243</v>
      </c>
      <c r="F355" s="596">
        <f>+'Distribution Pivot Table'!AC$153*100</f>
        <v>26.467631684760757</v>
      </c>
      <c r="G355" s="594">
        <f>+'Distribution Pivot Table'!AC$154*100</f>
        <v>16.174105347808602</v>
      </c>
      <c r="H355" s="593">
        <f>+'Distribution Pivot Table'!AC$155*100</f>
        <v>0</v>
      </c>
      <c r="I355" s="595">
        <f t="shared" si="83"/>
        <v>42.64173703256936</v>
      </c>
      <c r="J355" s="600">
        <f>+'Distribution Pivot Table'!AC$156*100</f>
        <v>14.032971451548049</v>
      </c>
      <c r="K355" s="601">
        <f>+'Distribution Pivot Table'!AC$157*100</f>
        <v>17.551266586248492</v>
      </c>
      <c r="L355" s="601">
        <f>+'Distribution Pivot Table'!AC$158*100</f>
        <v>0</v>
      </c>
      <c r="M355" s="602">
        <f t="shared" si="84"/>
        <v>31.584238037796538</v>
      </c>
      <c r="N355" s="600">
        <f>+'Distribution Pivot Table'!AC$159*100</f>
        <v>18.75753920386007</v>
      </c>
      <c r="O355" s="603">
        <f t="shared" si="85"/>
        <v>44.913550462404501</v>
      </c>
      <c r="P355" s="604">
        <f t="shared" si="86"/>
        <v>36.328910333735422</v>
      </c>
      <c r="Q355" s="604">
        <f t="shared" si="87"/>
        <v>18.75753920386007</v>
      </c>
      <c r="R355" s="237">
        <f>SUM(B355:D355,F355:H355,J355:L355)+N355</f>
        <v>100</v>
      </c>
      <c r="S355" s="37">
        <f t="shared" si="89"/>
        <v>100</v>
      </c>
    </row>
    <row r="356" spans="1:19" s="234" customFormat="1">
      <c r="A356" s="44" t="s">
        <v>282</v>
      </c>
      <c r="B356" s="593">
        <f>+'Distribution Pivot Table'!AC$161*100</f>
        <v>5.2436901653611843</v>
      </c>
      <c r="C356" s="594">
        <f>+'Distribution Pivot Table'!AC$162*100</f>
        <v>1.4142732811140122</v>
      </c>
      <c r="D356" s="593">
        <f>+'Distribution Pivot Table'!AC$1163*100</f>
        <v>0</v>
      </c>
      <c r="E356" s="595">
        <f t="shared" si="82"/>
        <v>6.6579634464751969</v>
      </c>
      <c r="F356" s="596">
        <f>+'Distribution Pivot Table'!AC$164*100</f>
        <v>20.974760661444737</v>
      </c>
      <c r="G356" s="594">
        <f>+'Distribution Pivot Table'!AC$165*100</f>
        <v>38.62053959965187</v>
      </c>
      <c r="H356" s="593">
        <f>+'Distribution Pivot Table'!AC$166*100</f>
        <v>0</v>
      </c>
      <c r="I356" s="595">
        <f t="shared" si="83"/>
        <v>59.595300261096611</v>
      </c>
      <c r="J356" s="600">
        <f>+'Distribution Pivot Table'!AC$167*100</f>
        <v>9.8781549173194083</v>
      </c>
      <c r="K356" s="601">
        <f>+'Distribution Pivot Table'!AC$168*100</f>
        <v>23.868581375108793</v>
      </c>
      <c r="L356" s="601">
        <f>+'Distribution Pivot Table'!AC$169*100</f>
        <v>0</v>
      </c>
      <c r="M356" s="602">
        <f t="shared" si="84"/>
        <v>33.746736292428203</v>
      </c>
      <c r="N356" s="600">
        <f>+'Distribution Pivot Table'!AC$170*100</f>
        <v>0</v>
      </c>
      <c r="O356" s="603">
        <f t="shared" si="85"/>
        <v>36.096605744125327</v>
      </c>
      <c r="P356" s="604">
        <f t="shared" si="86"/>
        <v>63.903394255874673</v>
      </c>
      <c r="Q356" s="604">
        <f t="shared" si="87"/>
        <v>0</v>
      </c>
      <c r="R356" s="237">
        <f t="shared" si="88"/>
        <v>100</v>
      </c>
      <c r="S356" s="37">
        <f t="shared" si="89"/>
        <v>100</v>
      </c>
    </row>
    <row r="357" spans="1:19" s="234" customFormat="1">
      <c r="A357" s="220" t="s">
        <v>283</v>
      </c>
      <c r="B357" s="605">
        <f>+'Distribution Pivot Table'!AC$172*100</f>
        <v>0</v>
      </c>
      <c r="C357" s="605">
        <f>+'Distribution Pivot Table'!AC$173*100</f>
        <v>0</v>
      </c>
      <c r="D357" s="605">
        <f>+'Distribution Pivot Table'!AC$174*100</f>
        <v>0</v>
      </c>
      <c r="E357" s="606">
        <f t="shared" si="82"/>
        <v>0</v>
      </c>
      <c r="F357" s="607">
        <f>+'Distribution Pivot Table'!AC$175*100</f>
        <v>0</v>
      </c>
      <c r="G357" s="605">
        <f>+'Distribution Pivot Table'!AC$176*100</f>
        <v>0</v>
      </c>
      <c r="H357" s="605">
        <f>+'Distribution Pivot Table'!AC$177*100</f>
        <v>0</v>
      </c>
      <c r="I357" s="606">
        <f t="shared" si="83"/>
        <v>0</v>
      </c>
      <c r="J357" s="608">
        <f>+'Distribution Pivot Table'!AC$178*100</f>
        <v>0</v>
      </c>
      <c r="K357" s="609">
        <f>+'Distribution Pivot Table'!AC$179*100</f>
        <v>0</v>
      </c>
      <c r="L357" s="609">
        <f>+'Distribution Pivot Table'!AC$180*100</f>
        <v>0</v>
      </c>
      <c r="M357" s="610">
        <f t="shared" si="84"/>
        <v>0</v>
      </c>
      <c r="N357" s="608">
        <f>+'Distribution Pivot Table'!AC$181*100</f>
        <v>0</v>
      </c>
      <c r="O357" s="611">
        <f t="shared" si="85"/>
        <v>0</v>
      </c>
      <c r="P357" s="612">
        <f t="shared" si="86"/>
        <v>0</v>
      </c>
      <c r="Q357" s="612">
        <f t="shared" si="87"/>
        <v>0</v>
      </c>
      <c r="R357" s="237">
        <f t="shared" si="88"/>
        <v>0</v>
      </c>
      <c r="S357" s="37">
        <f t="shared" si="89"/>
        <v>0</v>
      </c>
    </row>
    <row r="358" spans="1:19" s="234" customFormat="1">
      <c r="A358" s="559" t="s">
        <v>400</v>
      </c>
      <c r="B358" s="275"/>
      <c r="C358" s="275"/>
      <c r="D358" s="275"/>
      <c r="E358" s="275"/>
      <c r="F358" s="545"/>
      <c r="G358" s="545"/>
      <c r="H358" s="545"/>
      <c r="I358" s="545"/>
      <c r="R358" s="239"/>
    </row>
    <row r="359" spans="1:19" s="234" customFormat="1">
      <c r="A359" s="559" t="s">
        <v>440</v>
      </c>
      <c r="B359" s="275"/>
      <c r="C359" s="275"/>
      <c r="D359" s="275"/>
      <c r="E359" s="275"/>
      <c r="F359" s="545"/>
      <c r="G359" s="545"/>
      <c r="H359" s="545"/>
      <c r="I359" s="545"/>
      <c r="R359" s="239"/>
    </row>
    <row r="360" spans="1:19">
      <c r="A360" s="559" t="s">
        <v>909</v>
      </c>
      <c r="B360" s="263"/>
      <c r="C360" s="263"/>
      <c r="D360" s="263"/>
      <c r="E360" s="544"/>
      <c r="F360" s="263"/>
      <c r="G360" s="263"/>
      <c r="H360" s="263"/>
      <c r="I360" s="544"/>
      <c r="J360" s="218"/>
      <c r="K360" s="218"/>
      <c r="L360" s="218"/>
      <c r="M360" s="266"/>
      <c r="N360" s="218"/>
      <c r="O360" s="267"/>
      <c r="P360" s="267"/>
      <c r="R360" s="45"/>
    </row>
    <row r="361" spans="1:19" s="234" customFormat="1">
      <c r="A361" s="221"/>
      <c r="B361" s="241"/>
      <c r="C361" s="241"/>
      <c r="D361" s="241"/>
      <c r="E361" s="241"/>
      <c r="F361" s="545"/>
      <c r="G361" s="545"/>
      <c r="H361" s="545"/>
      <c r="I361" s="545"/>
      <c r="Q361" s="560" t="s">
        <v>830</v>
      </c>
      <c r="R361" s="239"/>
    </row>
    <row r="362" spans="1:19" s="234" customFormat="1" ht="18">
      <c r="A362" s="557" t="s">
        <v>864</v>
      </c>
      <c r="B362" s="535"/>
      <c r="C362" s="535"/>
      <c r="D362" s="535"/>
      <c r="E362" s="535"/>
      <c r="F362" s="538"/>
      <c r="G362" s="538"/>
      <c r="H362" s="538"/>
      <c r="I362" s="539"/>
      <c r="J362" s="209"/>
      <c r="K362" s="209"/>
      <c r="L362" s="209"/>
      <c r="M362" s="534"/>
      <c r="N362" s="209"/>
      <c r="O362" s="209"/>
      <c r="P362" s="209"/>
      <c r="Q362" s="209"/>
      <c r="R362" s="233"/>
    </row>
    <row r="363" spans="1:19" s="234" customFormat="1" ht="18">
      <c r="A363" s="557"/>
      <c r="B363" s="535"/>
      <c r="C363" s="535"/>
      <c r="D363" s="535"/>
      <c r="E363" s="535"/>
      <c r="F363" s="538"/>
      <c r="G363" s="538"/>
      <c r="H363" s="538"/>
      <c r="I363" s="539"/>
      <c r="J363" s="209"/>
      <c r="K363" s="209"/>
      <c r="L363" s="209"/>
      <c r="M363" s="534"/>
      <c r="N363" s="209"/>
      <c r="O363" s="209"/>
      <c r="P363" s="209"/>
      <c r="Q363" s="209"/>
      <c r="R363" s="233"/>
    </row>
    <row r="364" spans="1:19" s="234" customFormat="1" ht="15.75">
      <c r="A364" s="556" t="s">
        <v>129</v>
      </c>
      <c r="B364" s="535"/>
      <c r="C364" s="535"/>
      <c r="D364" s="535"/>
      <c r="E364" s="535"/>
      <c r="F364" s="538"/>
      <c r="G364" s="538"/>
      <c r="H364" s="538"/>
      <c r="I364" s="539"/>
      <c r="J364" s="209"/>
      <c r="K364" s="209"/>
      <c r="L364" s="209"/>
      <c r="M364" s="534"/>
      <c r="N364" s="209"/>
      <c r="O364" s="209"/>
      <c r="P364" s="209"/>
      <c r="Q364" s="209"/>
      <c r="R364" s="233"/>
    </row>
    <row r="365" spans="1:19" s="234" customFormat="1" ht="15.75">
      <c r="A365" s="556" t="s">
        <v>536</v>
      </c>
      <c r="B365" s="535"/>
      <c r="C365" s="535"/>
      <c r="D365" s="535"/>
      <c r="E365" s="535"/>
      <c r="F365" s="214"/>
      <c r="G365" s="214"/>
      <c r="H365" s="214"/>
      <c r="I365" s="535"/>
      <c r="J365" s="211"/>
      <c r="K365" s="211"/>
      <c r="L365" s="211"/>
      <c r="M365" s="533"/>
      <c r="N365" s="211"/>
      <c r="O365" s="211"/>
      <c r="P365" s="211"/>
      <c r="Q365" s="209"/>
      <c r="R365" s="233"/>
    </row>
    <row r="366" spans="1:19" s="234" customFormat="1" ht="19.5" customHeight="1">
      <c r="A366" s="212"/>
      <c r="B366" s="540"/>
      <c r="C366" s="540"/>
      <c r="D366" s="540"/>
      <c r="E366" s="540"/>
      <c r="F366" s="540"/>
      <c r="G366" s="540"/>
      <c r="H366" s="540"/>
      <c r="I366" s="540"/>
      <c r="J366" s="45"/>
      <c r="K366" s="45"/>
      <c r="L366" s="45"/>
      <c r="M366" s="45"/>
      <c r="N366" s="45"/>
      <c r="O366" s="45"/>
      <c r="P366" s="45"/>
      <c r="Q366" s="45"/>
      <c r="R366" s="235"/>
      <c r="S366" s="45"/>
    </row>
    <row r="367" spans="1:19" s="234" customFormat="1" ht="19.5" customHeight="1">
      <c r="A367" s="213"/>
      <c r="B367" s="561" t="s">
        <v>828</v>
      </c>
      <c r="C367" s="562"/>
      <c r="D367" s="562"/>
      <c r="E367" s="562"/>
      <c r="F367" s="562"/>
      <c r="G367" s="562"/>
      <c r="H367" s="562"/>
      <c r="I367" s="563"/>
      <c r="J367" s="564" t="s">
        <v>397</v>
      </c>
      <c r="K367" s="565"/>
      <c r="L367" s="565"/>
      <c r="M367" s="566"/>
      <c r="N367" s="660" t="s">
        <v>827</v>
      </c>
      <c r="O367" s="663" t="s">
        <v>402</v>
      </c>
      <c r="P367" s="663" t="s">
        <v>403</v>
      </c>
      <c r="Q367" s="663" t="s">
        <v>401</v>
      </c>
      <c r="R367" s="236"/>
      <c r="S367" s="35"/>
    </row>
    <row r="368" spans="1:19" s="234" customFormat="1" ht="52.5" customHeight="1">
      <c r="A368" s="231"/>
      <c r="B368" s="562" t="s">
        <v>906</v>
      </c>
      <c r="C368" s="562"/>
      <c r="D368" s="562"/>
      <c r="E368" s="567"/>
      <c r="F368" s="568" t="s">
        <v>908</v>
      </c>
      <c r="G368" s="562"/>
      <c r="H368" s="562"/>
      <c r="I368" s="563"/>
      <c r="J368" s="569" t="s">
        <v>829</v>
      </c>
      <c r="K368" s="570"/>
      <c r="L368" s="570"/>
      <c r="M368" s="571"/>
      <c r="N368" s="661"/>
      <c r="O368" s="664"/>
      <c r="P368" s="664"/>
      <c r="Q368" s="664"/>
      <c r="R368" s="236" t="s">
        <v>126</v>
      </c>
      <c r="S368" s="35" t="s">
        <v>126</v>
      </c>
    </row>
    <row r="369" spans="1:19" s="234" customFormat="1" ht="30.75" customHeight="1">
      <c r="A369" s="232"/>
      <c r="B369" s="572" t="s">
        <v>398</v>
      </c>
      <c r="C369" s="572" t="s">
        <v>399</v>
      </c>
      <c r="D369" s="572" t="s">
        <v>907</v>
      </c>
      <c r="E369" s="573" t="s">
        <v>127</v>
      </c>
      <c r="F369" s="574" t="s">
        <v>398</v>
      </c>
      <c r="G369" s="572" t="s">
        <v>399</v>
      </c>
      <c r="H369" s="572" t="s">
        <v>907</v>
      </c>
      <c r="I369" s="573" t="s">
        <v>127</v>
      </c>
      <c r="J369" s="575" t="s">
        <v>398</v>
      </c>
      <c r="K369" s="576" t="s">
        <v>399</v>
      </c>
      <c r="L369" s="572" t="s">
        <v>907</v>
      </c>
      <c r="M369" s="575" t="s">
        <v>127</v>
      </c>
      <c r="N369" s="662"/>
      <c r="O369" s="665"/>
      <c r="P369" s="665"/>
      <c r="Q369" s="665"/>
      <c r="R369" s="27"/>
      <c r="S369" s="36"/>
    </row>
    <row r="370" spans="1:19" s="234" customFormat="1" hidden="1">
      <c r="A370" s="44" t="s">
        <v>267</v>
      </c>
      <c r="B370" s="275"/>
      <c r="C370" s="275"/>
      <c r="D370" s="275"/>
      <c r="E370" s="542"/>
      <c r="F370" s="219"/>
      <c r="G370" s="262"/>
      <c r="H370" s="263"/>
      <c r="I370" s="264"/>
      <c r="J370" s="216"/>
      <c r="K370" s="218"/>
      <c r="L370" s="218"/>
      <c r="M370" s="26"/>
      <c r="N370" s="216"/>
      <c r="O370" s="228"/>
      <c r="P370" s="223"/>
      <c r="Q370" s="223"/>
      <c r="R370" s="237">
        <f>SUM(F370:H370,J370:L370)+N370</f>
        <v>0</v>
      </c>
      <c r="S370" s="37">
        <f>+Q370+P370+O370</f>
        <v>0</v>
      </c>
    </row>
    <row r="371" spans="1:19" s="234" customFormat="1" hidden="1">
      <c r="A371" s="44"/>
      <c r="B371" s="275"/>
      <c r="C371" s="275"/>
      <c r="D371" s="275"/>
      <c r="E371" s="542"/>
      <c r="F371" s="219"/>
      <c r="G371" s="262"/>
      <c r="H371" s="263"/>
      <c r="I371" s="543"/>
      <c r="J371" s="216"/>
      <c r="K371" s="218"/>
      <c r="L371" s="218"/>
      <c r="M371" s="216"/>
      <c r="N371" s="216"/>
      <c r="O371" s="229"/>
      <c r="P371" s="224"/>
      <c r="Q371" s="224"/>
      <c r="R371" s="236"/>
      <c r="S371" s="35"/>
    </row>
    <row r="372" spans="1:19" s="234" customFormat="1">
      <c r="A372" s="44" t="s">
        <v>268</v>
      </c>
      <c r="B372" s="593">
        <f>+'Distribution Pivot Table'!AD$7*100</f>
        <v>0</v>
      </c>
      <c r="C372" s="594">
        <f>+'Distribution Pivot Table'!AD$8*100</f>
        <v>0</v>
      </c>
      <c r="D372" s="593">
        <f>+'Distribution Pivot Table'!AD$9*100</f>
        <v>0</v>
      </c>
      <c r="E372" s="595">
        <f t="shared" ref="E372:E390" si="90">SUM(B372:D372)</f>
        <v>0</v>
      </c>
      <c r="F372" s="596">
        <f>+'Distribution Pivot Table'!AD$10*100</f>
        <v>0</v>
      </c>
      <c r="G372" s="594">
        <f>+'Distribution Pivot Table'!AD$11*100</f>
        <v>0</v>
      </c>
      <c r="H372" s="593">
        <f>+'Distribution Pivot Table'!AD$12*100</f>
        <v>0</v>
      </c>
      <c r="I372" s="595">
        <f t="shared" ref="I372:I390" si="91">SUM(F372:H372)</f>
        <v>0</v>
      </c>
      <c r="J372" s="596">
        <f>+'Distribution Pivot Table'!AD$13*100</f>
        <v>0</v>
      </c>
      <c r="K372" s="593">
        <f>+'Distribution Pivot Table'!AD$14*100</f>
        <v>0</v>
      </c>
      <c r="L372" s="593">
        <f>+'Distribution Pivot Table'!AD$15*100</f>
        <v>0</v>
      </c>
      <c r="M372" s="597">
        <f t="shared" ref="M372:M390" si="92">SUM(J372:L372)</f>
        <v>0</v>
      </c>
      <c r="N372" s="596">
        <f>+'Distribution Pivot Table'!AD$16*100</f>
        <v>0</v>
      </c>
      <c r="O372" s="598">
        <f t="shared" ref="O372:O390" si="93">+B372+F372+J372</f>
        <v>0</v>
      </c>
      <c r="P372" s="599">
        <f t="shared" ref="P372:P390" si="94">+C372+G372+K372</f>
        <v>0</v>
      </c>
      <c r="Q372" s="599">
        <f t="shared" ref="Q372:Q390" si="95">+D372+H372+L372+N372</f>
        <v>0</v>
      </c>
      <c r="R372" s="237">
        <f t="shared" ref="R372:R390" si="96">SUM(B372:D372,F372:H372,J372:L372)+N372</f>
        <v>0</v>
      </c>
      <c r="S372" s="37">
        <f t="shared" ref="S372:S390" si="97">+Q372+P372+O372</f>
        <v>0</v>
      </c>
    </row>
    <row r="373" spans="1:19" s="234" customFormat="1">
      <c r="A373" s="44" t="s">
        <v>269</v>
      </c>
      <c r="B373" s="593">
        <f>+'Distribution Pivot Table'!AD$18*100</f>
        <v>1.1295446523120367</v>
      </c>
      <c r="C373" s="594">
        <f>+'Distribution Pivot Table'!AD$19*100</f>
        <v>3.0356512530885986</v>
      </c>
      <c r="D373" s="593">
        <f>+'Distribution Pivot Table'!AD$20*100</f>
        <v>0.81186021884927639</v>
      </c>
      <c r="E373" s="595">
        <f t="shared" si="90"/>
        <v>4.9770561242499118</v>
      </c>
      <c r="F373" s="596">
        <f>+'Distribution Pivot Table'!AD$21*100</f>
        <v>42.146134839392872</v>
      </c>
      <c r="G373" s="594">
        <f>+'Distribution Pivot Table'!AD$22*100</f>
        <v>18.178609248146842</v>
      </c>
      <c r="H373" s="593">
        <f>+'Distribution Pivot Table'!AD$23*100</f>
        <v>6.4948817507942112</v>
      </c>
      <c r="I373" s="595">
        <f t="shared" si="91"/>
        <v>66.81962583833392</v>
      </c>
      <c r="J373" s="600">
        <f>+'Distribution Pivot Table'!AD$24*100</f>
        <v>11.542534415813625</v>
      </c>
      <c r="K373" s="601">
        <f>+'Distribution Pivot Table'!AD$25*100</f>
        <v>8.1539004588775157</v>
      </c>
      <c r="L373" s="593">
        <f>+'Distribution Pivot Table'!AD$26*100</f>
        <v>8.1891987292622659</v>
      </c>
      <c r="M373" s="602">
        <f t="shared" si="92"/>
        <v>27.885633603953409</v>
      </c>
      <c r="N373" s="600">
        <f>+'Distribution Pivot Table'!AD$27*100</f>
        <v>0.31768443346276032</v>
      </c>
      <c r="O373" s="603">
        <f t="shared" si="93"/>
        <v>54.818213907518533</v>
      </c>
      <c r="P373" s="604">
        <f t="shared" si="94"/>
        <v>29.368160960112956</v>
      </c>
      <c r="Q373" s="604">
        <f t="shared" si="95"/>
        <v>15.813625132368514</v>
      </c>
      <c r="R373" s="237">
        <f t="shared" si="96"/>
        <v>99.999999999999986</v>
      </c>
      <c r="S373" s="37">
        <f t="shared" si="97"/>
        <v>100</v>
      </c>
    </row>
    <row r="374" spans="1:19" s="234" customFormat="1">
      <c r="A374" s="44" t="s">
        <v>270</v>
      </c>
      <c r="B374" s="593">
        <f>+'Distribution Pivot Table'!AD$29*100</f>
        <v>0</v>
      </c>
      <c r="C374" s="594">
        <f>+'Distribution Pivot Table'!AD$30*100</f>
        <v>0</v>
      </c>
      <c r="D374" s="593">
        <f>+'Distribution Pivot Table'!AD$31*100</f>
        <v>0</v>
      </c>
      <c r="E374" s="595">
        <f t="shared" si="90"/>
        <v>0</v>
      </c>
      <c r="F374" s="596">
        <f>+'Distribution Pivot Table'!AD$32*100</f>
        <v>0</v>
      </c>
      <c r="G374" s="594">
        <f>+'Distribution Pivot Table'!AD$33*100</f>
        <v>0</v>
      </c>
      <c r="H374" s="593">
        <f>+'Distribution Pivot Table'!AD$34*100</f>
        <v>0</v>
      </c>
      <c r="I374" s="595">
        <f t="shared" si="91"/>
        <v>0</v>
      </c>
      <c r="J374" s="596">
        <f>+'Distribution Pivot Table'!AD$35*100</f>
        <v>0</v>
      </c>
      <c r="K374" s="593">
        <f>+'Distribution Pivot Table'!AD$36*100</f>
        <v>0</v>
      </c>
      <c r="L374" s="593">
        <f>+'Distribution Pivot Table'!AD$37*100</f>
        <v>0</v>
      </c>
      <c r="M374" s="597">
        <f t="shared" si="92"/>
        <v>0</v>
      </c>
      <c r="N374" s="596">
        <f>+'Distribution Pivot Table'!AD$38*100</f>
        <v>0</v>
      </c>
      <c r="O374" s="598">
        <f t="shared" si="93"/>
        <v>0</v>
      </c>
      <c r="P374" s="599">
        <f t="shared" si="94"/>
        <v>0</v>
      </c>
      <c r="Q374" s="599">
        <f t="shared" si="95"/>
        <v>0</v>
      </c>
      <c r="R374" s="237">
        <f t="shared" si="96"/>
        <v>0</v>
      </c>
      <c r="S374" s="37">
        <f t="shared" si="97"/>
        <v>0</v>
      </c>
    </row>
    <row r="375" spans="1:19" s="234" customFormat="1">
      <c r="A375" s="44" t="s">
        <v>439</v>
      </c>
      <c r="B375" s="593">
        <f>+'Distribution Pivot Table'!AD$40*100</f>
        <v>23.762376237623762</v>
      </c>
      <c r="C375" s="594">
        <f>+'Distribution Pivot Table'!AD$41*100</f>
        <v>7.4257425742574252</v>
      </c>
      <c r="D375" s="593">
        <f>+'Distribution Pivot Table'!AD$42*100</f>
        <v>2.4752475247524752</v>
      </c>
      <c r="E375" s="595">
        <f t="shared" si="90"/>
        <v>33.663366336633665</v>
      </c>
      <c r="F375" s="596">
        <f>+'Distribution Pivot Table'!AD$43*100</f>
        <v>24.257425742574256</v>
      </c>
      <c r="G375" s="594">
        <f>+'Distribution Pivot Table'!AD$44*100</f>
        <v>7.9207920792079207</v>
      </c>
      <c r="H375" s="593">
        <f>+'Distribution Pivot Table'!AD$45*100</f>
        <v>0</v>
      </c>
      <c r="I375" s="595">
        <f t="shared" si="91"/>
        <v>32.178217821782177</v>
      </c>
      <c r="J375" s="600">
        <f>+'Distribution Pivot Table'!AD$46*100</f>
        <v>10.891089108910892</v>
      </c>
      <c r="K375" s="601">
        <f>+'Distribution Pivot Table'!AD$47*100</f>
        <v>8.9108910891089099</v>
      </c>
      <c r="L375" s="601">
        <f>+'Distribution Pivot Table'!AD$48*100</f>
        <v>0</v>
      </c>
      <c r="M375" s="602">
        <f t="shared" si="92"/>
        <v>19.801980198019802</v>
      </c>
      <c r="N375" s="600">
        <f>+'Distribution Pivot Table'!AD$49*100</f>
        <v>14.356435643564355</v>
      </c>
      <c r="O375" s="603">
        <f t="shared" si="93"/>
        <v>58.910891089108908</v>
      </c>
      <c r="P375" s="604">
        <f t="shared" si="94"/>
        <v>24.257425742574256</v>
      </c>
      <c r="Q375" s="604">
        <f t="shared" si="95"/>
        <v>16.831683168316829</v>
      </c>
      <c r="R375" s="237">
        <f t="shared" si="96"/>
        <v>100</v>
      </c>
      <c r="S375" s="37">
        <f t="shared" si="97"/>
        <v>100</v>
      </c>
    </row>
    <row r="376" spans="1:19" s="234" customFormat="1">
      <c r="A376" s="44"/>
      <c r="B376" s="593"/>
      <c r="C376" s="594"/>
      <c r="D376" s="593"/>
      <c r="E376" s="595"/>
      <c r="F376" s="596"/>
      <c r="G376" s="594"/>
      <c r="H376" s="593"/>
      <c r="I376" s="595"/>
      <c r="J376" s="600"/>
      <c r="K376" s="601"/>
      <c r="L376" s="601"/>
      <c r="M376" s="602"/>
      <c r="N376" s="600"/>
      <c r="O376" s="603"/>
      <c r="P376" s="604"/>
      <c r="Q376" s="604"/>
      <c r="R376" s="237"/>
      <c r="S376" s="37"/>
    </row>
    <row r="377" spans="1:19" s="234" customFormat="1">
      <c r="A377" s="44" t="s">
        <v>272</v>
      </c>
      <c r="B377" s="593">
        <f>+'Distribution Pivot Table'!AD$51*100</f>
        <v>1.3595166163141994</v>
      </c>
      <c r="C377" s="594">
        <f>+'Distribution Pivot Table'!AD$52*100</f>
        <v>0.45317220543806652</v>
      </c>
      <c r="D377" s="593">
        <f>+'Distribution Pivot Table'!AD$53*100</f>
        <v>0</v>
      </c>
      <c r="E377" s="595">
        <f t="shared" si="90"/>
        <v>1.8126888217522659</v>
      </c>
      <c r="F377" s="596">
        <f>+'Distribution Pivot Table'!AD$54*100</f>
        <v>44.864048338368576</v>
      </c>
      <c r="G377" s="594">
        <f>+'Distribution Pivot Table'!AD$55*100</f>
        <v>20.694864048338367</v>
      </c>
      <c r="H377" s="593">
        <f>+'Distribution Pivot Table'!AD$56*100</f>
        <v>0</v>
      </c>
      <c r="I377" s="595">
        <f t="shared" si="91"/>
        <v>65.558912386706936</v>
      </c>
      <c r="J377" s="600">
        <f>+'Distribution Pivot Table'!AD$57*100</f>
        <v>15.256797583081571</v>
      </c>
      <c r="K377" s="601">
        <f>+'Distribution Pivot Table'!AD$58*100</f>
        <v>17.371601208459214</v>
      </c>
      <c r="L377" s="601">
        <f>+'Distribution Pivot Table'!AD$59*100</f>
        <v>0</v>
      </c>
      <c r="M377" s="602">
        <f t="shared" si="92"/>
        <v>32.628398791540789</v>
      </c>
      <c r="N377" s="600">
        <f>+'Distribution Pivot Table'!AD$60*100</f>
        <v>0</v>
      </c>
      <c r="O377" s="603">
        <f t="shared" si="93"/>
        <v>61.48036253776435</v>
      </c>
      <c r="P377" s="604">
        <f t="shared" si="94"/>
        <v>38.51963746223565</v>
      </c>
      <c r="Q377" s="604">
        <f t="shared" si="95"/>
        <v>0</v>
      </c>
      <c r="R377" s="237">
        <f t="shared" si="96"/>
        <v>99.999999999999986</v>
      </c>
      <c r="S377" s="37">
        <f t="shared" si="97"/>
        <v>100</v>
      </c>
    </row>
    <row r="378" spans="1:19" s="234" customFormat="1">
      <c r="A378" s="44" t="s">
        <v>273</v>
      </c>
      <c r="B378" s="593">
        <f>+'Distribution Pivot Table'!AD$62*100</f>
        <v>2.0359281437125749</v>
      </c>
      <c r="C378" s="594">
        <f>+'Distribution Pivot Table'!AD$63*100</f>
        <v>0.83832335329341312</v>
      </c>
      <c r="D378" s="593">
        <f>+'Distribution Pivot Table'!AD$64*100</f>
        <v>0</v>
      </c>
      <c r="E378" s="595">
        <f t="shared" si="90"/>
        <v>2.874251497005988</v>
      </c>
      <c r="F378" s="596">
        <f>+'Distribution Pivot Table'!AD$65*100</f>
        <v>32.095808383233532</v>
      </c>
      <c r="G378" s="594">
        <f>+'Distribution Pivot Table'!AD$66*100</f>
        <v>21.916167664670656</v>
      </c>
      <c r="H378" s="593">
        <f>+'Distribution Pivot Table'!AD$67*100</f>
        <v>0</v>
      </c>
      <c r="I378" s="595">
        <f t="shared" si="91"/>
        <v>54.011976047904184</v>
      </c>
      <c r="J378" s="600">
        <f>+'Distribution Pivot Table'!AD$68*100</f>
        <v>5.6287425149700603</v>
      </c>
      <c r="K378" s="601">
        <f>+'Distribution Pivot Table'!AD$69*100</f>
        <v>8.023952095808383</v>
      </c>
      <c r="L378" s="601">
        <f>+'Distribution Pivot Table'!AD$70*100</f>
        <v>0</v>
      </c>
      <c r="M378" s="602">
        <f t="shared" si="92"/>
        <v>13.652694610778443</v>
      </c>
      <c r="N378" s="596">
        <f>+'Distribution Pivot Table'!AD$71*100</f>
        <v>29.461077844311379</v>
      </c>
      <c r="O378" s="603">
        <f t="shared" si="93"/>
        <v>39.76047904191617</v>
      </c>
      <c r="P378" s="604">
        <f t="shared" si="94"/>
        <v>30.778443113772454</v>
      </c>
      <c r="Q378" s="604">
        <f t="shared" si="95"/>
        <v>29.461077844311379</v>
      </c>
      <c r="R378" s="237">
        <f t="shared" si="96"/>
        <v>99.999999999999986</v>
      </c>
      <c r="S378" s="37">
        <f t="shared" si="97"/>
        <v>100</v>
      </c>
    </row>
    <row r="379" spans="1:19" s="234" customFormat="1" ht="14.25">
      <c r="A379" s="44" t="s">
        <v>524</v>
      </c>
      <c r="B379" s="593">
        <f>+'Distribution Pivot Table'!AD$73*100</f>
        <v>0</v>
      </c>
      <c r="C379" s="594">
        <f>+'Distribution Pivot Table'!AD$74*100</f>
        <v>0</v>
      </c>
      <c r="D379" s="593">
        <f>+'Distribution Pivot Table'!AD$75*100</f>
        <v>0</v>
      </c>
      <c r="E379" s="595">
        <f t="shared" si="90"/>
        <v>0</v>
      </c>
      <c r="F379" s="596">
        <f>+'Distribution Pivot Table'!AD$76*100</f>
        <v>0</v>
      </c>
      <c r="G379" s="594">
        <f>+'Distribution Pivot Table'!AD$77*100</f>
        <v>0</v>
      </c>
      <c r="H379" s="593">
        <f>+'Distribution Pivot Table'!AD$78*100</f>
        <v>0</v>
      </c>
      <c r="I379" s="595">
        <f t="shared" si="91"/>
        <v>0</v>
      </c>
      <c r="J379" s="600">
        <f>+'Distribution Pivot Table'!AD$79*100</f>
        <v>0</v>
      </c>
      <c r="K379" s="601">
        <f>+'Distribution Pivot Table'!AD$80*100</f>
        <v>0</v>
      </c>
      <c r="L379" s="601">
        <f>+'Distribution Pivot Table'!AD$81*100</f>
        <v>0</v>
      </c>
      <c r="M379" s="602">
        <f t="shared" si="92"/>
        <v>0</v>
      </c>
      <c r="N379" s="600">
        <f>+'Distribution Pivot Table'!AD$82*100</f>
        <v>0</v>
      </c>
      <c r="O379" s="603">
        <f t="shared" si="93"/>
        <v>0</v>
      </c>
      <c r="P379" s="604">
        <f t="shared" si="94"/>
        <v>0</v>
      </c>
      <c r="Q379" s="604">
        <f t="shared" si="95"/>
        <v>0</v>
      </c>
      <c r="R379" s="237">
        <f t="shared" si="96"/>
        <v>0</v>
      </c>
      <c r="S379" s="37">
        <f t="shared" si="97"/>
        <v>0</v>
      </c>
    </row>
    <row r="380" spans="1:19" s="234" customFormat="1">
      <c r="A380" s="44" t="s">
        <v>275</v>
      </c>
      <c r="B380" s="593">
        <f>+'Distribution Pivot Table'!AD$84*100</f>
        <v>0</v>
      </c>
      <c r="C380" s="594">
        <f>+'Distribution Pivot Table'!AD$85*100</f>
        <v>0</v>
      </c>
      <c r="D380" s="593">
        <f>+'Distribution Pivot Table'!AD$86*100</f>
        <v>0</v>
      </c>
      <c r="E380" s="595">
        <f t="shared" si="90"/>
        <v>0</v>
      </c>
      <c r="F380" s="596">
        <f>+'Distribution Pivot Table'!AD$87*100</f>
        <v>0</v>
      </c>
      <c r="G380" s="594">
        <f>+'Distribution Pivot Table'!AD$88*100</f>
        <v>0</v>
      </c>
      <c r="H380" s="593">
        <f>+'Distribution Pivot Table'!AD$89*100</f>
        <v>0</v>
      </c>
      <c r="I380" s="595">
        <f t="shared" si="91"/>
        <v>0</v>
      </c>
      <c r="J380" s="596">
        <f>+'Distribution Pivot Table'!AD$90*100</f>
        <v>0</v>
      </c>
      <c r="K380" s="593">
        <f>+'Distribution Pivot Table'!AD$91*100</f>
        <v>0</v>
      </c>
      <c r="L380" s="593">
        <f>+'Distribution Pivot Table'!AD$92*100</f>
        <v>0</v>
      </c>
      <c r="M380" s="597">
        <f t="shared" si="92"/>
        <v>0</v>
      </c>
      <c r="N380" s="596">
        <f>+'Distribution Pivot Table'!AD$93*100</f>
        <v>0</v>
      </c>
      <c r="O380" s="598">
        <f t="shared" si="93"/>
        <v>0</v>
      </c>
      <c r="P380" s="599">
        <f t="shared" si="94"/>
        <v>0</v>
      </c>
      <c r="Q380" s="599">
        <f t="shared" si="95"/>
        <v>0</v>
      </c>
      <c r="R380" s="237">
        <f t="shared" si="96"/>
        <v>0</v>
      </c>
      <c r="S380" s="37">
        <f t="shared" si="97"/>
        <v>0</v>
      </c>
    </row>
    <row r="381" spans="1:19" s="234" customFormat="1">
      <c r="A381" s="44"/>
      <c r="B381" s="593"/>
      <c r="C381" s="594"/>
      <c r="D381" s="593"/>
      <c r="E381" s="595"/>
      <c r="F381" s="596"/>
      <c r="G381" s="594"/>
      <c r="H381" s="593"/>
      <c r="I381" s="595"/>
      <c r="J381" s="596"/>
      <c r="K381" s="593"/>
      <c r="L381" s="593"/>
      <c r="M381" s="597"/>
      <c r="N381" s="596"/>
      <c r="O381" s="598"/>
      <c r="P381" s="599"/>
      <c r="Q381" s="599"/>
      <c r="R381" s="237"/>
      <c r="S381" s="37"/>
    </row>
    <row r="382" spans="1:19" s="234" customFormat="1">
      <c r="A382" s="44" t="s">
        <v>276</v>
      </c>
      <c r="B382" s="593">
        <f>+'Distribution Pivot Table'!AD$95*100</f>
        <v>0</v>
      </c>
      <c r="C382" s="594">
        <f>+'Distribution Pivot Table'!AD$96*100</f>
        <v>0</v>
      </c>
      <c r="D382" s="593">
        <f>+'Distribution Pivot Table'!AD$97*100</f>
        <v>0</v>
      </c>
      <c r="E382" s="595">
        <f t="shared" si="90"/>
        <v>0</v>
      </c>
      <c r="F382" s="596">
        <f>+'Distribution Pivot Table'!AD$98*100</f>
        <v>0</v>
      </c>
      <c r="G382" s="594">
        <f>+'Distribution Pivot Table'!AD$99*100</f>
        <v>0</v>
      </c>
      <c r="H382" s="593">
        <f>+'Distribution Pivot Table'!AD$100*100</f>
        <v>0</v>
      </c>
      <c r="I382" s="595">
        <f t="shared" si="91"/>
        <v>0</v>
      </c>
      <c r="J382" s="600">
        <f>+'Distribution Pivot Table'!AD$101*100</f>
        <v>0</v>
      </c>
      <c r="K382" s="601">
        <f>+'Distribution Pivot Table'!AD$102*100</f>
        <v>0</v>
      </c>
      <c r="L382" s="601">
        <f>+'Distribution Pivot Table'!AD$103*100</f>
        <v>0</v>
      </c>
      <c r="M382" s="602">
        <f t="shared" si="92"/>
        <v>0</v>
      </c>
      <c r="N382" s="600">
        <f>+'Distribution Pivot Table'!AD$104*100</f>
        <v>0</v>
      </c>
      <c r="O382" s="603">
        <f t="shared" si="93"/>
        <v>0</v>
      </c>
      <c r="P382" s="604">
        <f t="shared" si="94"/>
        <v>0</v>
      </c>
      <c r="Q382" s="604">
        <f t="shared" si="95"/>
        <v>0</v>
      </c>
      <c r="R382" s="237">
        <f t="shared" si="96"/>
        <v>0</v>
      </c>
      <c r="S382" s="37">
        <f t="shared" si="97"/>
        <v>0</v>
      </c>
    </row>
    <row r="383" spans="1:19" s="234" customFormat="1">
      <c r="A383" s="44" t="s">
        <v>277</v>
      </c>
      <c r="B383" s="593">
        <f>+'Distribution Pivot Table'!AD$106*100</f>
        <v>6.6053511705685617</v>
      </c>
      <c r="C383" s="594">
        <f>+'Distribution Pivot Table'!AD$107*100</f>
        <v>4.1806020066889635</v>
      </c>
      <c r="D383" s="593">
        <f>+'Distribution Pivot Table'!AD$108*108</f>
        <v>9.0301003344481601E-2</v>
      </c>
      <c r="E383" s="595">
        <f t="shared" si="90"/>
        <v>10.876254180602007</v>
      </c>
      <c r="F383" s="596">
        <f>+'Distribution Pivot Table'!AD$109*100</f>
        <v>40.551839464882946</v>
      </c>
      <c r="G383" s="594">
        <f>+'Distribution Pivot Table'!AD$110*100</f>
        <v>29.013377926421402</v>
      </c>
      <c r="H383" s="593">
        <f>+'Distribution Pivot Table'!AD$111*100</f>
        <v>8.3612040133779264E-2</v>
      </c>
      <c r="I383" s="595">
        <f t="shared" si="91"/>
        <v>69.648829431438116</v>
      </c>
      <c r="J383" s="600">
        <f>+'Distribution Pivot Table'!AD$112*100</f>
        <v>8.7792642140468224</v>
      </c>
      <c r="K383" s="601">
        <f>+'Distribution Pivot Table'!AD$113*100</f>
        <v>10.535117056856187</v>
      </c>
      <c r="L383" s="601">
        <f>+'Distribution Pivot Table'!AD$114*100</f>
        <v>0.16722408026755853</v>
      </c>
      <c r="M383" s="602">
        <f t="shared" si="92"/>
        <v>19.481605351170568</v>
      </c>
      <c r="N383" s="600">
        <f>+'Distribution Pivot Table'!AD$115*100</f>
        <v>0</v>
      </c>
      <c r="O383" s="603">
        <f t="shared" si="93"/>
        <v>55.936454849498332</v>
      </c>
      <c r="P383" s="604">
        <f t="shared" si="94"/>
        <v>43.72909698996655</v>
      </c>
      <c r="Q383" s="604">
        <f t="shared" si="95"/>
        <v>0.34113712374581939</v>
      </c>
      <c r="R383" s="237">
        <f t="shared" si="96"/>
        <v>100.00668896321069</v>
      </c>
      <c r="S383" s="37">
        <f t="shared" si="97"/>
        <v>100.00668896321071</v>
      </c>
    </row>
    <row r="384" spans="1:19" s="234" customFormat="1">
      <c r="A384" s="44" t="s">
        <v>278</v>
      </c>
      <c r="B384" s="593">
        <f>+'Distribution Pivot Table'!AD$117*100</f>
        <v>0</v>
      </c>
      <c r="C384" s="594">
        <f>+'Distribution Pivot Table'!AD$118*100</f>
        <v>0</v>
      </c>
      <c r="D384" s="593">
        <f>+'Distribution Pivot Table'!AD$119*100</f>
        <v>0</v>
      </c>
      <c r="E384" s="595">
        <f t="shared" si="90"/>
        <v>0</v>
      </c>
      <c r="F384" s="596">
        <f>+'Distribution Pivot Table'!AD$120*100</f>
        <v>0</v>
      </c>
      <c r="G384" s="594">
        <f>+'Distribution Pivot Table'!AD$121*100</f>
        <v>0</v>
      </c>
      <c r="H384" s="593">
        <f>+'Distribution Pivot Table'!AD$122*100</f>
        <v>0</v>
      </c>
      <c r="I384" s="595">
        <f t="shared" si="91"/>
        <v>0</v>
      </c>
      <c r="J384" s="600">
        <f>+'Distribution Pivot Table'!AD$123*100</f>
        <v>0</v>
      </c>
      <c r="K384" s="601">
        <f>+'Distribution Pivot Table'!AD$124*100</f>
        <v>0</v>
      </c>
      <c r="L384" s="601">
        <f>+'Distribution Pivot Table'!AD$125*100</f>
        <v>0</v>
      </c>
      <c r="M384" s="602">
        <f t="shared" si="92"/>
        <v>0</v>
      </c>
      <c r="N384" s="600">
        <f>+'Distribution Pivot Table'!AD$126*100</f>
        <v>0</v>
      </c>
      <c r="O384" s="603">
        <f t="shared" si="93"/>
        <v>0</v>
      </c>
      <c r="P384" s="604">
        <f t="shared" si="94"/>
        <v>0</v>
      </c>
      <c r="Q384" s="604">
        <f t="shared" si="95"/>
        <v>0</v>
      </c>
      <c r="R384" s="237">
        <f t="shared" si="96"/>
        <v>0</v>
      </c>
      <c r="S384" s="37">
        <f t="shared" si="97"/>
        <v>0</v>
      </c>
    </row>
    <row r="385" spans="1:19" s="234" customFormat="1">
      <c r="A385" s="44" t="s">
        <v>279</v>
      </c>
      <c r="B385" s="593">
        <f>+'Distribution Pivot Table'!AD$128*100</f>
        <v>0</v>
      </c>
      <c r="C385" s="594">
        <f>+'Distribution Pivot Table'!AD$129*100</f>
        <v>0</v>
      </c>
      <c r="D385" s="593">
        <f>+'Distribution Pivot Table'!AD$130*100</f>
        <v>0</v>
      </c>
      <c r="E385" s="595">
        <f t="shared" si="90"/>
        <v>0</v>
      </c>
      <c r="F385" s="596">
        <f>+'Distribution Pivot Table'!AD$131*100</f>
        <v>0</v>
      </c>
      <c r="G385" s="594">
        <f>+'Distribution Pivot Table'!AD$132*100</f>
        <v>0</v>
      </c>
      <c r="H385" s="593">
        <f>+'Distribution Pivot Table'!AD$133*100</f>
        <v>0</v>
      </c>
      <c r="I385" s="595">
        <f t="shared" si="91"/>
        <v>0</v>
      </c>
      <c r="J385" s="600">
        <f>+'Distribution Pivot Table'!AD$134*100</f>
        <v>0</v>
      </c>
      <c r="K385" s="601">
        <f>+'Distribution Pivot Table'!AD$135*100</f>
        <v>0</v>
      </c>
      <c r="L385" s="601">
        <f>+'Distribution Pivot Table'!AD$136*100</f>
        <v>0</v>
      </c>
      <c r="M385" s="602">
        <f t="shared" si="92"/>
        <v>0</v>
      </c>
      <c r="N385" s="600">
        <f>+'Distribution Pivot Table'!AD$137*100</f>
        <v>0</v>
      </c>
      <c r="O385" s="603">
        <f t="shared" si="93"/>
        <v>0</v>
      </c>
      <c r="P385" s="604">
        <f t="shared" si="94"/>
        <v>0</v>
      </c>
      <c r="Q385" s="604">
        <f t="shared" si="95"/>
        <v>0</v>
      </c>
      <c r="R385" s="237">
        <f t="shared" si="96"/>
        <v>0</v>
      </c>
      <c r="S385" s="37">
        <f t="shared" si="97"/>
        <v>0</v>
      </c>
    </row>
    <row r="386" spans="1:19" s="234" customFormat="1">
      <c r="A386" s="44"/>
      <c r="B386" s="593"/>
      <c r="C386" s="594"/>
      <c r="D386" s="593"/>
      <c r="E386" s="595"/>
      <c r="F386" s="596"/>
      <c r="G386" s="594"/>
      <c r="H386" s="593"/>
      <c r="I386" s="595"/>
      <c r="J386" s="600"/>
      <c r="K386" s="601"/>
      <c r="L386" s="601"/>
      <c r="M386" s="602"/>
      <c r="N386" s="600"/>
      <c r="O386" s="603"/>
      <c r="P386" s="604"/>
      <c r="Q386" s="604"/>
      <c r="R386" s="237"/>
      <c r="S386" s="37"/>
    </row>
    <row r="387" spans="1:19" s="234" customFormat="1">
      <c r="A387" s="44" t="s">
        <v>280</v>
      </c>
      <c r="B387" s="593">
        <f>+'Distribution Pivot Table'!AD$139*100</f>
        <v>6.9518716577540109</v>
      </c>
      <c r="C387" s="594">
        <f>+'Distribution Pivot Table'!AD$140*100</f>
        <v>4.8128342245989302</v>
      </c>
      <c r="D387" s="593">
        <f>+'Distribution Pivot Table'!AD$141*100</f>
        <v>0</v>
      </c>
      <c r="E387" s="595">
        <f t="shared" si="90"/>
        <v>11.764705882352942</v>
      </c>
      <c r="F387" s="596">
        <f>+'Distribution Pivot Table'!AD$142*100</f>
        <v>44.385026737967912</v>
      </c>
      <c r="G387" s="594">
        <f>+'Distribution Pivot Table'!AD$143*100</f>
        <v>10.695187165775401</v>
      </c>
      <c r="H387" s="593">
        <f>+'Distribution Pivot Table'!AD$144*100</f>
        <v>0</v>
      </c>
      <c r="I387" s="595">
        <f t="shared" si="91"/>
        <v>55.080213903743314</v>
      </c>
      <c r="J387" s="600">
        <f>+'Distribution Pivot Table'!AD$145*100</f>
        <v>15.508021390374333</v>
      </c>
      <c r="K387" s="601">
        <f>+'Distribution Pivot Table'!AD$146*100</f>
        <v>17.647058823529413</v>
      </c>
      <c r="L387" s="601">
        <f>+'Distribution Pivot Table'!AD$147*100</f>
        <v>0</v>
      </c>
      <c r="M387" s="602">
        <f t="shared" si="92"/>
        <v>33.155080213903744</v>
      </c>
      <c r="N387" s="600">
        <f>+'Distribution Pivot Table'!AD$148*100</f>
        <v>0</v>
      </c>
      <c r="O387" s="603">
        <f t="shared" si="93"/>
        <v>66.844919786096256</v>
      </c>
      <c r="P387" s="604">
        <f t="shared" si="94"/>
        <v>33.155080213903744</v>
      </c>
      <c r="Q387" s="604">
        <f t="shared" si="95"/>
        <v>0</v>
      </c>
      <c r="R387" s="237">
        <f t="shared" si="96"/>
        <v>100</v>
      </c>
      <c r="S387" s="37">
        <f t="shared" si="97"/>
        <v>100</v>
      </c>
    </row>
    <row r="388" spans="1:19" s="234" customFormat="1">
      <c r="A388" s="44" t="s">
        <v>281</v>
      </c>
      <c r="B388" s="593">
        <f>+'Distribution Pivot Table'!AD$150*100</f>
        <v>4.0701314965560424</v>
      </c>
      <c r="C388" s="594">
        <f>+'Distribution Pivot Table'!AD$151*100</f>
        <v>2.8804007514088918</v>
      </c>
      <c r="D388" s="593">
        <f>+'Distribution Pivot Table'!AD$152*100</f>
        <v>0</v>
      </c>
      <c r="E388" s="595">
        <f t="shared" si="90"/>
        <v>6.9505322479649347</v>
      </c>
      <c r="F388" s="596">
        <f>+'Distribution Pivot Table'!AD$153*100</f>
        <v>29.931120851596742</v>
      </c>
      <c r="G388" s="594">
        <f>+'Distribution Pivot Table'!AD$154*100</f>
        <v>16.092673763306198</v>
      </c>
      <c r="H388" s="593">
        <f>+'Distribution Pivot Table'!AD$155*100</f>
        <v>0</v>
      </c>
      <c r="I388" s="595">
        <f t="shared" si="91"/>
        <v>46.02379461490294</v>
      </c>
      <c r="J388" s="600">
        <f>+'Distribution Pivot Table'!AD$156*100</f>
        <v>16.656230432060113</v>
      </c>
      <c r="K388" s="601">
        <f>+'Distribution Pivot Table'!AD$157*100</f>
        <v>17.407639323731996</v>
      </c>
      <c r="L388" s="601">
        <f>+'Distribution Pivot Table'!AD$158*100</f>
        <v>0</v>
      </c>
      <c r="M388" s="602">
        <f t="shared" si="92"/>
        <v>34.063869755792112</v>
      </c>
      <c r="N388" s="600">
        <f>+'Distribution Pivot Table'!AD$159*100</f>
        <v>12.961803381340012</v>
      </c>
      <c r="O388" s="603">
        <f t="shared" si="93"/>
        <v>50.657482780212895</v>
      </c>
      <c r="P388" s="604">
        <f t="shared" si="94"/>
        <v>36.380713838447086</v>
      </c>
      <c r="Q388" s="604">
        <f t="shared" si="95"/>
        <v>12.961803381340012</v>
      </c>
      <c r="R388" s="237">
        <f t="shared" si="96"/>
        <v>100</v>
      </c>
      <c r="S388" s="37">
        <f t="shared" si="97"/>
        <v>100</v>
      </c>
    </row>
    <row r="389" spans="1:19" s="234" customFormat="1">
      <c r="A389" s="44" t="s">
        <v>282</v>
      </c>
      <c r="B389" s="593">
        <f>+'Distribution Pivot Table'!AD$161*100</f>
        <v>8.7018544935805995</v>
      </c>
      <c r="C389" s="594">
        <f>+'Distribution Pivot Table'!AD$162*100</f>
        <v>2.4251069900142657</v>
      </c>
      <c r="D389" s="593">
        <f>+'Distribution Pivot Table'!AD$1163*100</f>
        <v>0</v>
      </c>
      <c r="E389" s="595">
        <f t="shared" si="90"/>
        <v>11.126961483594865</v>
      </c>
      <c r="F389" s="596">
        <f>+'Distribution Pivot Table'!AD$164*100</f>
        <v>23.680456490727533</v>
      </c>
      <c r="G389" s="594">
        <f>+'Distribution Pivot Table'!AD$165*100</f>
        <v>41.012838801711844</v>
      </c>
      <c r="H389" s="593">
        <f>+'Distribution Pivot Table'!AD$166*100</f>
        <v>0</v>
      </c>
      <c r="I389" s="595">
        <f t="shared" si="91"/>
        <v>64.693295292439373</v>
      </c>
      <c r="J389" s="600">
        <f>+'Distribution Pivot Table'!AD$167*100</f>
        <v>6.2767475035663338</v>
      </c>
      <c r="K389" s="601">
        <f>+'Distribution Pivot Table'!AD$168*100</f>
        <v>17.902995720399428</v>
      </c>
      <c r="L389" s="601">
        <f>+'Distribution Pivot Table'!AD$169*100</f>
        <v>0</v>
      </c>
      <c r="M389" s="602">
        <f t="shared" si="92"/>
        <v>24.179743223965762</v>
      </c>
      <c r="N389" s="600">
        <f>+'Distribution Pivot Table'!AD$170*100</f>
        <v>0</v>
      </c>
      <c r="O389" s="603">
        <f t="shared" si="93"/>
        <v>38.659058487874468</v>
      </c>
      <c r="P389" s="604">
        <f t="shared" si="94"/>
        <v>61.340941512125539</v>
      </c>
      <c r="Q389" s="604">
        <f t="shared" si="95"/>
        <v>0</v>
      </c>
      <c r="R389" s="237">
        <f t="shared" si="96"/>
        <v>100.00000000000001</v>
      </c>
      <c r="S389" s="37">
        <f t="shared" si="97"/>
        <v>100</v>
      </c>
    </row>
    <row r="390" spans="1:19" s="234" customFormat="1">
      <c r="A390" s="220" t="s">
        <v>283</v>
      </c>
      <c r="B390" s="605">
        <f>+'Distribution Pivot Table'!AD$172*100</f>
        <v>5.6526806526806528</v>
      </c>
      <c r="C390" s="605">
        <f>+'Distribution Pivot Table'!AD$173*100</f>
        <v>0.23310023310023309</v>
      </c>
      <c r="D390" s="605">
        <f>+'Distribution Pivot Table'!AD$174*100</f>
        <v>0</v>
      </c>
      <c r="E390" s="606">
        <f t="shared" si="90"/>
        <v>5.8857808857808855</v>
      </c>
      <c r="F390" s="607">
        <f>+'Distribution Pivot Table'!AD$175*100</f>
        <v>28.846153846153843</v>
      </c>
      <c r="G390" s="605">
        <f>+'Distribution Pivot Table'!AD$176*100</f>
        <v>7.5174825174825166</v>
      </c>
      <c r="H390" s="605">
        <f>+'Distribution Pivot Table'!AD$177*100</f>
        <v>0</v>
      </c>
      <c r="I390" s="606">
        <f t="shared" si="91"/>
        <v>36.36363636363636</v>
      </c>
      <c r="J390" s="608">
        <f>+'Distribution Pivot Table'!AD$178*100</f>
        <v>29.836829836829835</v>
      </c>
      <c r="K390" s="609">
        <f>+'Distribution Pivot Table'!AD$179*100</f>
        <v>12.354312354312354</v>
      </c>
      <c r="L390" s="609">
        <f>+'Distribution Pivot Table'!AD$180*100</f>
        <v>0</v>
      </c>
      <c r="M390" s="610">
        <f t="shared" si="92"/>
        <v>42.191142191142191</v>
      </c>
      <c r="N390" s="608">
        <f>+'Distribution Pivot Table'!AD$181*100</f>
        <v>15.55944055944056</v>
      </c>
      <c r="O390" s="611">
        <f t="shared" si="93"/>
        <v>64.335664335664333</v>
      </c>
      <c r="P390" s="612">
        <f t="shared" si="94"/>
        <v>20.104895104895103</v>
      </c>
      <c r="Q390" s="612">
        <f t="shared" si="95"/>
        <v>15.55944055944056</v>
      </c>
      <c r="R390" s="237">
        <f t="shared" si="96"/>
        <v>100</v>
      </c>
      <c r="S390" s="37">
        <f t="shared" si="97"/>
        <v>100</v>
      </c>
    </row>
    <row r="391" spans="1:19" s="234" customFormat="1">
      <c r="A391" s="559" t="s">
        <v>400</v>
      </c>
      <c r="B391" s="275"/>
      <c r="C391" s="275"/>
      <c r="D391" s="275"/>
      <c r="E391" s="275"/>
      <c r="F391" s="545"/>
      <c r="G391" s="545"/>
      <c r="H391" s="545"/>
      <c r="I391" s="545"/>
      <c r="R391" s="239"/>
    </row>
    <row r="392" spans="1:19" s="234" customFormat="1">
      <c r="A392" s="559" t="s">
        <v>440</v>
      </c>
      <c r="B392" s="275"/>
      <c r="C392" s="275"/>
      <c r="D392" s="275"/>
      <c r="E392" s="275"/>
      <c r="F392" s="545"/>
      <c r="G392" s="545"/>
      <c r="H392" s="545"/>
      <c r="I392" s="545"/>
      <c r="R392" s="239"/>
    </row>
    <row r="393" spans="1:19">
      <c r="A393" s="559" t="s">
        <v>909</v>
      </c>
      <c r="B393" s="263"/>
      <c r="C393" s="263"/>
      <c r="D393" s="263"/>
      <c r="E393" s="544"/>
      <c r="F393" s="263"/>
      <c r="G393" s="263"/>
      <c r="H393" s="263"/>
      <c r="I393" s="544"/>
      <c r="J393" s="218"/>
      <c r="K393" s="218"/>
      <c r="L393" s="218"/>
      <c r="M393" s="266"/>
      <c r="N393" s="218"/>
      <c r="O393" s="267"/>
      <c r="P393" s="267"/>
      <c r="R393" s="45"/>
    </row>
    <row r="394" spans="1:19" s="234" customFormat="1">
      <c r="A394" s="221"/>
      <c r="B394" s="241"/>
      <c r="C394" s="241"/>
      <c r="D394" s="241"/>
      <c r="E394" s="241"/>
      <c r="F394" s="545"/>
      <c r="G394" s="545"/>
      <c r="H394" s="545"/>
      <c r="I394" s="545"/>
      <c r="Q394" s="560" t="s">
        <v>830</v>
      </c>
      <c r="R394" s="239"/>
    </row>
    <row r="395" spans="1:19" s="234" customFormat="1">
      <c r="A395" s="221"/>
      <c r="B395" s="241"/>
      <c r="C395" s="241"/>
      <c r="D395" s="241"/>
      <c r="E395" s="241"/>
      <c r="F395" s="545"/>
      <c r="G395" s="545"/>
      <c r="H395" s="545"/>
      <c r="I395" s="545"/>
      <c r="R395" s="239"/>
    </row>
    <row r="396" spans="1:19" s="234" customFormat="1">
      <c r="A396" s="221"/>
      <c r="B396" s="241"/>
      <c r="C396" s="241"/>
      <c r="D396" s="241"/>
      <c r="E396" s="241"/>
      <c r="F396" s="545"/>
      <c r="G396" s="545"/>
      <c r="H396" s="545"/>
      <c r="I396" s="545"/>
      <c r="R396" s="239"/>
    </row>
    <row r="397" spans="1:19" s="234" customFormat="1">
      <c r="A397" s="221"/>
      <c r="B397" s="241"/>
      <c r="C397" s="241"/>
      <c r="D397" s="241"/>
      <c r="E397" s="241"/>
      <c r="F397" s="545"/>
      <c r="G397" s="545"/>
      <c r="H397" s="545"/>
      <c r="I397" s="545"/>
      <c r="R397" s="239"/>
    </row>
    <row r="398" spans="1:19" s="234" customFormat="1">
      <c r="A398" s="221"/>
      <c r="B398" s="241"/>
      <c r="C398" s="241"/>
      <c r="D398" s="241"/>
      <c r="E398" s="241"/>
      <c r="F398" s="545"/>
      <c r="G398" s="545"/>
      <c r="H398" s="545"/>
      <c r="I398" s="545"/>
      <c r="R398" s="239"/>
    </row>
    <row r="399" spans="1:19" s="234" customFormat="1">
      <c r="A399" s="221"/>
      <c r="B399" s="241"/>
      <c r="C399" s="241"/>
      <c r="D399" s="241"/>
      <c r="E399" s="241"/>
      <c r="F399" s="545"/>
      <c r="G399" s="545"/>
      <c r="H399" s="545"/>
      <c r="I399" s="545"/>
      <c r="R399" s="239"/>
    </row>
    <row r="400" spans="1:19" s="234" customFormat="1">
      <c r="A400" s="221"/>
      <c r="B400" s="241"/>
      <c r="C400" s="241"/>
      <c r="D400" s="241"/>
      <c r="E400" s="241"/>
      <c r="F400" s="545"/>
      <c r="G400" s="545"/>
      <c r="H400" s="545"/>
      <c r="I400" s="545"/>
      <c r="R400" s="239"/>
    </row>
    <row r="401" spans="1:18" s="234" customFormat="1">
      <c r="A401" s="221"/>
      <c r="B401" s="241"/>
      <c r="C401" s="241"/>
      <c r="D401" s="241"/>
      <c r="E401" s="241"/>
      <c r="F401" s="545"/>
      <c r="G401" s="545"/>
      <c r="H401" s="545"/>
      <c r="I401" s="545"/>
      <c r="R401" s="239"/>
    </row>
    <row r="402" spans="1:18" s="234" customFormat="1">
      <c r="A402" s="221"/>
      <c r="B402" s="241"/>
      <c r="C402" s="241"/>
      <c r="D402" s="241"/>
      <c r="E402" s="241"/>
      <c r="F402" s="545"/>
      <c r="G402" s="545"/>
      <c r="H402" s="545"/>
      <c r="I402" s="545"/>
      <c r="R402" s="239"/>
    </row>
    <row r="403" spans="1:18" s="234" customFormat="1">
      <c r="A403" s="221"/>
      <c r="B403" s="241"/>
      <c r="C403" s="241"/>
      <c r="D403" s="241"/>
      <c r="E403" s="241"/>
      <c r="F403" s="545"/>
      <c r="G403" s="545"/>
      <c r="H403" s="545"/>
      <c r="I403" s="545"/>
      <c r="R403" s="239"/>
    </row>
    <row r="404" spans="1:18" s="234" customFormat="1">
      <c r="A404" s="221"/>
      <c r="B404" s="241"/>
      <c r="C404" s="241"/>
      <c r="D404" s="241"/>
      <c r="E404" s="241"/>
      <c r="F404" s="545"/>
      <c r="G404" s="545"/>
      <c r="H404" s="545"/>
      <c r="I404" s="545"/>
      <c r="R404" s="239"/>
    </row>
    <row r="405" spans="1:18" s="234" customFormat="1">
      <c r="A405" s="221"/>
      <c r="B405" s="241"/>
      <c r="C405" s="241"/>
      <c r="D405" s="241"/>
      <c r="E405" s="241"/>
      <c r="F405" s="545"/>
      <c r="G405" s="545"/>
      <c r="H405" s="545"/>
      <c r="I405" s="545"/>
      <c r="R405" s="239"/>
    </row>
    <row r="406" spans="1:18" s="234" customFormat="1">
      <c r="A406" s="221"/>
      <c r="B406" s="241"/>
      <c r="C406" s="241"/>
      <c r="D406" s="241"/>
      <c r="E406" s="241"/>
      <c r="F406" s="545"/>
      <c r="G406" s="545"/>
      <c r="H406" s="545"/>
      <c r="I406" s="545"/>
      <c r="R406" s="239"/>
    </row>
    <row r="407" spans="1:18" s="234" customFormat="1">
      <c r="A407" s="221"/>
      <c r="B407" s="241"/>
      <c r="C407" s="241"/>
      <c r="D407" s="241"/>
      <c r="E407" s="241"/>
      <c r="F407" s="545"/>
      <c r="G407" s="545"/>
      <c r="H407" s="545"/>
      <c r="I407" s="545"/>
      <c r="R407" s="239"/>
    </row>
    <row r="408" spans="1:18" s="234" customFormat="1">
      <c r="A408" s="221"/>
      <c r="B408" s="241"/>
      <c r="C408" s="241"/>
      <c r="D408" s="241"/>
      <c r="E408" s="241"/>
      <c r="F408" s="545"/>
      <c r="G408" s="545"/>
      <c r="H408" s="545"/>
      <c r="I408" s="545"/>
      <c r="R408" s="239"/>
    </row>
    <row r="409" spans="1:18" s="234" customFormat="1">
      <c r="A409" s="221"/>
      <c r="B409" s="241"/>
      <c r="C409" s="241"/>
      <c r="D409" s="241"/>
      <c r="E409" s="241"/>
      <c r="F409" s="545"/>
      <c r="G409" s="545"/>
      <c r="H409" s="545"/>
      <c r="I409" s="545"/>
      <c r="R409" s="239"/>
    </row>
    <row r="410" spans="1:18" s="234" customFormat="1">
      <c r="A410" s="221"/>
      <c r="B410" s="241"/>
      <c r="C410" s="241"/>
      <c r="D410" s="241"/>
      <c r="E410" s="241"/>
      <c r="F410" s="545"/>
      <c r="G410" s="545"/>
      <c r="H410" s="545"/>
      <c r="I410" s="545"/>
      <c r="R410" s="239"/>
    </row>
    <row r="411" spans="1:18" s="234" customFormat="1">
      <c r="A411" s="221"/>
      <c r="B411" s="241"/>
      <c r="C411" s="241"/>
      <c r="D411" s="241"/>
      <c r="E411" s="241"/>
      <c r="F411" s="545"/>
      <c r="G411" s="545"/>
      <c r="H411" s="545"/>
      <c r="I411" s="545"/>
      <c r="R411" s="239"/>
    </row>
    <row r="412" spans="1:18" s="234" customFormat="1">
      <c r="A412" s="221"/>
      <c r="B412" s="241"/>
      <c r="C412" s="241"/>
      <c r="D412" s="241"/>
      <c r="E412" s="241"/>
      <c r="F412" s="545"/>
      <c r="G412" s="545"/>
      <c r="H412" s="545"/>
      <c r="I412" s="545"/>
      <c r="R412" s="239"/>
    </row>
    <row r="413" spans="1:18" s="234" customFormat="1">
      <c r="A413" s="221"/>
      <c r="B413" s="241"/>
      <c r="C413" s="241"/>
      <c r="D413" s="241"/>
      <c r="E413" s="241"/>
      <c r="F413" s="545"/>
      <c r="G413" s="545"/>
      <c r="H413" s="545"/>
      <c r="I413" s="545"/>
      <c r="R413" s="239"/>
    </row>
    <row r="414" spans="1:18" s="234" customFormat="1">
      <c r="A414" s="221"/>
      <c r="B414" s="241"/>
      <c r="C414" s="241"/>
      <c r="D414" s="241"/>
      <c r="E414" s="241"/>
      <c r="F414" s="545"/>
      <c r="G414" s="545"/>
      <c r="H414" s="545"/>
      <c r="I414" s="545"/>
      <c r="R414" s="239"/>
    </row>
    <row r="415" spans="1:18" s="234" customFormat="1">
      <c r="A415" s="221"/>
      <c r="B415" s="241"/>
      <c r="C415" s="241"/>
      <c r="D415" s="241"/>
      <c r="E415" s="241"/>
      <c r="F415" s="545"/>
      <c r="G415" s="545"/>
      <c r="H415" s="545"/>
      <c r="I415" s="545"/>
      <c r="R415" s="239"/>
    </row>
    <row r="416" spans="1:18" s="234" customFormat="1">
      <c r="A416" s="221"/>
      <c r="B416" s="241"/>
      <c r="C416" s="241"/>
      <c r="D416" s="241"/>
      <c r="E416" s="241"/>
      <c r="F416" s="545"/>
      <c r="G416" s="545"/>
      <c r="H416" s="545"/>
      <c r="I416" s="545"/>
      <c r="R416" s="239"/>
    </row>
    <row r="417" spans="1:18" s="234" customFormat="1">
      <c r="A417" s="221"/>
      <c r="B417" s="241"/>
      <c r="C417" s="241"/>
      <c r="D417" s="241"/>
      <c r="E417" s="241"/>
      <c r="F417" s="545"/>
      <c r="G417" s="545"/>
      <c r="H417" s="545"/>
      <c r="I417" s="545"/>
      <c r="R417" s="239"/>
    </row>
    <row r="418" spans="1:18" s="234" customFormat="1">
      <c r="A418" s="221"/>
      <c r="B418" s="241"/>
      <c r="C418" s="241"/>
      <c r="D418" s="241"/>
      <c r="E418" s="241"/>
      <c r="F418" s="545"/>
      <c r="G418" s="545"/>
      <c r="H418" s="545"/>
      <c r="I418" s="545"/>
      <c r="R418" s="239"/>
    </row>
    <row r="419" spans="1:18" s="234" customFormat="1">
      <c r="A419" s="221"/>
      <c r="B419" s="241"/>
      <c r="C419" s="241"/>
      <c r="D419" s="241"/>
      <c r="E419" s="241"/>
      <c r="F419" s="545"/>
      <c r="G419" s="545"/>
      <c r="H419" s="545"/>
      <c r="I419" s="545"/>
      <c r="R419" s="239"/>
    </row>
    <row r="420" spans="1:18" s="234" customFormat="1">
      <c r="A420" s="221"/>
      <c r="B420" s="241"/>
      <c r="C420" s="241"/>
      <c r="D420" s="241"/>
      <c r="E420" s="241"/>
      <c r="F420" s="545"/>
      <c r="G420" s="545"/>
      <c r="H420" s="545"/>
      <c r="I420" s="545"/>
      <c r="R420" s="239"/>
    </row>
    <row r="421" spans="1:18" s="234" customFormat="1">
      <c r="A421" s="221"/>
      <c r="B421" s="241"/>
      <c r="C421" s="241"/>
      <c r="D421" s="241"/>
      <c r="E421" s="241"/>
      <c r="F421" s="545"/>
      <c r="G421" s="545"/>
      <c r="H421" s="545"/>
      <c r="I421" s="545"/>
      <c r="R421" s="239"/>
    </row>
  </sheetData>
  <mergeCells count="48">
    <mergeCell ref="O334:O336"/>
    <mergeCell ref="P334:P336"/>
    <mergeCell ref="Q334:Q336"/>
    <mergeCell ref="O367:O369"/>
    <mergeCell ref="P367:P369"/>
    <mergeCell ref="Q367:Q369"/>
    <mergeCell ref="O268:O270"/>
    <mergeCell ref="P268:P270"/>
    <mergeCell ref="Q268:Q270"/>
    <mergeCell ref="O301:O303"/>
    <mergeCell ref="P301:P303"/>
    <mergeCell ref="Q301:Q303"/>
    <mergeCell ref="O202:O204"/>
    <mergeCell ref="P202:P204"/>
    <mergeCell ref="Q202:Q204"/>
    <mergeCell ref="O235:O237"/>
    <mergeCell ref="P235:P237"/>
    <mergeCell ref="Q235:Q237"/>
    <mergeCell ref="O136:O138"/>
    <mergeCell ref="P136:P138"/>
    <mergeCell ref="Q136:Q138"/>
    <mergeCell ref="O169:O171"/>
    <mergeCell ref="P169:P171"/>
    <mergeCell ref="Q169:Q171"/>
    <mergeCell ref="O70:O72"/>
    <mergeCell ref="P70:P72"/>
    <mergeCell ref="Q70:Q72"/>
    <mergeCell ref="O103:O105"/>
    <mergeCell ref="P103:P105"/>
    <mergeCell ref="Q103:Q105"/>
    <mergeCell ref="N235:N237"/>
    <mergeCell ref="N268:N270"/>
    <mergeCell ref="N301:N303"/>
    <mergeCell ref="N334:N336"/>
    <mergeCell ref="N367:N369"/>
    <mergeCell ref="N70:N72"/>
    <mergeCell ref="N103:N105"/>
    <mergeCell ref="N136:N138"/>
    <mergeCell ref="N169:N171"/>
    <mergeCell ref="N202:N204"/>
    <mergeCell ref="N6:N8"/>
    <mergeCell ref="O6:O8"/>
    <mergeCell ref="P6:P8"/>
    <mergeCell ref="Q6:Q8"/>
    <mergeCell ref="N38:N40"/>
    <mergeCell ref="O38:O40"/>
    <mergeCell ref="P38:P40"/>
    <mergeCell ref="Q38:Q40"/>
  </mergeCells>
  <phoneticPr fontId="30" type="noConversion"/>
  <printOptions horizontalCentered="1"/>
  <pageMargins left="0.5" right="0.5" top="1" bottom="0.75" header="0.5" footer="0.5"/>
  <pageSetup firstPageNumber="49"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2.xml><?xml version="1.0" encoding="utf-8"?>
<worksheet xmlns="http://schemas.openxmlformats.org/spreadsheetml/2006/main" xmlns:r="http://schemas.openxmlformats.org/officeDocument/2006/relationships">
  <sheetPr enableFormatConditionsCalculation="0">
    <tabColor indexed="16"/>
  </sheetPr>
  <dimension ref="A1:Q384"/>
  <sheetViews>
    <sheetView showGridLines="0" showZeros="0" view="pageBreakPreview" zoomScaleNormal="80" zoomScaleSheetLayoutView="100" workbookViewId="0">
      <selection activeCell="E12" sqref="E12"/>
    </sheetView>
  </sheetViews>
  <sheetFormatPr defaultColWidth="9" defaultRowHeight="12.75"/>
  <cols>
    <col min="1" max="1" width="11.25" style="221" customWidth="1"/>
    <col min="2" max="2" width="7.125" style="241" customWidth="1"/>
    <col min="3" max="3" width="8" style="241" customWidth="1"/>
    <col min="4" max="4" width="7.875" style="241" customWidth="1"/>
    <col min="5" max="5" width="7.5" style="241" customWidth="1"/>
    <col min="6" max="6" width="7.125" style="545" customWidth="1"/>
    <col min="7" max="7" width="6.875" style="545" customWidth="1"/>
    <col min="8" max="8" width="8.25" style="545" customWidth="1"/>
    <col min="9" max="9" width="6.625" style="545" customWidth="1"/>
    <col min="10" max="10" width="6.625" style="234" customWidth="1"/>
    <col min="11" max="11" width="7.25" style="234" customWidth="1"/>
    <col min="12" max="12" width="8" style="234" customWidth="1"/>
    <col min="13" max="13" width="6.5" style="234" customWidth="1"/>
    <col min="14" max="14" width="9" style="234"/>
    <col min="15" max="15" width="5.375" style="241" customWidth="1"/>
    <col min="16" max="16" width="4.125" style="241" customWidth="1"/>
    <col min="17" max="16384" width="9" style="234"/>
  </cols>
  <sheetData>
    <row r="1" spans="1:17" ht="18">
      <c r="A1" s="557" t="s">
        <v>865</v>
      </c>
      <c r="B1" s="535"/>
      <c r="C1" s="535"/>
      <c r="D1" s="535"/>
      <c r="E1" s="535"/>
      <c r="F1" s="538"/>
      <c r="G1" s="538"/>
      <c r="H1" s="538"/>
      <c r="I1" s="539"/>
      <c r="J1" s="209"/>
      <c r="K1" s="209"/>
      <c r="L1" s="209"/>
      <c r="M1" s="534"/>
      <c r="N1" s="209"/>
    </row>
    <row r="2" spans="1:17" ht="18">
      <c r="A2" s="557"/>
      <c r="B2" s="535"/>
      <c r="C2" s="535"/>
      <c r="D2" s="535"/>
      <c r="E2" s="535"/>
      <c r="F2" s="538"/>
      <c r="G2" s="538"/>
      <c r="H2" s="538"/>
      <c r="I2" s="539"/>
      <c r="J2" s="209"/>
      <c r="K2" s="209"/>
      <c r="L2" s="209"/>
      <c r="M2" s="534"/>
      <c r="N2" s="209"/>
    </row>
    <row r="3" spans="1:17" ht="15.75">
      <c r="A3" s="558" t="s">
        <v>443</v>
      </c>
      <c r="B3" s="535"/>
      <c r="C3" s="535"/>
      <c r="D3" s="535"/>
      <c r="E3" s="535"/>
      <c r="F3" s="538"/>
      <c r="G3" s="538"/>
      <c r="H3" s="538"/>
      <c r="I3" s="539"/>
      <c r="J3" s="209"/>
      <c r="K3" s="209"/>
      <c r="L3" s="209"/>
      <c r="M3" s="534"/>
      <c r="N3" s="209"/>
    </row>
    <row r="4" spans="1:17" ht="15.75">
      <c r="A4" s="558" t="s">
        <v>525</v>
      </c>
      <c r="B4" s="535"/>
      <c r="C4" s="535"/>
      <c r="D4" s="535"/>
      <c r="E4" s="535"/>
      <c r="F4" s="538"/>
      <c r="G4" s="538"/>
      <c r="H4" s="538"/>
      <c r="I4" s="539"/>
      <c r="J4" s="209"/>
      <c r="K4" s="209"/>
      <c r="L4" s="209"/>
      <c r="M4" s="534"/>
      <c r="N4" s="209"/>
    </row>
    <row r="5" spans="1:17" ht="18" customHeight="1">
      <c r="A5" s="231"/>
      <c r="B5" s="231"/>
      <c r="C5" s="231"/>
      <c r="D5" s="231"/>
      <c r="E5" s="231"/>
      <c r="F5" s="208"/>
      <c r="G5" s="549"/>
      <c r="H5" s="549"/>
      <c r="I5" s="546"/>
      <c r="J5" s="222"/>
      <c r="K5" s="222"/>
      <c r="L5" s="222"/>
      <c r="M5" s="222"/>
      <c r="N5" s="222"/>
      <c r="O5" s="222"/>
      <c r="P5" s="42"/>
    </row>
    <row r="6" spans="1:17" ht="18" customHeight="1">
      <c r="A6" s="213"/>
      <c r="B6" s="561" t="s">
        <v>828</v>
      </c>
      <c r="C6" s="562"/>
      <c r="D6" s="562"/>
      <c r="E6" s="562"/>
      <c r="F6" s="562"/>
      <c r="G6" s="562"/>
      <c r="H6" s="562"/>
      <c r="I6" s="563"/>
      <c r="J6" s="577" t="s">
        <v>397</v>
      </c>
      <c r="K6" s="578"/>
      <c r="L6" s="578"/>
      <c r="M6" s="579"/>
      <c r="N6" s="660" t="s">
        <v>827</v>
      </c>
      <c r="O6" s="580"/>
      <c r="P6" s="242"/>
    </row>
    <row r="7" spans="1:17" ht="43.5" customHeight="1">
      <c r="A7" s="243"/>
      <c r="B7" s="562" t="s">
        <v>906</v>
      </c>
      <c r="C7" s="562"/>
      <c r="D7" s="562"/>
      <c r="E7" s="567"/>
      <c r="F7" s="568" t="s">
        <v>908</v>
      </c>
      <c r="G7" s="562"/>
      <c r="H7" s="562"/>
      <c r="I7" s="563"/>
      <c r="J7" s="569" t="s">
        <v>829</v>
      </c>
      <c r="K7" s="570"/>
      <c r="L7" s="570"/>
      <c r="M7" s="571"/>
      <c r="N7" s="661"/>
      <c r="O7" s="581"/>
      <c r="P7" s="242"/>
    </row>
    <row r="8" spans="1:17" ht="30" customHeight="1">
      <c r="A8" s="231"/>
      <c r="B8" s="572" t="s">
        <v>398</v>
      </c>
      <c r="C8" s="572" t="s">
        <v>399</v>
      </c>
      <c r="D8" s="572" t="s">
        <v>284</v>
      </c>
      <c r="E8" s="574" t="s">
        <v>127</v>
      </c>
      <c r="F8" s="574" t="s">
        <v>398</v>
      </c>
      <c r="G8" s="572" t="s">
        <v>399</v>
      </c>
      <c r="H8" s="572" t="s">
        <v>284</v>
      </c>
      <c r="I8" s="574" t="s">
        <v>127</v>
      </c>
      <c r="J8" s="575" t="s">
        <v>398</v>
      </c>
      <c r="K8" s="576" t="s">
        <v>399</v>
      </c>
      <c r="L8" s="582" t="s">
        <v>284</v>
      </c>
      <c r="M8" s="575" t="s">
        <v>127</v>
      </c>
      <c r="N8" s="662"/>
      <c r="O8" s="583" t="s">
        <v>128</v>
      </c>
      <c r="P8" s="242"/>
      <c r="Q8" s="244" t="s">
        <v>523</v>
      </c>
    </row>
    <row r="9" spans="1:17" ht="12.75" hidden="1" customHeight="1">
      <c r="A9" s="44" t="s">
        <v>267</v>
      </c>
      <c r="B9" s="541"/>
      <c r="C9" s="541"/>
      <c r="D9" s="541"/>
      <c r="E9" s="550"/>
      <c r="F9" s="281"/>
      <c r="G9" s="282"/>
      <c r="H9" s="282"/>
      <c r="I9" s="281"/>
      <c r="J9" s="281"/>
      <c r="K9" s="282"/>
      <c r="L9" s="282"/>
      <c r="M9" s="283"/>
      <c r="N9" s="281"/>
      <c r="O9" s="380"/>
      <c r="P9" s="249"/>
      <c r="Q9" s="250">
        <f>+M9-I9</f>
        <v>0</v>
      </c>
    </row>
    <row r="10" spans="1:17" ht="12.75" hidden="1" customHeight="1">
      <c r="A10" s="44"/>
      <c r="B10" s="275"/>
      <c r="C10" s="275"/>
      <c r="D10" s="275"/>
      <c r="E10" s="248"/>
      <c r="F10" s="248"/>
      <c r="G10" s="255"/>
      <c r="H10" s="255"/>
      <c r="I10" s="248"/>
      <c r="J10" s="251"/>
      <c r="K10" s="252"/>
      <c r="L10" s="252"/>
      <c r="M10" s="253"/>
      <c r="N10" s="251"/>
      <c r="O10" s="380"/>
      <c r="P10" s="249"/>
      <c r="Q10" s="254"/>
    </row>
    <row r="11" spans="1:17" ht="12.75" customHeight="1">
      <c r="A11" s="44" t="s">
        <v>268</v>
      </c>
      <c r="B11" s="613">
        <f>+'TTA Pivot Table'!I$6</f>
        <v>0</v>
      </c>
      <c r="C11" s="613">
        <f>+'TTA Pivot Table'!I$7</f>
        <v>0</v>
      </c>
      <c r="D11" s="613">
        <f>+'TTA Pivot Table'!I$8</f>
        <v>0</v>
      </c>
      <c r="E11" s="614">
        <f>+'TTA Pivot Table'!I$9</f>
        <v>0</v>
      </c>
      <c r="F11" s="614">
        <f>+'TTA Pivot Table'!I$10</f>
        <v>0</v>
      </c>
      <c r="G11" s="613">
        <f>+'TTA Pivot Table'!I$11</f>
        <v>0</v>
      </c>
      <c r="H11" s="613">
        <f>+'TTA Pivot Table'!I$12</f>
        <v>0</v>
      </c>
      <c r="I11" s="614">
        <f>+'TTA Pivot Table'!I$13</f>
        <v>0</v>
      </c>
      <c r="J11" s="614">
        <f>+'TTA Pivot Table'!I$14</f>
        <v>0</v>
      </c>
      <c r="K11" s="613">
        <f>+'TTA Pivot Table'!I$15</f>
        <v>0</v>
      </c>
      <c r="L11" s="613">
        <f>+'TTA Pivot Table'!I$16</f>
        <v>0</v>
      </c>
      <c r="M11" s="615">
        <f>+'TTA Pivot Table'!I$17</f>
        <v>0</v>
      </c>
      <c r="N11" s="614">
        <f>+'TTA Pivot Table'!I$18</f>
        <v>0</v>
      </c>
      <c r="O11" s="616">
        <f>+'TTA Pivot Table'!I$22</f>
        <v>0</v>
      </c>
      <c r="P11" s="249"/>
      <c r="Q11" s="250">
        <f t="shared" ref="Q11:Q29" si="0">+M11-E11</f>
        <v>0</v>
      </c>
    </row>
    <row r="12" spans="1:17">
      <c r="A12" s="44" t="s">
        <v>269</v>
      </c>
      <c r="B12" s="613">
        <f>+'TTA Pivot Table'!I$23</f>
        <v>5.0272527472527475</v>
      </c>
      <c r="C12" s="613">
        <f>+'TTA Pivot Table'!I$24</f>
        <v>6.1000000000000005</v>
      </c>
      <c r="D12" s="613">
        <f>+'TTA Pivot Table'!I$25</f>
        <v>5.25</v>
      </c>
      <c r="E12" s="614">
        <f>+'TTA Pivot Table'!I$26</f>
        <v>5.1550000000000002</v>
      </c>
      <c r="F12" s="614">
        <f>+'TTA Pivot Table'!I$27</f>
        <v>5.1004944479363088</v>
      </c>
      <c r="G12" s="613">
        <f>+'TTA Pivot Table'!I$28</f>
        <v>6.5853815789473673</v>
      </c>
      <c r="H12" s="613">
        <f>+'TTA Pivot Table'!I$29</f>
        <v>10.632758620689653</v>
      </c>
      <c r="I12" s="614">
        <f>+'TTA Pivot Table'!I$30</f>
        <v>5.3322366055375765</v>
      </c>
      <c r="J12" s="614">
        <f>+'TTA Pivot Table'!I$31</f>
        <v>3.4398170731707314</v>
      </c>
      <c r="K12" s="613">
        <f>+'TTA Pivot Table'!I$32</f>
        <v>4.1115961538461532</v>
      </c>
      <c r="L12" s="613">
        <f>+'TTA Pivot Table'!I$33</f>
        <v>1.3910262257696695</v>
      </c>
      <c r="M12" s="615">
        <f>+'TTA Pivot Table'!I$34</f>
        <v>3.0096641901931647</v>
      </c>
      <c r="N12" s="614">
        <f>+'TTA Pivot Table'!I$35</f>
        <v>3.5985377358490571</v>
      </c>
      <c r="O12" s="616">
        <f>+'TTA Pivot Table'!I$39</f>
        <v>4.4450773391022169</v>
      </c>
      <c r="P12" s="249"/>
      <c r="Q12" s="250">
        <f>+M12-E12</f>
        <v>-2.1453358098068356</v>
      </c>
    </row>
    <row r="13" spans="1:17">
      <c r="A13" s="44" t="s">
        <v>270</v>
      </c>
      <c r="B13" s="613">
        <f>+'TTA Pivot Table'!I$40</f>
        <v>0</v>
      </c>
      <c r="C13" s="613">
        <f>+'TTA Pivot Table'!I$41</f>
        <v>0</v>
      </c>
      <c r="D13" s="613">
        <f>+'TTA Pivot Table'!I$42</f>
        <v>0</v>
      </c>
      <c r="E13" s="614">
        <f>+'TTA Pivot Table'!I$43</f>
        <v>0</v>
      </c>
      <c r="F13" s="614">
        <f>+'TTA Pivot Table'!I$44</f>
        <v>0</v>
      </c>
      <c r="G13" s="613">
        <f>+'TTA Pivot Table'!I$45</f>
        <v>0</v>
      </c>
      <c r="H13" s="613">
        <f>+'TTA Pivot Table'!I$46</f>
        <v>0</v>
      </c>
      <c r="I13" s="614">
        <f>+'TTA Pivot Table'!I$47</f>
        <v>0</v>
      </c>
      <c r="J13" s="614">
        <f>+'TTA Pivot Table'!I$48</f>
        <v>0</v>
      </c>
      <c r="K13" s="613">
        <f>+'TTA Pivot Table'!I$49</f>
        <v>0</v>
      </c>
      <c r="L13" s="613">
        <f>+'TTA Pivot Table'!I$50</f>
        <v>0</v>
      </c>
      <c r="M13" s="615">
        <f>+'TTA Pivot Table'!I$51</f>
        <v>0</v>
      </c>
      <c r="N13" s="614">
        <f>+'TTA Pivot Table'!I$52</f>
        <v>0</v>
      </c>
      <c r="O13" s="616">
        <f>+'TTA Pivot Table'!I$56</f>
        <v>0</v>
      </c>
      <c r="P13" s="249"/>
      <c r="Q13" s="250">
        <f t="shared" si="0"/>
        <v>0</v>
      </c>
    </row>
    <row r="14" spans="1:17">
      <c r="A14" s="44" t="s">
        <v>271</v>
      </c>
      <c r="B14" s="613">
        <f>+'TTA Pivot Table'!I$57</f>
        <v>4.7531791044776117</v>
      </c>
      <c r="C14" s="613">
        <f>+'TTA Pivot Table'!I$58</f>
        <v>5.4235390946502058</v>
      </c>
      <c r="D14" s="613">
        <f>+'TTA Pivot Table'!I$59</f>
        <v>6</v>
      </c>
      <c r="E14" s="614">
        <f>+'TTA Pivot Table'!I$60</f>
        <v>4.7769935205183591</v>
      </c>
      <c r="F14" s="614">
        <f>+'TTA Pivot Table'!I$61</f>
        <v>4.9834675145479626</v>
      </c>
      <c r="G14" s="613">
        <f>+'TTA Pivot Table'!I$62</f>
        <v>6.376545105566219</v>
      </c>
      <c r="H14" s="613">
        <f>+'TTA Pivot Table'!I$63</f>
        <v>8.1209741550695824</v>
      </c>
      <c r="I14" s="614">
        <f>+'TTA Pivot Table'!I$64</f>
        <v>5.1498094872076416</v>
      </c>
      <c r="J14" s="614">
        <f>+'TTA Pivot Table'!I$65</f>
        <v>3.2124194150591161</v>
      </c>
      <c r="K14" s="613">
        <f>+'TTA Pivot Table'!I$66</f>
        <v>4.1116068030447188</v>
      </c>
      <c r="L14" s="613">
        <f>+'TTA Pivot Table'!I$67</f>
        <v>8.0100119904076728</v>
      </c>
      <c r="M14" s="615">
        <f>+'TTA Pivot Table'!I$68</f>
        <v>3.6691814159292031</v>
      </c>
      <c r="N14" s="614">
        <f>+'TTA Pivot Table'!I$69</f>
        <v>0</v>
      </c>
      <c r="O14" s="616">
        <f>+'TTA Pivot Table'!I$73</f>
        <v>4.3559503477244359</v>
      </c>
      <c r="P14" s="249"/>
      <c r="Q14" s="250">
        <f t="shared" si="0"/>
        <v>-1.107812104589156</v>
      </c>
    </row>
    <row r="15" spans="1:17">
      <c r="A15" s="44"/>
      <c r="B15" s="613"/>
      <c r="C15" s="613"/>
      <c r="D15" s="613"/>
      <c r="E15" s="614"/>
      <c r="F15" s="614"/>
      <c r="G15" s="613"/>
      <c r="H15" s="613"/>
      <c r="I15" s="614"/>
      <c r="J15" s="614"/>
      <c r="K15" s="613"/>
      <c r="L15" s="613"/>
      <c r="M15" s="615"/>
      <c r="N15" s="614"/>
      <c r="O15" s="616"/>
      <c r="P15" s="249"/>
      <c r="Q15" s="250"/>
    </row>
    <row r="16" spans="1:17">
      <c r="A16" s="44" t="s">
        <v>272</v>
      </c>
      <c r="B16" s="613">
        <f>+'TTA Pivot Table'!I$74</f>
        <v>5.0311526479750777</v>
      </c>
      <c r="C16" s="613">
        <f>+'TTA Pivot Table'!I$75</f>
        <v>5.0847457627118642</v>
      </c>
      <c r="D16" s="613">
        <f>+'TTA Pivot Table'!I$76</f>
        <v>0</v>
      </c>
      <c r="E16" s="614">
        <f>+'TTA Pivot Table'!I$77</f>
        <v>5.0394736842105265</v>
      </c>
      <c r="F16" s="614">
        <f>+'TTA Pivot Table'!I$78</f>
        <v>5.2905913353483687</v>
      </c>
      <c r="G16" s="613">
        <f>+'TTA Pivot Table'!I$79</f>
        <v>6.202956989247312</v>
      </c>
      <c r="H16" s="613">
        <f>+'TTA Pivot Table'!I$80</f>
        <v>0</v>
      </c>
      <c r="I16" s="614">
        <f>+'TTA Pivot Table'!I$81</f>
        <v>5.3632213424637989</v>
      </c>
      <c r="J16" s="614">
        <f>+'TTA Pivot Table'!I$82</f>
        <v>3.8184199497066218</v>
      </c>
      <c r="K16" s="613">
        <f>+'TTA Pivot Table'!I$83</f>
        <v>4.1933118216485772</v>
      </c>
      <c r="L16" s="613">
        <f>+'TTA Pivot Table'!I$84</f>
        <v>0</v>
      </c>
      <c r="M16" s="615">
        <f>+'TTA Pivot Table'!I$85</f>
        <v>3.9170848452096041</v>
      </c>
      <c r="N16" s="614">
        <f>+'TTA Pivot Table'!I$86</f>
        <v>2.6111111111111112</v>
      </c>
      <c r="O16" s="616">
        <f>+'TTA Pivot Table'!I$90</f>
        <v>4.6725246620387288</v>
      </c>
      <c r="P16" s="249"/>
      <c r="Q16" s="250">
        <f t="shared" si="0"/>
        <v>-1.1223888390009225</v>
      </c>
    </row>
    <row r="17" spans="1:17">
      <c r="A17" s="44" t="s">
        <v>273</v>
      </c>
      <c r="B17" s="613">
        <f>+'TTA Pivot Table'!I$91</f>
        <v>4.7273630831643008</v>
      </c>
      <c r="C17" s="613">
        <f>+'TTA Pivot Table'!I$92</f>
        <v>4.8995000000000006</v>
      </c>
      <c r="D17" s="613">
        <f>+'TTA Pivot Table'!I$93</f>
        <v>0</v>
      </c>
      <c r="E17" s="614">
        <f>+'TTA Pivot Table'!I$94</f>
        <v>4.7307852882703774</v>
      </c>
      <c r="F17" s="614">
        <f>+'TTA Pivot Table'!I$95</f>
        <v>5.212767397779583</v>
      </c>
      <c r="G17" s="613">
        <f>+'TTA Pivot Table'!I$96</f>
        <v>6.6085819070904641</v>
      </c>
      <c r="H17" s="613">
        <f>+'TTA Pivot Table'!I$97</f>
        <v>0</v>
      </c>
      <c r="I17" s="614">
        <f>+'TTA Pivot Table'!I$98</f>
        <v>5.2860051314945471</v>
      </c>
      <c r="J17" s="614">
        <f>+'TTA Pivot Table'!I$99</f>
        <v>3.8683835845896155</v>
      </c>
      <c r="K17" s="613">
        <f>+'TTA Pivot Table'!I$100</f>
        <v>3.863893188854489</v>
      </c>
      <c r="L17" s="613">
        <f>+'TTA Pivot Table'!I$101</f>
        <v>0</v>
      </c>
      <c r="M17" s="615">
        <f>+'TTA Pivot Table'!I$102</f>
        <v>3.8671932704144441</v>
      </c>
      <c r="N17" s="614">
        <f>+'TTA Pivot Table'!I$103</f>
        <v>5.7914256339958881</v>
      </c>
      <c r="O17" s="616">
        <f>+'TTA Pivot Table'!I$107</f>
        <v>4.8408860843134667</v>
      </c>
      <c r="P17" s="249"/>
      <c r="Q17" s="250">
        <f t="shared" si="0"/>
        <v>-0.86359201785593331</v>
      </c>
    </row>
    <row r="18" spans="1:17">
      <c r="A18" s="44" t="s">
        <v>274</v>
      </c>
      <c r="B18" s="617">
        <f>+'TTA Pivot Table'!I$108</f>
        <v>0</v>
      </c>
      <c r="C18" s="618">
        <f>+'TTA Pivot Table'!I$109</f>
        <v>0</v>
      </c>
      <c r="D18" s="618">
        <f>+'TTA Pivot Table'!I$110</f>
        <v>0</v>
      </c>
      <c r="E18" s="619">
        <f>+'TTA Pivot Table'!I$111</f>
        <v>0</v>
      </c>
      <c r="F18" s="619">
        <f>+'TTA Pivot Table'!I$112</f>
        <v>0</v>
      </c>
      <c r="G18" s="618">
        <f>+'TTA Pivot Table'!I$113</f>
        <v>0</v>
      </c>
      <c r="H18" s="618">
        <f>+'TTA Pivot Table'!I$114</f>
        <v>0</v>
      </c>
      <c r="I18" s="619">
        <f>+'TTA Pivot Table'!I$115</f>
        <v>0</v>
      </c>
      <c r="J18" s="619">
        <f>+'TTA Pivot Table'!I$116</f>
        <v>0</v>
      </c>
      <c r="K18" s="618">
        <f>+'TTA Pivot Table'!I$117</f>
        <v>0</v>
      </c>
      <c r="L18" s="618">
        <f>+'TTA Pivot Table'!I$118</f>
        <v>0</v>
      </c>
      <c r="M18" s="620">
        <f>+'TTA Pivot Table'!I$119</f>
        <v>0</v>
      </c>
      <c r="N18" s="619">
        <f>+'TTA Pivot Table'!I$120</f>
        <v>0</v>
      </c>
      <c r="O18" s="621">
        <f>+'TTA Pivot Table'!I$124</f>
        <v>0</v>
      </c>
      <c r="P18" s="378"/>
      <c r="Q18" s="379">
        <f t="shared" si="0"/>
        <v>0</v>
      </c>
    </row>
    <row r="19" spans="1:17">
      <c r="A19" s="44" t="s">
        <v>275</v>
      </c>
      <c r="B19" s="613">
        <f>+'TTA Pivot Table'!I$125</f>
        <v>0</v>
      </c>
      <c r="C19" s="613">
        <f>+'TTA Pivot Table'!I$126</f>
        <v>0</v>
      </c>
      <c r="D19" s="613">
        <f>+'TTA Pivot Table'!I$127</f>
        <v>0</v>
      </c>
      <c r="E19" s="614">
        <f>+'TTA Pivot Table'!I$128</f>
        <v>0</v>
      </c>
      <c r="F19" s="614">
        <f>+'TTA Pivot Table'!I$129</f>
        <v>0</v>
      </c>
      <c r="G19" s="613">
        <f>+'TTA Pivot Table'!I$130</f>
        <v>0</v>
      </c>
      <c r="H19" s="613">
        <f>+'TTA Pivot Table'!I$131</f>
        <v>0</v>
      </c>
      <c r="I19" s="614">
        <f>+'TTA Pivot Table'!I$132</f>
        <v>0</v>
      </c>
      <c r="J19" s="614">
        <f>+'TTA Pivot Table'!I$133</f>
        <v>0</v>
      </c>
      <c r="K19" s="613">
        <f>+'TTA Pivot Table'!I$134</f>
        <v>0</v>
      </c>
      <c r="L19" s="613">
        <f>+'TTA Pivot Table'!I$135</f>
        <v>0</v>
      </c>
      <c r="M19" s="615">
        <f>+'TTA Pivot Table'!I$136</f>
        <v>0</v>
      </c>
      <c r="N19" s="614">
        <f>+'TTA Pivot Table'!I$137</f>
        <v>0</v>
      </c>
      <c r="O19" s="616">
        <f>+'TTA Pivot Table'!I$141</f>
        <v>0</v>
      </c>
      <c r="P19" s="249"/>
      <c r="Q19" s="250">
        <f t="shared" si="0"/>
        <v>0</v>
      </c>
    </row>
    <row r="20" spans="1:17">
      <c r="A20" s="44"/>
      <c r="B20" s="613"/>
      <c r="C20" s="613"/>
      <c r="D20" s="613"/>
      <c r="E20" s="614"/>
      <c r="F20" s="614"/>
      <c r="G20" s="613"/>
      <c r="H20" s="613"/>
      <c r="I20" s="614"/>
      <c r="J20" s="614"/>
      <c r="K20" s="613"/>
      <c r="L20" s="613"/>
      <c r="M20" s="615"/>
      <c r="N20" s="614"/>
      <c r="O20" s="616"/>
      <c r="P20" s="249"/>
      <c r="Q20" s="250"/>
    </row>
    <row r="21" spans="1:17">
      <c r="A21" s="44" t="s">
        <v>276</v>
      </c>
      <c r="B21" s="613">
        <f>+'TTA Pivot Table'!I$142</f>
        <v>4.7414516129032256</v>
      </c>
      <c r="C21" s="613">
        <f>+'TTA Pivot Table'!I$143</f>
        <v>5.0278217821782176</v>
      </c>
      <c r="D21" s="613">
        <f>+'TTA Pivot Table'!I$144</f>
        <v>0</v>
      </c>
      <c r="E21" s="614">
        <f>+'TTA Pivot Table'!I$145</f>
        <v>4.8422299651567942</v>
      </c>
      <c r="F21" s="614">
        <f>+'TTA Pivot Table'!I$146</f>
        <v>5.1161111111111115</v>
      </c>
      <c r="G21" s="613">
        <f>+'TTA Pivot Table'!I$147</f>
        <v>5.4151882272416145</v>
      </c>
      <c r="H21" s="613">
        <f>+'TTA Pivot Table'!I$148</f>
        <v>0</v>
      </c>
      <c r="I21" s="614">
        <f>+'TTA Pivot Table'!I$149</f>
        <v>5.2248867313915852</v>
      </c>
      <c r="J21" s="614">
        <f>+'TTA Pivot Table'!I$150</f>
        <v>3.4776768558951971</v>
      </c>
      <c r="K21" s="613">
        <f>+'TTA Pivot Table'!I$151</f>
        <v>3.9157904984423677</v>
      </c>
      <c r="L21" s="613">
        <f>+'TTA Pivot Table'!I$152</f>
        <v>4.5</v>
      </c>
      <c r="M21" s="615">
        <f>+'TTA Pivot Table'!I$153</f>
        <v>3.7094319818892778</v>
      </c>
      <c r="N21" s="614">
        <f>+'TTA Pivot Table'!I$154</f>
        <v>5.1339443535188209</v>
      </c>
      <c r="O21" s="616">
        <f>+'TTA Pivot Table'!I$158</f>
        <v>4.4656376105754898</v>
      </c>
      <c r="P21" s="249"/>
      <c r="Q21" s="250">
        <f t="shared" si="0"/>
        <v>-1.1327979832675164</v>
      </c>
    </row>
    <row r="22" spans="1:17">
      <c r="A22" s="44" t="s">
        <v>277</v>
      </c>
      <c r="B22" s="613">
        <f>+'TTA Pivot Table'!I$159</f>
        <v>4.8139534883720927</v>
      </c>
      <c r="C22" s="613">
        <f>+'TTA Pivot Table'!I$160</f>
        <v>6.75</v>
      </c>
      <c r="D22" s="613">
        <f>+'TTA Pivot Table'!I$161</f>
        <v>5.8571428571428568</v>
      </c>
      <c r="E22" s="614">
        <f>+'TTA Pivot Table'!I$162</f>
        <v>4.9690721649484537</v>
      </c>
      <c r="F22" s="614">
        <f>+'TTA Pivot Table'!I$163</f>
        <v>4.8715584209691913</v>
      </c>
      <c r="G22" s="613">
        <f>+'TTA Pivot Table'!I$164</f>
        <v>6.4670454545454534</v>
      </c>
      <c r="H22" s="613">
        <f>+'TTA Pivot Table'!I$165</f>
        <v>7.3568627450980388</v>
      </c>
      <c r="I22" s="614">
        <f>+'TTA Pivot Table'!I$166</f>
        <v>4.8855733920889728</v>
      </c>
      <c r="J22" s="614">
        <f>+'TTA Pivot Table'!I$167</f>
        <v>3.742855464159812</v>
      </c>
      <c r="K22" s="613">
        <f>+'TTA Pivot Table'!I$168</f>
        <v>3.9381776239907729</v>
      </c>
      <c r="L22" s="613">
        <f>+'TTA Pivot Table'!I$169</f>
        <v>7.0120300751879689</v>
      </c>
      <c r="M22" s="615">
        <f>+'TTA Pivot Table'!I$170</f>
        <v>3.8578211227402472</v>
      </c>
      <c r="N22" s="614">
        <f>+'TTA Pivot Table'!I$171</f>
        <v>7.2377162629757796</v>
      </c>
      <c r="O22" s="616">
        <f>+'TTA Pivot Table'!I$175</f>
        <v>4.5736734221575688</v>
      </c>
      <c r="P22" s="249"/>
      <c r="Q22" s="250">
        <f t="shared" si="0"/>
        <v>-1.1112510422082065</v>
      </c>
    </row>
    <row r="23" spans="1:17">
      <c r="A23" s="44" t="s">
        <v>278</v>
      </c>
      <c r="B23" s="613">
        <f>+'TTA Pivot Table'!I$176</f>
        <v>0</v>
      </c>
      <c r="C23" s="613">
        <f>+'TTA Pivot Table'!I$177</f>
        <v>0</v>
      </c>
      <c r="D23" s="613">
        <f>+'TTA Pivot Table'!I$178</f>
        <v>0</v>
      </c>
      <c r="E23" s="614">
        <f>+'TTA Pivot Table'!I$179</f>
        <v>0</v>
      </c>
      <c r="F23" s="614">
        <f>+'TTA Pivot Table'!I$180</f>
        <v>0</v>
      </c>
      <c r="G23" s="613">
        <f>+'TTA Pivot Table'!I$181</f>
        <v>0</v>
      </c>
      <c r="H23" s="613">
        <f>+'TTA Pivot Table'!I$182</f>
        <v>0</v>
      </c>
      <c r="I23" s="614">
        <f>+'TTA Pivot Table'!I$183</f>
        <v>0</v>
      </c>
      <c r="J23" s="614">
        <f>+'TTA Pivot Table'!I$184</f>
        <v>0</v>
      </c>
      <c r="K23" s="613">
        <f>+'TTA Pivot Table'!I$185</f>
        <v>0</v>
      </c>
      <c r="L23" s="613">
        <f>+'TTA Pivot Table'!I$186</f>
        <v>0</v>
      </c>
      <c r="M23" s="615">
        <f>+'TTA Pivot Table'!I$187</f>
        <v>0</v>
      </c>
      <c r="N23" s="614">
        <f>+'TTA Pivot Table'!I$188</f>
        <v>0</v>
      </c>
      <c r="O23" s="616">
        <f>+'TTA Pivot Table'!I$192</f>
        <v>0</v>
      </c>
      <c r="P23" s="249"/>
      <c r="Q23" s="250">
        <f t="shared" si="0"/>
        <v>0</v>
      </c>
    </row>
    <row r="24" spans="1:17">
      <c r="A24" s="44" t="s">
        <v>279</v>
      </c>
      <c r="B24" s="613">
        <f>+'TTA Pivot Table'!I$193</f>
        <v>0</v>
      </c>
      <c r="C24" s="613">
        <f>+'TTA Pivot Table'!I$194</f>
        <v>0</v>
      </c>
      <c r="D24" s="613">
        <f>+'TTA Pivot Table'!I$195</f>
        <v>0</v>
      </c>
      <c r="E24" s="614">
        <f>+'TTA Pivot Table'!I$196</f>
        <v>0</v>
      </c>
      <c r="F24" s="614">
        <f>+'TTA Pivot Table'!I$197</f>
        <v>0</v>
      </c>
      <c r="G24" s="613">
        <f>+'TTA Pivot Table'!I$198</f>
        <v>0</v>
      </c>
      <c r="H24" s="613">
        <f>+'TTA Pivot Table'!I$199</f>
        <v>0</v>
      </c>
      <c r="I24" s="614">
        <f>+'TTA Pivot Table'!I$200</f>
        <v>0</v>
      </c>
      <c r="J24" s="614">
        <f>+'TTA Pivot Table'!I$201</f>
        <v>0</v>
      </c>
      <c r="K24" s="613">
        <f>+'TTA Pivot Table'!I$202</f>
        <v>0</v>
      </c>
      <c r="L24" s="613">
        <f>+'TTA Pivot Table'!I$203</f>
        <v>0</v>
      </c>
      <c r="M24" s="615">
        <f>+'TTA Pivot Table'!I$204</f>
        <v>0</v>
      </c>
      <c r="N24" s="614">
        <f>+'TTA Pivot Table'!I$205</f>
        <v>0</v>
      </c>
      <c r="O24" s="616">
        <f>+'TTA Pivot Table'!I$209</f>
        <v>0</v>
      </c>
      <c r="P24" s="249"/>
      <c r="Q24" s="250">
        <f t="shared" si="0"/>
        <v>0</v>
      </c>
    </row>
    <row r="25" spans="1:17">
      <c r="A25" s="44"/>
      <c r="B25" s="613"/>
      <c r="C25" s="613"/>
      <c r="D25" s="613"/>
      <c r="E25" s="614"/>
      <c r="F25" s="614"/>
      <c r="G25" s="613"/>
      <c r="H25" s="613"/>
      <c r="I25" s="614"/>
      <c r="J25" s="614"/>
      <c r="K25" s="613"/>
      <c r="L25" s="613"/>
      <c r="M25" s="615"/>
      <c r="N25" s="614"/>
      <c r="O25" s="616"/>
      <c r="P25" s="249"/>
      <c r="Q25" s="250"/>
    </row>
    <row r="26" spans="1:17">
      <c r="A26" s="44" t="s">
        <v>280</v>
      </c>
      <c r="B26" s="613">
        <f>+'TTA Pivot Table'!I$210</f>
        <v>4.4177416267942595</v>
      </c>
      <c r="C26" s="613">
        <f>+'TTA Pivot Table'!I$211</f>
        <v>4.8548543689320391</v>
      </c>
      <c r="D26" s="613">
        <f>+'TTA Pivot Table'!I$212</f>
        <v>0</v>
      </c>
      <c r="E26" s="614">
        <f>+'TTA Pivot Table'!I$213</f>
        <v>4.4382717738258091</v>
      </c>
      <c r="F26" s="614">
        <f>+'TTA Pivot Table'!I$214</f>
        <v>4.5134531485800515</v>
      </c>
      <c r="G26" s="613">
        <f>+'TTA Pivot Table'!I$215</f>
        <v>5.558553191489362</v>
      </c>
      <c r="H26" s="613">
        <f>+'TTA Pivot Table'!I$216</f>
        <v>0</v>
      </c>
      <c r="I26" s="614">
        <f>+'TTA Pivot Table'!I$217</f>
        <v>4.5460951621477941</v>
      </c>
      <c r="J26" s="614">
        <f>+'TTA Pivot Table'!I$218</f>
        <v>3.5353157474020787</v>
      </c>
      <c r="K26" s="613">
        <f>+'TTA Pivot Table'!I$219</f>
        <v>3.7153979820627798</v>
      </c>
      <c r="L26" s="613">
        <f>+'TTA Pivot Table'!I$220</f>
        <v>0</v>
      </c>
      <c r="M26" s="615">
        <f>+'TTA Pivot Table'!I$221</f>
        <v>3.5826443724219215</v>
      </c>
      <c r="N26" s="614">
        <f>+'TTA Pivot Table'!I$222</f>
        <v>0</v>
      </c>
      <c r="O26" s="616">
        <f>+'TTA Pivot Table'!I$226</f>
        <v>4.1355310511966072</v>
      </c>
      <c r="P26" s="249"/>
      <c r="Q26" s="250">
        <f t="shared" si="0"/>
        <v>-0.8556274014038876</v>
      </c>
    </row>
    <row r="27" spans="1:17">
      <c r="A27" s="44" t="s">
        <v>281</v>
      </c>
      <c r="B27" s="613">
        <f>+'TTA Pivot Table'!I$227</f>
        <v>4.4991974317817016</v>
      </c>
      <c r="C27" s="613">
        <f>+'TTA Pivot Table'!I$228</f>
        <v>4.5</v>
      </c>
      <c r="D27" s="613">
        <f>+'TTA Pivot Table'!I$229</f>
        <v>0</v>
      </c>
      <c r="E27" s="614">
        <f>+'TTA Pivot Table'!I$230</f>
        <v>4.4992486417755169</v>
      </c>
      <c r="F27" s="614">
        <f>+'TTA Pivot Table'!I$231</f>
        <v>5.0945251058681187</v>
      </c>
      <c r="G27" s="613">
        <f>+'TTA Pivot Table'!I$232</f>
        <v>5.5</v>
      </c>
      <c r="H27" s="613">
        <f>+'TTA Pivot Table'!I$233</f>
        <v>0</v>
      </c>
      <c r="I27" s="614">
        <f>+'TTA Pivot Table'!I$234</f>
        <v>5.1254540374406261</v>
      </c>
      <c r="J27" s="614">
        <f>+'TTA Pivot Table'!I$235</f>
        <v>3.543759158119089</v>
      </c>
      <c r="K27" s="613">
        <f>+'TTA Pivot Table'!I$236</f>
        <v>3.5990559290516377</v>
      </c>
      <c r="L27" s="613">
        <f>+'TTA Pivot Table'!I$237</f>
        <v>0</v>
      </c>
      <c r="M27" s="615">
        <f>+'TTA Pivot Table'!I$238</f>
        <v>3.5613269711429218</v>
      </c>
      <c r="N27" s="614">
        <f>+'TTA Pivot Table'!I$239</f>
        <v>5.0568129330254044</v>
      </c>
      <c r="O27" s="616">
        <f>+'TTA Pivot Table'!I$243</f>
        <v>4.1753265787293694</v>
      </c>
      <c r="P27" s="249"/>
      <c r="Q27" s="250">
        <f t="shared" si="0"/>
        <v>-0.93792167063259502</v>
      </c>
    </row>
    <row r="28" spans="1:17">
      <c r="A28" s="44" t="s">
        <v>282</v>
      </c>
      <c r="B28" s="613">
        <f>+'TTA Pivot Table'!I$244</f>
        <v>4.26056338028169</v>
      </c>
      <c r="C28" s="613">
        <f>+'TTA Pivot Table'!I$245</f>
        <v>4.916666666666667</v>
      </c>
      <c r="D28" s="613">
        <f>+'TTA Pivot Table'!I$246</f>
        <v>0</v>
      </c>
      <c r="E28" s="614">
        <f>+'TTA Pivot Table'!I$247</f>
        <v>4.3116883116883118</v>
      </c>
      <c r="F28" s="614">
        <f>+'TTA Pivot Table'!I$248</f>
        <v>4.4960513058895302</v>
      </c>
      <c r="G28" s="613">
        <f>+'TTA Pivot Table'!I$249</f>
        <v>5.7596858638743456</v>
      </c>
      <c r="H28" s="613">
        <f>+'TTA Pivot Table'!I$250</f>
        <v>0</v>
      </c>
      <c r="I28" s="614">
        <f>+'TTA Pivot Table'!I$251</f>
        <v>4.6127151692765667</v>
      </c>
      <c r="J28" s="614">
        <f>+'TTA Pivot Table'!I$252</f>
        <v>3.2623588648153801</v>
      </c>
      <c r="K28" s="613">
        <f>+'TTA Pivot Table'!I$253</f>
        <v>3.8617234468937878</v>
      </c>
      <c r="L28" s="613">
        <f>+'TTA Pivot Table'!I$254</f>
        <v>0</v>
      </c>
      <c r="M28" s="615">
        <f>+'TTA Pivot Table'!I$255</f>
        <v>3.4503037285295348</v>
      </c>
      <c r="N28" s="614">
        <f>+'TTA Pivot Table'!I$256</f>
        <v>0</v>
      </c>
      <c r="O28" s="616">
        <f>+'TTA Pivot Table'!I$260</f>
        <v>4.2458137242105236</v>
      </c>
      <c r="P28" s="249"/>
      <c r="Q28" s="250">
        <f t="shared" si="0"/>
        <v>-0.86138458315877697</v>
      </c>
    </row>
    <row r="29" spans="1:17">
      <c r="A29" s="220" t="s">
        <v>283</v>
      </c>
      <c r="B29" s="622">
        <f>+'TTA Pivot Table'!I$261</f>
        <v>4.6220101781170477</v>
      </c>
      <c r="C29" s="622">
        <f>+'TTA Pivot Table'!I$262</f>
        <v>7.5250000000000004</v>
      </c>
      <c r="D29" s="622">
        <f>+'TTA Pivot Table'!I$263</f>
        <v>0</v>
      </c>
      <c r="E29" s="623">
        <f>+'TTA Pivot Table'!I$264</f>
        <v>4.6293781725888321</v>
      </c>
      <c r="F29" s="623">
        <f>+'TTA Pivot Table'!I$265</f>
        <v>5.2264161685169377</v>
      </c>
      <c r="G29" s="622">
        <f>+'TTA Pivot Table'!I$266</f>
        <v>8.6483333333333317</v>
      </c>
      <c r="H29" s="622">
        <f>+'TTA Pivot Table'!I$267</f>
        <v>0</v>
      </c>
      <c r="I29" s="623">
        <f>+'TTA Pivot Table'!I$268</f>
        <v>5.2838790931989914</v>
      </c>
      <c r="J29" s="623">
        <f>+'TTA Pivot Table'!I$269</f>
        <v>3.9202188392007606</v>
      </c>
      <c r="K29" s="622">
        <f>+'TTA Pivot Table'!I$270</f>
        <v>4.5149572649572649</v>
      </c>
      <c r="L29" s="622">
        <f>+'TTA Pivot Table'!I$271</f>
        <v>0</v>
      </c>
      <c r="M29" s="624">
        <f>+'TTA Pivot Table'!I$272</f>
        <v>3.9797945205479448</v>
      </c>
      <c r="N29" s="623">
        <f>+'TTA Pivot Table'!I$273</f>
        <v>6.6552536231884067</v>
      </c>
      <c r="O29" s="625">
        <f>+'TTA Pivot Table'!I$277</f>
        <v>4.870685579196218</v>
      </c>
      <c r="P29" s="249"/>
      <c r="Q29" s="256">
        <f t="shared" si="0"/>
        <v>-0.6495836520408873</v>
      </c>
    </row>
    <row r="30" spans="1:17">
      <c r="A30" s="559" t="s">
        <v>400</v>
      </c>
      <c r="B30" s="275"/>
      <c r="C30" s="275"/>
      <c r="D30" s="275"/>
      <c r="E30" s="275"/>
    </row>
    <row r="31" spans="1:17" s="45" customFormat="1">
      <c r="A31" s="44"/>
      <c r="B31" s="263"/>
      <c r="C31" s="263"/>
      <c r="D31" s="263"/>
      <c r="E31" s="544"/>
      <c r="F31" s="263"/>
      <c r="G31" s="263"/>
      <c r="H31" s="263"/>
      <c r="I31" s="544"/>
      <c r="J31" s="218"/>
      <c r="K31" s="218"/>
      <c r="L31" s="218"/>
      <c r="M31" s="266"/>
      <c r="N31" s="218"/>
      <c r="O31" s="267"/>
      <c r="P31" s="267"/>
    </row>
    <row r="32" spans="1:17">
      <c r="A32" s="44"/>
      <c r="B32" s="275"/>
      <c r="C32" s="275"/>
      <c r="D32" s="275"/>
      <c r="E32" s="275"/>
      <c r="O32" s="560" t="s">
        <v>830</v>
      </c>
    </row>
    <row r="33" spans="1:17" ht="18">
      <c r="A33" s="557" t="s">
        <v>866</v>
      </c>
      <c r="B33" s="535"/>
      <c r="C33" s="535"/>
      <c r="D33" s="535"/>
      <c r="E33" s="535"/>
      <c r="F33" s="538"/>
      <c r="G33" s="538"/>
      <c r="H33" s="538"/>
      <c r="I33" s="539"/>
      <c r="J33" s="209"/>
      <c r="K33" s="209"/>
      <c r="L33" s="209"/>
      <c r="M33" s="534"/>
      <c r="N33" s="209"/>
      <c r="O33" s="533"/>
      <c r="Q33" s="244"/>
    </row>
    <row r="34" spans="1:17" ht="18">
      <c r="A34" s="557"/>
      <c r="B34" s="535"/>
      <c r="C34" s="535"/>
      <c r="D34" s="535"/>
      <c r="E34" s="535"/>
      <c r="F34" s="538"/>
      <c r="G34" s="538"/>
      <c r="H34" s="538"/>
      <c r="I34" s="539"/>
      <c r="J34" s="209"/>
      <c r="K34" s="209"/>
      <c r="L34" s="209"/>
      <c r="M34" s="534"/>
      <c r="N34" s="209"/>
      <c r="O34" s="533"/>
      <c r="Q34" s="244"/>
    </row>
    <row r="35" spans="1:17" ht="15.75">
      <c r="A35" s="558" t="s">
        <v>443</v>
      </c>
      <c r="B35" s="535"/>
      <c r="C35" s="535"/>
      <c r="D35" s="535"/>
      <c r="E35" s="535"/>
      <c r="F35" s="538"/>
      <c r="G35" s="538"/>
      <c r="H35" s="538"/>
      <c r="I35" s="539"/>
      <c r="J35" s="209"/>
      <c r="K35" s="209"/>
      <c r="L35" s="209"/>
      <c r="M35" s="534"/>
      <c r="N35" s="209"/>
      <c r="O35" s="533"/>
      <c r="Q35" s="244"/>
    </row>
    <row r="36" spans="1:17" ht="15.75">
      <c r="A36" s="558" t="s">
        <v>526</v>
      </c>
      <c r="B36" s="535"/>
      <c r="C36" s="535"/>
      <c r="D36" s="535"/>
      <c r="E36" s="535"/>
      <c r="F36" s="538"/>
      <c r="G36" s="538"/>
      <c r="H36" s="538"/>
      <c r="I36" s="539"/>
      <c r="J36" s="209"/>
      <c r="K36" s="209"/>
      <c r="L36" s="209"/>
      <c r="M36" s="534"/>
      <c r="N36" s="209"/>
      <c r="O36" s="533"/>
      <c r="Q36" s="244"/>
    </row>
    <row r="37" spans="1:17" ht="15.75">
      <c r="A37" s="231"/>
      <c r="B37" s="231"/>
      <c r="C37" s="231"/>
      <c r="D37" s="231"/>
      <c r="E37" s="231"/>
      <c r="F37" s="208"/>
      <c r="G37" s="549"/>
      <c r="H37" s="549"/>
      <c r="I37" s="546"/>
      <c r="J37" s="222"/>
      <c r="K37" s="222"/>
      <c r="L37" s="222"/>
      <c r="M37" s="222"/>
      <c r="N37" s="222"/>
      <c r="O37" s="222"/>
      <c r="Q37" s="244"/>
    </row>
    <row r="38" spans="1:17" ht="18" customHeight="1">
      <c r="A38" s="213"/>
      <c r="B38" s="561" t="s">
        <v>828</v>
      </c>
      <c r="C38" s="562"/>
      <c r="D38" s="562"/>
      <c r="E38" s="562"/>
      <c r="F38" s="562"/>
      <c r="G38" s="562"/>
      <c r="H38" s="562"/>
      <c r="I38" s="563"/>
      <c r="J38" s="577" t="s">
        <v>397</v>
      </c>
      <c r="K38" s="578"/>
      <c r="L38" s="578"/>
      <c r="M38" s="579"/>
      <c r="N38" s="660" t="s">
        <v>827</v>
      </c>
      <c r="O38" s="580"/>
      <c r="P38" s="242"/>
      <c r="Q38" s="244"/>
    </row>
    <row r="39" spans="1:17" ht="42" customHeight="1">
      <c r="A39" s="243"/>
      <c r="B39" s="562" t="s">
        <v>906</v>
      </c>
      <c r="C39" s="562"/>
      <c r="D39" s="562"/>
      <c r="E39" s="567"/>
      <c r="F39" s="568" t="s">
        <v>908</v>
      </c>
      <c r="G39" s="562"/>
      <c r="H39" s="562"/>
      <c r="I39" s="563"/>
      <c r="J39" s="569" t="s">
        <v>829</v>
      </c>
      <c r="K39" s="570"/>
      <c r="L39" s="570"/>
      <c r="M39" s="571"/>
      <c r="N39" s="661"/>
      <c r="O39" s="581"/>
      <c r="P39" s="242"/>
      <c r="Q39" s="244"/>
    </row>
    <row r="40" spans="1:17" ht="27.75" customHeight="1">
      <c r="A40" s="231"/>
      <c r="B40" s="572" t="s">
        <v>398</v>
      </c>
      <c r="C40" s="572" t="s">
        <v>399</v>
      </c>
      <c r="D40" s="572" t="s">
        <v>284</v>
      </c>
      <c r="E40" s="574" t="s">
        <v>127</v>
      </c>
      <c r="F40" s="574" t="s">
        <v>398</v>
      </c>
      <c r="G40" s="572" t="s">
        <v>399</v>
      </c>
      <c r="H40" s="572" t="s">
        <v>284</v>
      </c>
      <c r="I40" s="574" t="s">
        <v>127</v>
      </c>
      <c r="J40" s="575" t="s">
        <v>398</v>
      </c>
      <c r="K40" s="576" t="s">
        <v>399</v>
      </c>
      <c r="L40" s="582" t="s">
        <v>284</v>
      </c>
      <c r="M40" s="575" t="s">
        <v>127</v>
      </c>
      <c r="N40" s="662"/>
      <c r="O40" s="583" t="s">
        <v>128</v>
      </c>
      <c r="P40" s="242"/>
      <c r="Q40" s="244" t="s">
        <v>523</v>
      </c>
    </row>
    <row r="41" spans="1:17" ht="12.75" hidden="1" customHeight="1">
      <c r="A41" s="44" t="s">
        <v>267</v>
      </c>
      <c r="B41" s="541"/>
      <c r="C41" s="541"/>
      <c r="D41" s="541"/>
      <c r="E41" s="550"/>
      <c r="F41" s="281">
        <f>'TTA Pivot Table'!C$230</f>
        <v>4.4465397290369824</v>
      </c>
      <c r="G41" s="282">
        <f>'TTA Pivot Table'!C$231</f>
        <v>4.8528467956358305</v>
      </c>
      <c r="H41" s="282">
        <f>'TTA Pivot Table'!C$232</f>
        <v>5.1013363028953229</v>
      </c>
      <c r="I41" s="281">
        <f>'TTA Pivot Table'!C$233</f>
        <v>0</v>
      </c>
      <c r="J41" s="281">
        <f>'TTA Pivot Table'!C$234</f>
        <v>4.8717492587886486</v>
      </c>
      <c r="K41" s="282">
        <f>'TTA Pivot Table'!C$235</f>
        <v>3.6111963190184051</v>
      </c>
      <c r="L41" s="282">
        <f>'TTA Pivot Table'!C$236</f>
        <v>3.7771084337349397</v>
      </c>
      <c r="M41" s="283">
        <f>'TTA Pivot Table'!C$237</f>
        <v>0</v>
      </c>
      <c r="N41" s="281">
        <f>'TTA Pivot Table'!C$238</f>
        <v>3.6518007582139846</v>
      </c>
      <c r="O41" s="380">
        <f>'TTA Pivot Table'!C$243</f>
        <v>4.198537817360096</v>
      </c>
      <c r="P41" s="249"/>
      <c r="Q41" s="250">
        <f>+M41-I41</f>
        <v>0</v>
      </c>
    </row>
    <row r="42" spans="1:17" ht="15.75" hidden="1" customHeight="1">
      <c r="A42" s="44"/>
      <c r="B42" s="275"/>
      <c r="C42" s="275"/>
      <c r="D42" s="275"/>
      <c r="E42" s="248"/>
      <c r="F42" s="248"/>
      <c r="G42" s="255"/>
      <c r="H42" s="255"/>
      <c r="I42" s="248"/>
      <c r="J42" s="251"/>
      <c r="K42" s="252"/>
      <c r="L42" s="252"/>
      <c r="M42" s="253"/>
      <c r="N42" s="251"/>
      <c r="O42" s="380"/>
      <c r="P42" s="249"/>
      <c r="Q42" s="254">
        <f t="shared" ref="Q42" si="1">+I42-M42</f>
        <v>0</v>
      </c>
    </row>
    <row r="43" spans="1:17">
      <c r="A43" s="44" t="s">
        <v>268</v>
      </c>
      <c r="B43" s="613">
        <f>+'TTA Pivot Table'!C$6</f>
        <v>0</v>
      </c>
      <c r="C43" s="613">
        <f>+'TTA Pivot Table'!C$7</f>
        <v>0</v>
      </c>
      <c r="D43" s="613">
        <f>+'TTA Pivot Table'!C$8</f>
        <v>0</v>
      </c>
      <c r="E43" s="614">
        <f>+'TTA Pivot Table'!C$9</f>
        <v>0</v>
      </c>
      <c r="F43" s="614">
        <f>+'TTA Pivot Table'!C$10</f>
        <v>0</v>
      </c>
      <c r="G43" s="613">
        <f>+'TTA Pivot Table'!C$11</f>
        <v>0</v>
      </c>
      <c r="H43" s="613">
        <f>+'TTA Pivot Table'!C$12</f>
        <v>0</v>
      </c>
      <c r="I43" s="614">
        <f>+'TTA Pivot Table'!C$13</f>
        <v>0</v>
      </c>
      <c r="J43" s="614">
        <f>+'TTA Pivot Table'!C$14</f>
        <v>0</v>
      </c>
      <c r="K43" s="613">
        <f>+'TTA Pivot Table'!C$15</f>
        <v>0</v>
      </c>
      <c r="L43" s="613">
        <f>+'TTA Pivot Table'!C$16</f>
        <v>0</v>
      </c>
      <c r="M43" s="615">
        <f>+'TTA Pivot Table'!C$17</f>
        <v>0</v>
      </c>
      <c r="N43" s="614">
        <f>+'TTA Pivot Table'!C$18</f>
        <v>0</v>
      </c>
      <c r="O43" s="616">
        <f>+'TTA Pivot Table'!C$22</f>
        <v>0</v>
      </c>
      <c r="P43" s="249"/>
      <c r="Q43" s="250">
        <f t="shared" ref="Q43:Q61" si="2">+M43-I43</f>
        <v>0</v>
      </c>
    </row>
    <row r="44" spans="1:17">
      <c r="A44" s="44" t="s">
        <v>269</v>
      </c>
      <c r="B44" s="613">
        <f>+'TTA Pivot Table'!C$23</f>
        <v>5</v>
      </c>
      <c r="C44" s="613">
        <f>+'TTA Pivot Table'!C$24</f>
        <v>4.88</v>
      </c>
      <c r="D44" s="613">
        <f>+'TTA Pivot Table'!C$25</f>
        <v>0</v>
      </c>
      <c r="E44" s="614">
        <f>+'TTA Pivot Table'!C$26</f>
        <v>4.9866666666666672</v>
      </c>
      <c r="F44" s="614">
        <f>+'TTA Pivot Table'!C$27</f>
        <v>4.22</v>
      </c>
      <c r="G44" s="613">
        <f>+'TTA Pivot Table'!C$28</f>
        <v>4.8899999999999997</v>
      </c>
      <c r="H44" s="613">
        <f>+'TTA Pivot Table'!C$29</f>
        <v>0</v>
      </c>
      <c r="I44" s="614">
        <f>+'TTA Pivot Table'!C$30</f>
        <v>4.3723657791357491</v>
      </c>
      <c r="J44" s="614">
        <f>+'TTA Pivot Table'!C$31</f>
        <v>4.26</v>
      </c>
      <c r="K44" s="613">
        <f>+'TTA Pivot Table'!C$32</f>
        <v>4.08</v>
      </c>
      <c r="L44" s="613">
        <f>+'TTA Pivot Table'!C$33</f>
        <v>0</v>
      </c>
      <c r="M44" s="615">
        <f>+'TTA Pivot Table'!C$34</f>
        <v>4.1834999999999996</v>
      </c>
      <c r="N44" s="614">
        <f>+'TTA Pivot Table'!C$35</f>
        <v>4.88</v>
      </c>
      <c r="O44" s="616">
        <f>+'TTA Pivot Table'!C$39</f>
        <v>4.3879700768297623</v>
      </c>
      <c r="P44" s="249"/>
      <c r="Q44" s="250">
        <f t="shared" si="2"/>
        <v>-0.18886577913574953</v>
      </c>
    </row>
    <row r="45" spans="1:17">
      <c r="A45" s="44" t="s">
        <v>270</v>
      </c>
      <c r="B45" s="613">
        <f>+'TTA Pivot Table'!C$40</f>
        <v>0</v>
      </c>
      <c r="C45" s="613">
        <f>+'TTA Pivot Table'!C$41</f>
        <v>0</v>
      </c>
      <c r="D45" s="613">
        <f>+'TTA Pivot Table'!C$42</f>
        <v>0</v>
      </c>
      <c r="E45" s="614">
        <f>+'TTA Pivot Table'!C$43</f>
        <v>0</v>
      </c>
      <c r="F45" s="614">
        <f>+'TTA Pivot Table'!C$44</f>
        <v>0</v>
      </c>
      <c r="G45" s="613">
        <f>+'TTA Pivot Table'!C$45</f>
        <v>0</v>
      </c>
      <c r="H45" s="613">
        <f>+'TTA Pivot Table'!C$46</f>
        <v>0</v>
      </c>
      <c r="I45" s="614">
        <f>+'TTA Pivot Table'!C$47</f>
        <v>0</v>
      </c>
      <c r="J45" s="614">
        <f>+'TTA Pivot Table'!C$48</f>
        <v>0</v>
      </c>
      <c r="K45" s="613">
        <f>+'TTA Pivot Table'!C$49</f>
        <v>0</v>
      </c>
      <c r="L45" s="613">
        <f>+'TTA Pivot Table'!C$50</f>
        <v>0</v>
      </c>
      <c r="M45" s="615">
        <f>+'TTA Pivot Table'!C$51</f>
        <v>0</v>
      </c>
      <c r="N45" s="614">
        <f>+'TTA Pivot Table'!C$52</f>
        <v>0</v>
      </c>
      <c r="O45" s="616">
        <f>+'TTA Pivot Table'!C$56</f>
        <v>0</v>
      </c>
      <c r="P45" s="249"/>
      <c r="Q45" s="250">
        <f t="shared" si="2"/>
        <v>0</v>
      </c>
    </row>
    <row r="46" spans="1:17">
      <c r="A46" s="44" t="s">
        <v>271</v>
      </c>
      <c r="B46" s="613">
        <f>+'TTA Pivot Table'!C$57</f>
        <v>4.7116212686567165</v>
      </c>
      <c r="C46" s="613">
        <f>+'TTA Pivot Table'!C$58</f>
        <v>5.3933526011560691</v>
      </c>
      <c r="D46" s="613">
        <f>+'TTA Pivot Table'!C$59</f>
        <v>6</v>
      </c>
      <c r="E46" s="614">
        <f>+'TTA Pivot Table'!C$60</f>
        <v>4.7333947606142734</v>
      </c>
      <c r="F46" s="614">
        <f>+'TTA Pivot Table'!C$61</f>
        <v>4.8793197678689486</v>
      </c>
      <c r="G46" s="613">
        <f>+'TTA Pivot Table'!C$62</f>
        <v>6.3733373934226556</v>
      </c>
      <c r="H46" s="613">
        <f>+'TTA Pivot Table'!C$63</f>
        <v>7.9881837160751568</v>
      </c>
      <c r="I46" s="614">
        <f>+'TTA Pivot Table'!C$64</f>
        <v>5.0614249312680215</v>
      </c>
      <c r="J46" s="614">
        <f>+'TTA Pivot Table'!C$65</f>
        <v>3.1462990846094616</v>
      </c>
      <c r="K46" s="613">
        <f>+'TTA Pivot Table'!C$66</f>
        <v>4.0994600814303412</v>
      </c>
      <c r="L46" s="613">
        <f>+'TTA Pivot Table'!C$67</f>
        <v>7.5143310344827574</v>
      </c>
      <c r="M46" s="615">
        <f>+'TTA Pivot Table'!C$68</f>
        <v>3.6197104578419972</v>
      </c>
      <c r="N46" s="614">
        <f>+'TTA Pivot Table'!C$69</f>
        <v>0</v>
      </c>
      <c r="O46" s="616">
        <f>+'TTA Pivot Table'!C$73</f>
        <v>4.3380644491184341</v>
      </c>
      <c r="P46" s="249"/>
      <c r="Q46" s="250">
        <f t="shared" si="2"/>
        <v>-1.4417144734260243</v>
      </c>
    </row>
    <row r="47" spans="1:17">
      <c r="A47" s="44"/>
      <c r="B47" s="613"/>
      <c r="C47" s="613"/>
      <c r="D47" s="613"/>
      <c r="E47" s="614"/>
      <c r="F47" s="614"/>
      <c r="G47" s="613"/>
      <c r="H47" s="613"/>
      <c r="I47" s="614"/>
      <c r="J47" s="614"/>
      <c r="K47" s="613"/>
      <c r="L47" s="613"/>
      <c r="M47" s="615"/>
      <c r="N47" s="614"/>
      <c r="O47" s="616"/>
      <c r="P47" s="249"/>
      <c r="Q47" s="250"/>
    </row>
    <row r="48" spans="1:17">
      <c r="A48" s="44" t="s">
        <v>272</v>
      </c>
      <c r="B48" s="613">
        <f>+'TTA Pivot Table'!C$74</f>
        <v>4.7073170731707314</v>
      </c>
      <c r="C48" s="613">
        <f>+'TTA Pivot Table'!C$75</f>
        <v>5.166666666666667</v>
      </c>
      <c r="D48" s="613">
        <f>+'TTA Pivot Table'!C$76</f>
        <v>0</v>
      </c>
      <c r="E48" s="614">
        <f>+'TTA Pivot Table'!C$77</f>
        <v>4.7659574468085104</v>
      </c>
      <c r="F48" s="614">
        <f>+'TTA Pivot Table'!C$78</f>
        <v>4.9853450265405028</v>
      </c>
      <c r="G48" s="613">
        <f>+'TTA Pivot Table'!C$79</f>
        <v>5.2871536523929468</v>
      </c>
      <c r="H48" s="613">
        <f>+'TTA Pivot Table'!C$80</f>
        <v>0</v>
      </c>
      <c r="I48" s="614">
        <f>+'TTA Pivot Table'!C$81</f>
        <v>5.0106765327695557</v>
      </c>
      <c r="J48" s="614">
        <f>+'TTA Pivot Table'!C$82</f>
        <v>3.6417511261261262</v>
      </c>
      <c r="K48" s="613">
        <f>+'TTA Pivot Table'!C$83</f>
        <v>3.839396628216504</v>
      </c>
      <c r="L48" s="613">
        <f>+'TTA Pivot Table'!C$84</f>
        <v>0</v>
      </c>
      <c r="M48" s="615">
        <f>+'TTA Pivot Table'!C$85</f>
        <v>3.6893567001496046</v>
      </c>
      <c r="N48" s="614">
        <f>+'TTA Pivot Table'!C$86</f>
        <v>0</v>
      </c>
      <c r="O48" s="616">
        <f>+'TTA Pivot Table'!C$90</f>
        <v>4.3592294000628211</v>
      </c>
      <c r="P48" s="249"/>
      <c r="Q48" s="250">
        <f t="shared" si="2"/>
        <v>-1.3213198326199511</v>
      </c>
    </row>
    <row r="49" spans="1:17">
      <c r="A49" s="44" t="s">
        <v>273</v>
      </c>
      <c r="B49" s="613">
        <f>+'TTA Pivot Table'!C$91</f>
        <v>4.5997560975609755</v>
      </c>
      <c r="C49" s="613">
        <f>+'TTA Pivot Table'!C$92</f>
        <v>5.07</v>
      </c>
      <c r="D49" s="613">
        <f>+'TTA Pivot Table'!C$93</f>
        <v>0</v>
      </c>
      <c r="E49" s="614">
        <f>+'TTA Pivot Table'!C$94</f>
        <v>4.6063527054108215</v>
      </c>
      <c r="F49" s="614">
        <f>+'TTA Pivot Table'!C$95</f>
        <v>5.0139130434782615</v>
      </c>
      <c r="G49" s="613">
        <f>+'TTA Pivot Table'!C$96</f>
        <v>6.1237383177570095</v>
      </c>
      <c r="H49" s="613">
        <f>+'TTA Pivot Table'!C$97</f>
        <v>0</v>
      </c>
      <c r="I49" s="614">
        <f>+'TTA Pivot Table'!C$98</f>
        <v>5.0486458028663348</v>
      </c>
      <c r="J49" s="614">
        <f>+'TTA Pivot Table'!C$99</f>
        <v>3.9127443881245476</v>
      </c>
      <c r="K49" s="613">
        <f>+'TTA Pivot Table'!C$100</f>
        <v>4.0310117647058821</v>
      </c>
      <c r="L49" s="613">
        <f>+'TTA Pivot Table'!C$101</f>
        <v>0</v>
      </c>
      <c r="M49" s="615">
        <f>+'TTA Pivot Table'!C$102</f>
        <v>3.940575858250277</v>
      </c>
      <c r="N49" s="614">
        <f>+'TTA Pivot Table'!C$103</f>
        <v>5.9830147058823524</v>
      </c>
      <c r="O49" s="616">
        <f>+'TTA Pivot Table'!C$107</f>
        <v>4.7484735812133074</v>
      </c>
      <c r="P49" s="249"/>
      <c r="Q49" s="250">
        <f t="shared" si="2"/>
        <v>-1.1080699446160578</v>
      </c>
    </row>
    <row r="50" spans="1:17">
      <c r="A50" s="44" t="s">
        <v>274</v>
      </c>
      <c r="B50" s="617">
        <f>+'TTA Pivot Table'!C$108</f>
        <v>0</v>
      </c>
      <c r="C50" s="618">
        <f>+'TTA Pivot Table'!C$109</f>
        <v>0</v>
      </c>
      <c r="D50" s="618">
        <f>+'TTA Pivot Table'!C$110</f>
        <v>0</v>
      </c>
      <c r="E50" s="619">
        <f>+'TTA Pivot Table'!C$111</f>
        <v>0</v>
      </c>
      <c r="F50" s="619">
        <f>+'TTA Pivot Table'!C$112</f>
        <v>0</v>
      </c>
      <c r="G50" s="618">
        <f>+'TTA Pivot Table'!C$113</f>
        <v>0</v>
      </c>
      <c r="H50" s="618">
        <f>+'TTA Pivot Table'!C$114</f>
        <v>0</v>
      </c>
      <c r="I50" s="619">
        <f>+'TTA Pivot Table'!C$115</f>
        <v>0</v>
      </c>
      <c r="J50" s="619">
        <f>+'TTA Pivot Table'!C$116</f>
        <v>0</v>
      </c>
      <c r="K50" s="618">
        <f>+'TTA Pivot Table'!C$117</f>
        <v>0</v>
      </c>
      <c r="L50" s="618">
        <f>+'TTA Pivot Table'!C$118</f>
        <v>0</v>
      </c>
      <c r="M50" s="620">
        <f>+'TTA Pivot Table'!C$119</f>
        <v>0</v>
      </c>
      <c r="N50" s="619">
        <f>+'TTA Pivot Table'!C$120</f>
        <v>0</v>
      </c>
      <c r="O50" s="621">
        <f>+'TTA Pivot Table'!C$124</f>
        <v>0</v>
      </c>
      <c r="P50" s="249"/>
      <c r="Q50" s="250">
        <f t="shared" si="2"/>
        <v>0</v>
      </c>
    </row>
    <row r="51" spans="1:17">
      <c r="A51" s="44" t="s">
        <v>275</v>
      </c>
      <c r="B51" s="613">
        <f>+'TTA Pivot Table'!C$125</f>
        <v>0</v>
      </c>
      <c r="C51" s="613">
        <f>+'TTA Pivot Table'!C$126</f>
        <v>0</v>
      </c>
      <c r="D51" s="613">
        <f>+'TTA Pivot Table'!C$127</f>
        <v>0</v>
      </c>
      <c r="E51" s="614">
        <f>+'TTA Pivot Table'!C$128</f>
        <v>0</v>
      </c>
      <c r="F51" s="614">
        <f>+'TTA Pivot Table'!C$129</f>
        <v>0</v>
      </c>
      <c r="G51" s="613">
        <f>+'TTA Pivot Table'!C$130</f>
        <v>0</v>
      </c>
      <c r="H51" s="613">
        <f>+'TTA Pivot Table'!C$131</f>
        <v>0</v>
      </c>
      <c r="I51" s="614">
        <f>+'TTA Pivot Table'!C$132</f>
        <v>0</v>
      </c>
      <c r="J51" s="614">
        <f>+'TTA Pivot Table'!C$133</f>
        <v>0</v>
      </c>
      <c r="K51" s="613">
        <f>+'TTA Pivot Table'!C$134</f>
        <v>0</v>
      </c>
      <c r="L51" s="613">
        <f>+'TTA Pivot Table'!C$135</f>
        <v>0</v>
      </c>
      <c r="M51" s="615">
        <f>+'TTA Pivot Table'!C$136</f>
        <v>0</v>
      </c>
      <c r="N51" s="614">
        <f>+'TTA Pivot Table'!C$137</f>
        <v>0</v>
      </c>
      <c r="O51" s="616">
        <f>+'TTA Pivot Table'!C$141</f>
        <v>0</v>
      </c>
      <c r="P51" s="249"/>
      <c r="Q51" s="250">
        <f t="shared" si="2"/>
        <v>0</v>
      </c>
    </row>
    <row r="52" spans="1:17">
      <c r="A52" s="44"/>
      <c r="B52" s="613"/>
      <c r="C52" s="613"/>
      <c r="D52" s="613"/>
      <c r="E52" s="614"/>
      <c r="F52" s="614"/>
      <c r="G52" s="613"/>
      <c r="H52" s="613"/>
      <c r="I52" s="614"/>
      <c r="J52" s="614"/>
      <c r="K52" s="613"/>
      <c r="L52" s="613"/>
      <c r="M52" s="615"/>
      <c r="N52" s="614"/>
      <c r="O52" s="616"/>
      <c r="P52" s="249"/>
      <c r="Q52" s="250"/>
    </row>
    <row r="53" spans="1:17">
      <c r="A53" s="44" t="s">
        <v>276</v>
      </c>
      <c r="B53" s="613">
        <f>+'TTA Pivot Table'!C$142</f>
        <v>4.6819047619047618</v>
      </c>
      <c r="C53" s="613">
        <f>+'TTA Pivot Table'!C$143</f>
        <v>4.8975000000000009</v>
      </c>
      <c r="D53" s="613">
        <f>+'TTA Pivot Table'!C$144</f>
        <v>0</v>
      </c>
      <c r="E53" s="614">
        <f>+'TTA Pivot Table'!C$145</f>
        <v>4.7391958041958047</v>
      </c>
      <c r="F53" s="614">
        <f>+'TTA Pivot Table'!C$146</f>
        <v>5.2068802698145031</v>
      </c>
      <c r="G53" s="613">
        <f>+'TTA Pivot Table'!C$147</f>
        <v>5.4481735985533453</v>
      </c>
      <c r="H53" s="613">
        <f>+'TTA Pivot Table'!C$148</f>
        <v>0</v>
      </c>
      <c r="I53" s="614">
        <f>+'TTA Pivot Table'!C$149</f>
        <v>5.2836112708453138</v>
      </c>
      <c r="J53" s="614">
        <f>+'TTA Pivot Table'!C$150</f>
        <v>3.4878920118343197</v>
      </c>
      <c r="K53" s="613">
        <f>+'TTA Pivot Table'!C$151</f>
        <v>3.9826477024070024</v>
      </c>
      <c r="L53" s="613">
        <f>+'TTA Pivot Table'!C$152</f>
        <v>0</v>
      </c>
      <c r="M53" s="615">
        <f>+'TTA Pivot Table'!C$153</f>
        <v>3.7369959603378629</v>
      </c>
      <c r="N53" s="614">
        <f>+'TTA Pivot Table'!C$154</f>
        <v>4.9102955665024632</v>
      </c>
      <c r="O53" s="616">
        <f>+'TTA Pivot Table'!C$158</f>
        <v>4.3862330842254087</v>
      </c>
      <c r="P53" s="249"/>
      <c r="Q53" s="250">
        <f t="shared" si="2"/>
        <v>-1.5466153105074509</v>
      </c>
    </row>
    <row r="54" spans="1:17">
      <c r="A54" s="44" t="s">
        <v>277</v>
      </c>
      <c r="B54" s="613">
        <f>+'TTA Pivot Table'!C$159</f>
        <v>4.6102564102564108</v>
      </c>
      <c r="C54" s="613">
        <f>+'TTA Pivot Table'!C$160</f>
        <v>0</v>
      </c>
      <c r="D54" s="613">
        <f>+'TTA Pivot Table'!C$161</f>
        <v>0</v>
      </c>
      <c r="E54" s="614">
        <f>+'TTA Pivot Table'!C$162</f>
        <v>4.6102564102564108</v>
      </c>
      <c r="F54" s="614">
        <f>+'TTA Pivot Table'!C$163</f>
        <v>4.6928877988963826</v>
      </c>
      <c r="G54" s="613">
        <f>+'TTA Pivot Table'!C$164</f>
        <v>9.3999999999999986</v>
      </c>
      <c r="H54" s="613">
        <f>+'TTA Pivot Table'!C$165</f>
        <v>6</v>
      </c>
      <c r="I54" s="614">
        <f>+'TTA Pivot Table'!C$166</f>
        <v>4.6988519822439923</v>
      </c>
      <c r="J54" s="614">
        <f>+'TTA Pivot Table'!C$167</f>
        <v>3.445008965929468</v>
      </c>
      <c r="K54" s="613">
        <f>+'TTA Pivot Table'!C$168</f>
        <v>3.5724137931034479</v>
      </c>
      <c r="L54" s="613">
        <f>+'TTA Pivot Table'!C$169</f>
        <v>7.1999999999999993</v>
      </c>
      <c r="M54" s="615">
        <f>+'TTA Pivot Table'!C$170</f>
        <v>3.480299667036626</v>
      </c>
      <c r="N54" s="614">
        <f>+'TTA Pivot Table'!C$171</f>
        <v>7.3577777777777786</v>
      </c>
      <c r="O54" s="616">
        <f>+'TTA Pivot Table'!C$175</f>
        <v>4.4825713949935357</v>
      </c>
      <c r="P54" s="249"/>
      <c r="Q54" s="250">
        <f t="shared" si="2"/>
        <v>-1.2185523152073663</v>
      </c>
    </row>
    <row r="55" spans="1:17">
      <c r="A55" s="44" t="s">
        <v>278</v>
      </c>
      <c r="B55" s="613">
        <f>+'TTA Pivot Table'!C$176</f>
        <v>0</v>
      </c>
      <c r="C55" s="613">
        <f>+'TTA Pivot Table'!C$177</f>
        <v>0</v>
      </c>
      <c r="D55" s="613">
        <f>+'TTA Pivot Table'!C$178</f>
        <v>0</v>
      </c>
      <c r="E55" s="614">
        <f>+'TTA Pivot Table'!C$179</f>
        <v>0</v>
      </c>
      <c r="F55" s="614">
        <f>+'TTA Pivot Table'!C$180</f>
        <v>0</v>
      </c>
      <c r="G55" s="613">
        <f>+'TTA Pivot Table'!C$181</f>
        <v>0</v>
      </c>
      <c r="H55" s="613">
        <f>+'TTA Pivot Table'!C$182</f>
        <v>0</v>
      </c>
      <c r="I55" s="614">
        <f>+'TTA Pivot Table'!C$183</f>
        <v>0</v>
      </c>
      <c r="J55" s="614">
        <f>+'TTA Pivot Table'!C$184</f>
        <v>0</v>
      </c>
      <c r="K55" s="613">
        <f>+'TTA Pivot Table'!C$185</f>
        <v>0</v>
      </c>
      <c r="L55" s="613">
        <f>+'TTA Pivot Table'!C$186</f>
        <v>0</v>
      </c>
      <c r="M55" s="615">
        <f>+'TTA Pivot Table'!C$187</f>
        <v>0</v>
      </c>
      <c r="N55" s="614">
        <f>+'TTA Pivot Table'!C$188</f>
        <v>0</v>
      </c>
      <c r="O55" s="616">
        <f>+'TTA Pivot Table'!C$192</f>
        <v>0</v>
      </c>
      <c r="P55" s="249"/>
      <c r="Q55" s="250">
        <f t="shared" si="2"/>
        <v>0</v>
      </c>
    </row>
    <row r="56" spans="1:17">
      <c r="A56" s="44" t="s">
        <v>279</v>
      </c>
      <c r="B56" s="613">
        <f>+'TTA Pivot Table'!C$193</f>
        <v>0</v>
      </c>
      <c r="C56" s="613">
        <f>+'TTA Pivot Table'!C$194</f>
        <v>0</v>
      </c>
      <c r="D56" s="613">
        <f>+'TTA Pivot Table'!C$195</f>
        <v>0</v>
      </c>
      <c r="E56" s="614">
        <f>+'TTA Pivot Table'!C$196</f>
        <v>0</v>
      </c>
      <c r="F56" s="614">
        <f>+'TTA Pivot Table'!C$197</f>
        <v>0</v>
      </c>
      <c r="G56" s="613">
        <f>+'TTA Pivot Table'!C$198</f>
        <v>0</v>
      </c>
      <c r="H56" s="613">
        <f>+'TTA Pivot Table'!C$199</f>
        <v>0</v>
      </c>
      <c r="I56" s="614">
        <f>+'TTA Pivot Table'!C$200</f>
        <v>0</v>
      </c>
      <c r="J56" s="614">
        <f>+'TTA Pivot Table'!C$201</f>
        <v>0</v>
      </c>
      <c r="K56" s="613">
        <f>+'TTA Pivot Table'!C$202</f>
        <v>0</v>
      </c>
      <c r="L56" s="613">
        <f>+'TTA Pivot Table'!C$203</f>
        <v>0</v>
      </c>
      <c r="M56" s="615">
        <f>+'TTA Pivot Table'!C$204</f>
        <v>0</v>
      </c>
      <c r="N56" s="614">
        <f>+'TTA Pivot Table'!C$205</f>
        <v>0</v>
      </c>
      <c r="O56" s="616">
        <f>+'TTA Pivot Table'!C$209</f>
        <v>0</v>
      </c>
      <c r="P56" s="249"/>
      <c r="Q56" s="250">
        <f t="shared" si="2"/>
        <v>0</v>
      </c>
    </row>
    <row r="57" spans="1:17">
      <c r="A57" s="44"/>
      <c r="B57" s="613"/>
      <c r="C57" s="613"/>
      <c r="D57" s="613"/>
      <c r="E57" s="614"/>
      <c r="F57" s="614"/>
      <c r="G57" s="613"/>
      <c r="H57" s="613"/>
      <c r="I57" s="614"/>
      <c r="J57" s="614"/>
      <c r="K57" s="613"/>
      <c r="L57" s="613"/>
      <c r="M57" s="615"/>
      <c r="N57" s="614"/>
      <c r="O57" s="616"/>
      <c r="P57" s="249"/>
      <c r="Q57" s="250"/>
    </row>
    <row r="58" spans="1:17">
      <c r="A58" s="44" t="s">
        <v>280</v>
      </c>
      <c r="B58" s="613">
        <f>+'TTA Pivot Table'!C$210</f>
        <v>4.5317796610169498</v>
      </c>
      <c r="C58" s="613">
        <f>+'TTA Pivot Table'!C$211</f>
        <v>5.2117647058823522</v>
      </c>
      <c r="D58" s="613">
        <f>+'TTA Pivot Table'!C$212</f>
        <v>0</v>
      </c>
      <c r="E58" s="614">
        <f>+'TTA Pivot Table'!C$213</f>
        <v>4.5477241379310351</v>
      </c>
      <c r="F58" s="614">
        <f>+'TTA Pivot Table'!C$214</f>
        <v>4.431177763819095</v>
      </c>
      <c r="G58" s="613">
        <f>+'TTA Pivot Table'!C$215</f>
        <v>5.7271000000000001</v>
      </c>
      <c r="H58" s="613">
        <f>+'TTA Pivot Table'!C$216</f>
        <v>0</v>
      </c>
      <c r="I58" s="614">
        <f>+'TTA Pivot Table'!C$217</f>
        <v>4.470639464068209</v>
      </c>
      <c r="J58" s="614">
        <f>+'TTA Pivot Table'!C$218</f>
        <v>3.6893913043478261</v>
      </c>
      <c r="K58" s="613">
        <f>+'TTA Pivot Table'!C$219</f>
        <v>3.8945192307692311</v>
      </c>
      <c r="L58" s="613">
        <f>+'TTA Pivot Table'!C$220</f>
        <v>0</v>
      </c>
      <c r="M58" s="615">
        <f>+'TTA Pivot Table'!C$221</f>
        <v>3.7571519322392803</v>
      </c>
      <c r="N58" s="614">
        <f>+'TTA Pivot Table'!C$222</f>
        <v>0</v>
      </c>
      <c r="O58" s="616">
        <f>+'TTA Pivot Table'!C$226</f>
        <v>4.2516005425567993</v>
      </c>
      <c r="P58" s="249"/>
      <c r="Q58" s="250">
        <f t="shared" si="2"/>
        <v>-0.71348753182892866</v>
      </c>
    </row>
    <row r="59" spans="1:17">
      <c r="A59" s="44" t="s">
        <v>281</v>
      </c>
      <c r="B59" s="613">
        <f>+'TTA Pivot Table'!C$227</f>
        <v>4.4483163664839465</v>
      </c>
      <c r="C59" s="613">
        <f>+'TTA Pivot Table'!C$228</f>
        <v>4.4209039548022595</v>
      </c>
      <c r="D59" s="613">
        <f>+'TTA Pivot Table'!C$229</f>
        <v>0</v>
      </c>
      <c r="E59" s="614">
        <f>+'TTA Pivot Table'!C$230</f>
        <v>4.4465397290369824</v>
      </c>
      <c r="F59" s="614">
        <f>+'TTA Pivot Table'!C$231</f>
        <v>4.8528467956358305</v>
      </c>
      <c r="G59" s="613">
        <f>+'TTA Pivot Table'!C$232</f>
        <v>5.1013363028953229</v>
      </c>
      <c r="H59" s="613">
        <f>+'TTA Pivot Table'!C$233</f>
        <v>0</v>
      </c>
      <c r="I59" s="614">
        <f>+'TTA Pivot Table'!C$234</f>
        <v>4.8717492587886486</v>
      </c>
      <c r="J59" s="614">
        <f>+'TTA Pivot Table'!C$235</f>
        <v>3.6111963190184051</v>
      </c>
      <c r="K59" s="613">
        <f>+'TTA Pivot Table'!C$236</f>
        <v>3.7771084337349397</v>
      </c>
      <c r="L59" s="613">
        <f>+'TTA Pivot Table'!C$237</f>
        <v>0</v>
      </c>
      <c r="M59" s="615">
        <f>+'TTA Pivot Table'!C$238</f>
        <v>3.6518007582139846</v>
      </c>
      <c r="N59" s="614">
        <f>+'TTA Pivot Table'!C$239</f>
        <v>4.9963126843657815</v>
      </c>
      <c r="O59" s="616">
        <f>+'TTA Pivot Table'!C$243</f>
        <v>4.198537817360096</v>
      </c>
      <c r="P59" s="249"/>
      <c r="Q59" s="250">
        <f t="shared" si="2"/>
        <v>-1.219948500574664</v>
      </c>
    </row>
    <row r="60" spans="1:17">
      <c r="A60" s="44" t="s">
        <v>282</v>
      </c>
      <c r="B60" s="613">
        <f>+'TTA Pivot Table'!C$244</f>
        <v>3</v>
      </c>
      <c r="C60" s="613">
        <f>+'TTA Pivot Table'!C$245</f>
        <v>4.333333333333333</v>
      </c>
      <c r="D60" s="613">
        <f>+'TTA Pivot Table'!C$246</f>
        <v>0</v>
      </c>
      <c r="E60" s="614">
        <f>+'TTA Pivot Table'!C$247</f>
        <v>3.8</v>
      </c>
      <c r="F60" s="614">
        <f>+'TTA Pivot Table'!C$248</f>
        <v>4.5182088723697449</v>
      </c>
      <c r="G60" s="613">
        <f>+'TTA Pivot Table'!C$249</f>
        <v>5.7612838515546638</v>
      </c>
      <c r="H60" s="613">
        <f>+'TTA Pivot Table'!C$250</f>
        <v>0</v>
      </c>
      <c r="I60" s="614">
        <f>+'TTA Pivot Table'!C$251</f>
        <v>4.6385570714615456</v>
      </c>
      <c r="J60" s="614">
        <f>+'TTA Pivot Table'!C$252</f>
        <v>3.2233146067415732</v>
      </c>
      <c r="K60" s="613">
        <f>+'TTA Pivot Table'!C$253</f>
        <v>3.9332552693208429</v>
      </c>
      <c r="L60" s="613">
        <f>+'TTA Pivot Table'!C$254</f>
        <v>0</v>
      </c>
      <c r="M60" s="615">
        <f>+'TTA Pivot Table'!C$255</f>
        <v>3.4534927866362946</v>
      </c>
      <c r="N60" s="614">
        <f>+'TTA Pivot Table'!C$256</f>
        <v>0</v>
      </c>
      <c r="O60" s="616">
        <f>+'TTA Pivot Table'!C$260</f>
        <v>4.2373553864177635</v>
      </c>
      <c r="P60" s="249"/>
      <c r="Q60" s="250">
        <f t="shared" si="2"/>
        <v>-1.1850642848252511</v>
      </c>
    </row>
    <row r="61" spans="1:17">
      <c r="A61" s="220" t="s">
        <v>283</v>
      </c>
      <c r="B61" s="622">
        <f>+'TTA Pivot Table'!C$261</f>
        <v>4.5</v>
      </c>
      <c r="C61" s="622">
        <f>+'TTA Pivot Table'!C$262</f>
        <v>0</v>
      </c>
      <c r="D61" s="622">
        <f>+'TTA Pivot Table'!C$263</f>
        <v>0</v>
      </c>
      <c r="E61" s="623">
        <f>+'TTA Pivot Table'!C$264</f>
        <v>4.5</v>
      </c>
      <c r="F61" s="623">
        <f>+'TTA Pivot Table'!C$265</f>
        <v>4.8</v>
      </c>
      <c r="G61" s="622">
        <f>+'TTA Pivot Table'!C$266</f>
        <v>6.7</v>
      </c>
      <c r="H61" s="622">
        <f>+'TTA Pivot Table'!C$267</f>
        <v>0</v>
      </c>
      <c r="I61" s="623">
        <f>+'TTA Pivot Table'!C$268</f>
        <v>4.8069669984284964</v>
      </c>
      <c r="J61" s="623">
        <f>+'TTA Pivot Table'!C$269</f>
        <v>3.7</v>
      </c>
      <c r="K61" s="622">
        <f>+'TTA Pivot Table'!C$270</f>
        <v>3.5</v>
      </c>
      <c r="L61" s="622">
        <f>+'TTA Pivot Table'!C$271</f>
        <v>0</v>
      </c>
      <c r="M61" s="624">
        <f>+'TTA Pivot Table'!C$272</f>
        <v>3.6884393063583816</v>
      </c>
      <c r="N61" s="623">
        <f>+'TTA Pivot Table'!C$273</f>
        <v>5.9</v>
      </c>
      <c r="O61" s="625">
        <f>+'TTA Pivot Table'!C$277</f>
        <v>4.5402124833997348</v>
      </c>
      <c r="P61" s="249"/>
      <c r="Q61" s="256">
        <f t="shared" si="2"/>
        <v>-1.1185276920701148</v>
      </c>
    </row>
    <row r="62" spans="1:17">
      <c r="A62" s="559" t="s">
        <v>400</v>
      </c>
      <c r="B62" s="584"/>
      <c r="C62" s="584"/>
      <c r="D62" s="584"/>
      <c r="E62" s="584"/>
      <c r="F62" s="585"/>
      <c r="G62" s="585"/>
      <c r="H62" s="585"/>
      <c r="I62" s="585"/>
      <c r="J62" s="586"/>
      <c r="K62" s="586"/>
      <c r="L62" s="586"/>
      <c r="M62" s="586"/>
      <c r="N62" s="586"/>
      <c r="O62" s="587"/>
    </row>
    <row r="63" spans="1:17" s="45" customFormat="1">
      <c r="A63" s="559"/>
      <c r="B63" s="588"/>
      <c r="C63" s="588"/>
      <c r="D63" s="588"/>
      <c r="E63" s="589"/>
      <c r="F63" s="588"/>
      <c r="G63" s="588"/>
      <c r="H63" s="588"/>
      <c r="I63" s="589"/>
      <c r="J63" s="590"/>
      <c r="K63" s="590"/>
      <c r="L63" s="590"/>
      <c r="M63" s="591"/>
      <c r="N63" s="590"/>
      <c r="O63" s="592"/>
      <c r="P63" s="267"/>
    </row>
    <row r="64" spans="1:17">
      <c r="A64" s="559"/>
      <c r="B64" s="584"/>
      <c r="C64" s="584"/>
      <c r="D64" s="584"/>
      <c r="E64" s="584"/>
      <c r="F64" s="585"/>
      <c r="G64" s="585"/>
      <c r="H64" s="585"/>
      <c r="I64" s="585"/>
      <c r="J64" s="586"/>
      <c r="K64" s="586"/>
      <c r="L64" s="586"/>
      <c r="M64" s="586"/>
      <c r="N64" s="586"/>
      <c r="O64" s="560" t="s">
        <v>830</v>
      </c>
    </row>
    <row r="65" spans="1:17" ht="18">
      <c r="A65" s="557" t="s">
        <v>867</v>
      </c>
      <c r="B65" s="535"/>
      <c r="C65" s="535"/>
      <c r="D65" s="535"/>
      <c r="E65" s="535"/>
      <c r="F65" s="538"/>
      <c r="G65" s="538"/>
      <c r="H65" s="538"/>
      <c r="I65" s="539"/>
      <c r="J65" s="209"/>
      <c r="K65" s="209"/>
      <c r="L65" s="209"/>
      <c r="M65" s="534"/>
      <c r="N65" s="209"/>
      <c r="O65" s="533"/>
      <c r="Q65" s="244"/>
    </row>
    <row r="66" spans="1:17" ht="18">
      <c r="A66" s="557"/>
      <c r="B66" s="535"/>
      <c r="C66" s="535"/>
      <c r="D66" s="535"/>
      <c r="E66" s="535"/>
      <c r="F66" s="538"/>
      <c r="G66" s="538"/>
      <c r="H66" s="538"/>
      <c r="I66" s="539"/>
      <c r="J66" s="209"/>
      <c r="K66" s="209"/>
      <c r="L66" s="209"/>
      <c r="M66" s="534"/>
      <c r="N66" s="209"/>
      <c r="O66" s="533"/>
      <c r="Q66" s="244"/>
    </row>
    <row r="67" spans="1:17" ht="15.75">
      <c r="A67" s="558" t="s">
        <v>443</v>
      </c>
      <c r="B67" s="535"/>
      <c r="C67" s="535"/>
      <c r="D67" s="535"/>
      <c r="E67" s="535"/>
      <c r="F67" s="538"/>
      <c r="G67" s="538"/>
      <c r="H67" s="538"/>
      <c r="I67" s="539"/>
      <c r="J67" s="209"/>
      <c r="K67" s="209"/>
      <c r="L67" s="209"/>
      <c r="M67" s="534"/>
      <c r="N67" s="209"/>
      <c r="O67" s="533"/>
      <c r="Q67" s="244"/>
    </row>
    <row r="68" spans="1:17" ht="15.75">
      <c r="A68" s="558" t="s">
        <v>527</v>
      </c>
      <c r="B68" s="535"/>
      <c r="C68" s="535"/>
      <c r="D68" s="535"/>
      <c r="E68" s="535"/>
      <c r="F68" s="538"/>
      <c r="G68" s="538"/>
      <c r="H68" s="538"/>
      <c r="I68" s="539"/>
      <c r="J68" s="209"/>
      <c r="K68" s="209"/>
      <c r="L68" s="209"/>
      <c r="M68" s="534"/>
      <c r="N68" s="209"/>
      <c r="O68" s="533"/>
      <c r="Q68" s="244"/>
    </row>
    <row r="69" spans="1:17" ht="18" customHeight="1">
      <c r="A69" s="231"/>
      <c r="B69" s="231"/>
      <c r="C69" s="231"/>
      <c r="D69" s="231"/>
      <c r="E69" s="231"/>
      <c r="F69" s="208"/>
      <c r="G69" s="549"/>
      <c r="H69" s="549"/>
      <c r="I69" s="546"/>
      <c r="J69" s="222"/>
      <c r="K69" s="222"/>
      <c r="L69" s="222"/>
      <c r="M69" s="222"/>
      <c r="N69" s="222"/>
      <c r="O69" s="222"/>
      <c r="P69" s="42"/>
      <c r="Q69" s="244"/>
    </row>
    <row r="70" spans="1:17" ht="18" customHeight="1">
      <c r="A70" s="213"/>
      <c r="B70" s="561" t="s">
        <v>828</v>
      </c>
      <c r="C70" s="562"/>
      <c r="D70" s="562"/>
      <c r="E70" s="562"/>
      <c r="F70" s="562"/>
      <c r="G70" s="562"/>
      <c r="H70" s="562"/>
      <c r="I70" s="563"/>
      <c r="J70" s="577" t="s">
        <v>397</v>
      </c>
      <c r="K70" s="578"/>
      <c r="L70" s="578"/>
      <c r="M70" s="579"/>
      <c r="N70" s="660" t="s">
        <v>827</v>
      </c>
      <c r="O70" s="580"/>
      <c r="P70" s="242"/>
      <c r="Q70" s="244"/>
    </row>
    <row r="71" spans="1:17" ht="45" customHeight="1">
      <c r="A71" s="243"/>
      <c r="B71" s="562" t="s">
        <v>906</v>
      </c>
      <c r="C71" s="562"/>
      <c r="D71" s="562"/>
      <c r="E71" s="567"/>
      <c r="F71" s="568" t="s">
        <v>908</v>
      </c>
      <c r="G71" s="562"/>
      <c r="H71" s="562"/>
      <c r="I71" s="563"/>
      <c r="J71" s="569" t="s">
        <v>829</v>
      </c>
      <c r="K71" s="570"/>
      <c r="L71" s="570"/>
      <c r="M71" s="571"/>
      <c r="N71" s="661"/>
      <c r="O71" s="581"/>
      <c r="P71" s="242"/>
      <c r="Q71" s="244"/>
    </row>
    <row r="72" spans="1:17" ht="27" customHeight="1">
      <c r="A72" s="231"/>
      <c r="B72" s="572" t="s">
        <v>398</v>
      </c>
      <c r="C72" s="572" t="s">
        <v>399</v>
      </c>
      <c r="D72" s="572" t="s">
        <v>284</v>
      </c>
      <c r="E72" s="574" t="s">
        <v>127</v>
      </c>
      <c r="F72" s="574" t="s">
        <v>398</v>
      </c>
      <c r="G72" s="572" t="s">
        <v>399</v>
      </c>
      <c r="H72" s="572" t="s">
        <v>284</v>
      </c>
      <c r="I72" s="574" t="s">
        <v>127</v>
      </c>
      <c r="J72" s="575" t="s">
        <v>398</v>
      </c>
      <c r="K72" s="576" t="s">
        <v>399</v>
      </c>
      <c r="L72" s="582" t="s">
        <v>284</v>
      </c>
      <c r="M72" s="575" t="s">
        <v>127</v>
      </c>
      <c r="N72" s="662"/>
      <c r="O72" s="583" t="s">
        <v>128</v>
      </c>
      <c r="P72" s="242"/>
      <c r="Q72" s="244" t="s">
        <v>523</v>
      </c>
    </row>
    <row r="73" spans="1:17" ht="26.25" hidden="1" customHeight="1">
      <c r="A73" s="44" t="s">
        <v>267</v>
      </c>
      <c r="B73" s="275"/>
      <c r="C73" s="275"/>
      <c r="D73" s="275"/>
      <c r="E73" s="275"/>
      <c r="F73" s="246">
        <f>'TTA Pivot Table'!D$230</f>
        <v>4.7954545454545459</v>
      </c>
      <c r="G73" s="246">
        <f>'TTA Pivot Table'!D$231</f>
        <v>5.6956521739130439</v>
      </c>
      <c r="H73" s="246">
        <f>'TTA Pivot Table'!D$232</f>
        <v>6.2989130434782608</v>
      </c>
      <c r="I73" s="245">
        <f>'TTA Pivot Table'!D$233</f>
        <v>0</v>
      </c>
      <c r="J73" s="245">
        <f>'TTA Pivot Table'!D$234</f>
        <v>5.743435213086526</v>
      </c>
      <c r="K73" s="246">
        <f>'TTA Pivot Table'!D$235</f>
        <v>3.6173469387755102</v>
      </c>
      <c r="L73" s="246">
        <f>'TTA Pivot Table'!D$236</f>
        <v>3.6036036036036037</v>
      </c>
      <c r="M73" s="247">
        <f>'TTA Pivot Table'!D$237</f>
        <v>0</v>
      </c>
      <c r="N73" s="245">
        <f>'TTA Pivot Table'!D$238</f>
        <v>3.6121713316369806</v>
      </c>
      <c r="O73" s="380">
        <f>'TTA Pivot Table'!D$243</f>
        <v>4.4285204991087346</v>
      </c>
      <c r="P73" s="249"/>
      <c r="Q73" s="250">
        <f>+M73-I73</f>
        <v>0</v>
      </c>
    </row>
    <row r="74" spans="1:17" ht="15.75" hidden="1">
      <c r="A74" s="44"/>
      <c r="B74" s="275"/>
      <c r="C74" s="275"/>
      <c r="D74" s="275"/>
      <c r="E74" s="275"/>
      <c r="F74" s="255"/>
      <c r="G74" s="255"/>
      <c r="H74" s="255"/>
      <c r="I74" s="248"/>
      <c r="J74" s="251"/>
      <c r="K74" s="252"/>
      <c r="L74" s="252"/>
      <c r="M74" s="253"/>
      <c r="N74" s="251"/>
      <c r="O74" s="380"/>
      <c r="P74" s="249"/>
      <c r="Q74" s="254">
        <f t="shared" ref="Q74" si="3">+I74-M74</f>
        <v>0</v>
      </c>
    </row>
    <row r="75" spans="1:17">
      <c r="A75" s="44" t="s">
        <v>268</v>
      </c>
      <c r="B75" s="613">
        <f>+'TTA Pivot Table'!D$6</f>
        <v>0</v>
      </c>
      <c r="C75" s="613">
        <f>+'TTA Pivot Table'!D$7</f>
        <v>0</v>
      </c>
      <c r="D75" s="613">
        <f>+'TTA Pivot Table'!D$8</f>
        <v>0</v>
      </c>
      <c r="E75" s="614">
        <f>+'TTA Pivot Table'!D$9</f>
        <v>0</v>
      </c>
      <c r="F75" s="614">
        <f>+'TTA Pivot Table'!D$10</f>
        <v>0</v>
      </c>
      <c r="G75" s="613">
        <f>+'TTA Pivot Table'!D$11</f>
        <v>0</v>
      </c>
      <c r="H75" s="613">
        <f>+'TTA Pivot Table'!D$12</f>
        <v>0</v>
      </c>
      <c r="I75" s="614">
        <f>+'TTA Pivot Table'!D$13</f>
        <v>0</v>
      </c>
      <c r="J75" s="614">
        <f>+'TTA Pivot Table'!D$14</f>
        <v>0</v>
      </c>
      <c r="K75" s="613">
        <f>+'TTA Pivot Table'!D$15</f>
        <v>0</v>
      </c>
      <c r="L75" s="613">
        <f>+'TTA Pivot Table'!D$16</f>
        <v>0</v>
      </c>
      <c r="M75" s="615">
        <f>+'TTA Pivot Table'!D$17</f>
        <v>0</v>
      </c>
      <c r="N75" s="614">
        <f>+'TTA Pivot Table'!D$18</f>
        <v>0</v>
      </c>
      <c r="O75" s="616">
        <f>+'TTA Pivot Table'!D$22</f>
        <v>0</v>
      </c>
      <c r="P75" s="249"/>
      <c r="Q75" s="250">
        <f t="shared" ref="Q75:Q93" si="4">+M75-I75</f>
        <v>0</v>
      </c>
    </row>
    <row r="76" spans="1:17">
      <c r="A76" s="44" t="s">
        <v>269</v>
      </c>
      <c r="B76" s="613">
        <f>+'TTA Pivot Table'!D$23</f>
        <v>0</v>
      </c>
      <c r="C76" s="613">
        <f>+'TTA Pivot Table'!D$24</f>
        <v>0</v>
      </c>
      <c r="D76" s="613">
        <f>+'TTA Pivot Table'!D$25</f>
        <v>0</v>
      </c>
      <c r="E76" s="614">
        <f>+'TTA Pivot Table'!D$26</f>
        <v>0</v>
      </c>
      <c r="F76" s="614">
        <f>+'TTA Pivot Table'!D$27</f>
        <v>0</v>
      </c>
      <c r="G76" s="613">
        <f>+'TTA Pivot Table'!D$28</f>
        <v>0</v>
      </c>
      <c r="H76" s="613">
        <f>+'TTA Pivot Table'!D$29</f>
        <v>0</v>
      </c>
      <c r="I76" s="614">
        <f>+'TTA Pivot Table'!D$30</f>
        <v>0</v>
      </c>
      <c r="J76" s="614">
        <f>+'TTA Pivot Table'!D$31</f>
        <v>0</v>
      </c>
      <c r="K76" s="613">
        <f>+'TTA Pivot Table'!D$32</f>
        <v>0</v>
      </c>
      <c r="L76" s="613">
        <f>+'TTA Pivot Table'!D$33</f>
        <v>0</v>
      </c>
      <c r="M76" s="615">
        <f>+'TTA Pivot Table'!D$34</f>
        <v>0</v>
      </c>
      <c r="N76" s="614">
        <f>+'TTA Pivot Table'!D$35</f>
        <v>0</v>
      </c>
      <c r="O76" s="616">
        <f>+'TTA Pivot Table'!D$39</f>
        <v>0</v>
      </c>
      <c r="P76" s="249"/>
      <c r="Q76" s="250">
        <f t="shared" si="4"/>
        <v>0</v>
      </c>
    </row>
    <row r="77" spans="1:17">
      <c r="A77" s="44" t="s">
        <v>270</v>
      </c>
      <c r="B77" s="613">
        <f>+'TTA Pivot Table'!D$40</f>
        <v>0</v>
      </c>
      <c r="C77" s="613">
        <f>+'TTA Pivot Table'!D$41</f>
        <v>0</v>
      </c>
      <c r="D77" s="613">
        <f>+'TTA Pivot Table'!D$42</f>
        <v>0</v>
      </c>
      <c r="E77" s="614">
        <f>+'TTA Pivot Table'!D$43</f>
        <v>0</v>
      </c>
      <c r="F77" s="614">
        <f>+'TTA Pivot Table'!D$44</f>
        <v>0</v>
      </c>
      <c r="G77" s="613">
        <f>+'TTA Pivot Table'!D$45</f>
        <v>0</v>
      </c>
      <c r="H77" s="613">
        <f>+'TTA Pivot Table'!D$46</f>
        <v>0</v>
      </c>
      <c r="I77" s="614">
        <f>+'TTA Pivot Table'!D$47</f>
        <v>0</v>
      </c>
      <c r="J77" s="614">
        <f>+'TTA Pivot Table'!D$48</f>
        <v>0</v>
      </c>
      <c r="K77" s="613">
        <f>+'TTA Pivot Table'!D$49</f>
        <v>0</v>
      </c>
      <c r="L77" s="613">
        <f>+'TTA Pivot Table'!D$50</f>
        <v>0</v>
      </c>
      <c r="M77" s="615">
        <f>+'TTA Pivot Table'!D$51</f>
        <v>0</v>
      </c>
      <c r="N77" s="614">
        <f>+'TTA Pivot Table'!D$52</f>
        <v>0</v>
      </c>
      <c r="O77" s="616">
        <f>+'TTA Pivot Table'!D$56</f>
        <v>0</v>
      </c>
      <c r="P77" s="249"/>
      <c r="Q77" s="250">
        <f t="shared" si="4"/>
        <v>0</v>
      </c>
    </row>
    <row r="78" spans="1:17">
      <c r="A78" s="44" t="s">
        <v>271</v>
      </c>
      <c r="B78" s="613">
        <f>+'TTA Pivot Table'!D$57</f>
        <v>4.96</v>
      </c>
      <c r="C78" s="613">
        <f>+'TTA Pivot Table'!D$58</f>
        <v>5.63</v>
      </c>
      <c r="D78" s="613">
        <f>+'TTA Pivot Table'!D$59</f>
        <v>0</v>
      </c>
      <c r="E78" s="614">
        <f>+'TTA Pivot Table'!D$60</f>
        <v>5.0238095238095237</v>
      </c>
      <c r="F78" s="614">
        <f>+'TTA Pivot Table'!D$61</f>
        <v>5.64</v>
      </c>
      <c r="G78" s="613">
        <f>+'TTA Pivot Table'!D$62</f>
        <v>6.32</v>
      </c>
      <c r="H78" s="613">
        <f>+'TTA Pivot Table'!D$63</f>
        <v>13.33</v>
      </c>
      <c r="I78" s="614">
        <f>+'TTA Pivot Table'!D$64</f>
        <v>5.7826134969325151</v>
      </c>
      <c r="J78" s="614">
        <f>+'TTA Pivot Table'!D$65</f>
        <v>3.42</v>
      </c>
      <c r="K78" s="613">
        <f>+'TTA Pivot Table'!D$66</f>
        <v>4.18</v>
      </c>
      <c r="L78" s="613">
        <f>+'TTA Pivot Table'!D$67</f>
        <v>15.440000000000001</v>
      </c>
      <c r="M78" s="615">
        <f>+'TTA Pivot Table'!D$68</f>
        <v>3.9654947834334493</v>
      </c>
      <c r="N78" s="614">
        <f>+'TTA Pivot Table'!D$69</f>
        <v>0</v>
      </c>
      <c r="O78" s="616">
        <f>+'TTA Pivot Table'!D$73</f>
        <v>4.4003175691112641</v>
      </c>
      <c r="P78" s="249"/>
      <c r="Q78" s="250">
        <f t="shared" si="4"/>
        <v>-1.8171187134990658</v>
      </c>
    </row>
    <row r="79" spans="1:17">
      <c r="A79" s="44"/>
      <c r="B79" s="613"/>
      <c r="C79" s="613"/>
      <c r="D79" s="613"/>
      <c r="E79" s="614"/>
      <c r="F79" s="614"/>
      <c r="G79" s="613"/>
      <c r="H79" s="613"/>
      <c r="I79" s="614"/>
      <c r="J79" s="614"/>
      <c r="K79" s="613"/>
      <c r="L79" s="613"/>
      <c r="M79" s="615"/>
      <c r="N79" s="614"/>
      <c r="O79" s="616"/>
      <c r="P79" s="249"/>
      <c r="Q79" s="250"/>
    </row>
    <row r="80" spans="1:17">
      <c r="A80" s="44" t="s">
        <v>272</v>
      </c>
      <c r="B80" s="613">
        <f>+'TTA Pivot Table'!D$74</f>
        <v>5.3548387096774199</v>
      </c>
      <c r="C80" s="613">
        <f>+'TTA Pivot Table'!D$75</f>
        <v>0</v>
      </c>
      <c r="D80" s="613">
        <f>+'TTA Pivot Table'!D$76</f>
        <v>0</v>
      </c>
      <c r="E80" s="614">
        <f>+'TTA Pivot Table'!D$77</f>
        <v>5.3548387096774199</v>
      </c>
      <c r="F80" s="614">
        <f>+'TTA Pivot Table'!D$78</f>
        <v>4.9631050767414404</v>
      </c>
      <c r="G80" s="613">
        <f>+'TTA Pivot Table'!D$79</f>
        <v>5.833333333333333</v>
      </c>
      <c r="H80" s="613">
        <f>+'TTA Pivot Table'!D$80</f>
        <v>0</v>
      </c>
      <c r="I80" s="614">
        <f>+'TTA Pivot Table'!D$81</f>
        <v>4.9646434885091342</v>
      </c>
      <c r="J80" s="614">
        <f>+'TTA Pivot Table'!D$82</f>
        <v>4.0077751196172251</v>
      </c>
      <c r="K80" s="613">
        <f>+'TTA Pivot Table'!D$83</f>
        <v>3.6530612244897958</v>
      </c>
      <c r="L80" s="613">
        <f>+'TTA Pivot Table'!D$84</f>
        <v>0</v>
      </c>
      <c r="M80" s="615">
        <f>+'TTA Pivot Table'!D$85</f>
        <v>3.9705567451820127</v>
      </c>
      <c r="N80" s="614">
        <f>+'TTA Pivot Table'!D$86</f>
        <v>0</v>
      </c>
      <c r="O80" s="616">
        <f>+'TTA Pivot Table'!D$90</f>
        <v>4.6203981968444783</v>
      </c>
      <c r="P80" s="249"/>
      <c r="Q80" s="250">
        <f t="shared" si="4"/>
        <v>-0.99408674332712144</v>
      </c>
    </row>
    <row r="81" spans="1:17">
      <c r="A81" s="44" t="s">
        <v>273</v>
      </c>
      <c r="B81" s="613">
        <f>+'TTA Pivot Table'!D$91</f>
        <v>0</v>
      </c>
      <c r="C81" s="613">
        <f>+'TTA Pivot Table'!D$92</f>
        <v>0</v>
      </c>
      <c r="D81" s="613">
        <f>+'TTA Pivot Table'!D$93</f>
        <v>0</v>
      </c>
      <c r="E81" s="614">
        <f>+'TTA Pivot Table'!D$94</f>
        <v>0</v>
      </c>
      <c r="F81" s="614">
        <f>+'TTA Pivot Table'!D$95</f>
        <v>0</v>
      </c>
      <c r="G81" s="613">
        <f>+'TTA Pivot Table'!D$96</f>
        <v>0</v>
      </c>
      <c r="H81" s="613">
        <f>+'TTA Pivot Table'!D$97</f>
        <v>0</v>
      </c>
      <c r="I81" s="614">
        <f>+'TTA Pivot Table'!D$98</f>
        <v>0</v>
      </c>
      <c r="J81" s="614">
        <f>+'TTA Pivot Table'!D$99</f>
        <v>0</v>
      </c>
      <c r="K81" s="613">
        <f>+'TTA Pivot Table'!D$100</f>
        <v>0</v>
      </c>
      <c r="L81" s="613">
        <f>+'TTA Pivot Table'!D$101</f>
        <v>0</v>
      </c>
      <c r="M81" s="615">
        <f>+'TTA Pivot Table'!D$102</f>
        <v>0</v>
      </c>
      <c r="N81" s="614">
        <f>+'TTA Pivot Table'!D$103</f>
        <v>0</v>
      </c>
      <c r="O81" s="616">
        <f>+'TTA Pivot Table'!D$107</f>
        <v>0</v>
      </c>
      <c r="P81" s="249"/>
      <c r="Q81" s="250">
        <f t="shared" si="4"/>
        <v>0</v>
      </c>
    </row>
    <row r="82" spans="1:17">
      <c r="A82" s="44" t="s">
        <v>274</v>
      </c>
      <c r="B82" s="617">
        <f>+'TTA Pivot Table'!D$108</f>
        <v>0</v>
      </c>
      <c r="C82" s="618">
        <f>+'TTA Pivot Table'!D$109</f>
        <v>0</v>
      </c>
      <c r="D82" s="618">
        <f>+'TTA Pivot Table'!D$110</f>
        <v>0</v>
      </c>
      <c r="E82" s="619">
        <f>+'TTA Pivot Table'!D$111</f>
        <v>0</v>
      </c>
      <c r="F82" s="619">
        <f>+'TTA Pivot Table'!D$112</f>
        <v>0</v>
      </c>
      <c r="G82" s="618">
        <f>+'TTA Pivot Table'!D$113</f>
        <v>0</v>
      </c>
      <c r="H82" s="618">
        <f>+'TTA Pivot Table'!D$114</f>
        <v>0</v>
      </c>
      <c r="I82" s="619">
        <f>+'TTA Pivot Table'!D$115</f>
        <v>0</v>
      </c>
      <c r="J82" s="619">
        <f>+'TTA Pivot Table'!D$116</f>
        <v>0</v>
      </c>
      <c r="K82" s="618">
        <f>+'TTA Pivot Table'!D$117</f>
        <v>0</v>
      </c>
      <c r="L82" s="618">
        <f>+'TTA Pivot Table'!D$118</f>
        <v>0</v>
      </c>
      <c r="M82" s="620">
        <f>+'TTA Pivot Table'!D$119</f>
        <v>0</v>
      </c>
      <c r="N82" s="619">
        <f>+'TTA Pivot Table'!D$120</f>
        <v>0</v>
      </c>
      <c r="O82" s="621">
        <f>+'TTA Pivot Table'!D$124</f>
        <v>0</v>
      </c>
      <c r="P82" s="249"/>
      <c r="Q82" s="250">
        <f t="shared" si="4"/>
        <v>0</v>
      </c>
    </row>
    <row r="83" spans="1:17">
      <c r="A83" s="44" t="s">
        <v>275</v>
      </c>
      <c r="B83" s="613">
        <f>+'TTA Pivot Table'!D$125</f>
        <v>0</v>
      </c>
      <c r="C83" s="613">
        <f>+'TTA Pivot Table'!D$126</f>
        <v>0</v>
      </c>
      <c r="D83" s="613">
        <f>+'TTA Pivot Table'!D$127</f>
        <v>0</v>
      </c>
      <c r="E83" s="614">
        <f>+'TTA Pivot Table'!D$128</f>
        <v>0</v>
      </c>
      <c r="F83" s="614">
        <f>+'TTA Pivot Table'!D$129</f>
        <v>0</v>
      </c>
      <c r="G83" s="613">
        <f>+'TTA Pivot Table'!D$130</f>
        <v>0</v>
      </c>
      <c r="H83" s="613">
        <f>+'TTA Pivot Table'!D$131</f>
        <v>0</v>
      </c>
      <c r="I83" s="614">
        <f>+'TTA Pivot Table'!D$132</f>
        <v>0</v>
      </c>
      <c r="J83" s="614">
        <f>+'TTA Pivot Table'!D$133</f>
        <v>0</v>
      </c>
      <c r="K83" s="613">
        <f>+'TTA Pivot Table'!D$134</f>
        <v>0</v>
      </c>
      <c r="L83" s="613">
        <f>+'TTA Pivot Table'!D$135</f>
        <v>0</v>
      </c>
      <c r="M83" s="615">
        <f>+'TTA Pivot Table'!D$136</f>
        <v>0</v>
      </c>
      <c r="N83" s="614">
        <f>+'TTA Pivot Table'!D$137</f>
        <v>0</v>
      </c>
      <c r="O83" s="616">
        <f>+'TTA Pivot Table'!D$141</f>
        <v>0</v>
      </c>
      <c r="P83" s="249"/>
      <c r="Q83" s="250">
        <f t="shared" si="4"/>
        <v>0</v>
      </c>
    </row>
    <row r="84" spans="1:17">
      <c r="A84" s="44"/>
      <c r="B84" s="613"/>
      <c r="C84" s="613"/>
      <c r="D84" s="613"/>
      <c r="E84" s="614"/>
      <c r="F84" s="614"/>
      <c r="G84" s="613"/>
      <c r="H84" s="613"/>
      <c r="I84" s="614"/>
      <c r="J84" s="614"/>
      <c r="K84" s="613"/>
      <c r="L84" s="613"/>
      <c r="M84" s="615"/>
      <c r="N84" s="614"/>
      <c r="O84" s="616"/>
      <c r="P84" s="249"/>
      <c r="Q84" s="250"/>
    </row>
    <row r="85" spans="1:17">
      <c r="A85" s="44" t="s">
        <v>276</v>
      </c>
      <c r="B85" s="613">
        <f>+'TTA Pivot Table'!D$142</f>
        <v>4.6929230769230763</v>
      </c>
      <c r="C85" s="613">
        <f>+'TTA Pivot Table'!D$143</f>
        <v>5.0599999999999996</v>
      </c>
      <c r="D85" s="613">
        <f>+'TTA Pivot Table'!D$144</f>
        <v>0</v>
      </c>
      <c r="E85" s="614">
        <f>+'TTA Pivot Table'!D$145</f>
        <v>4.8644262295081964</v>
      </c>
      <c r="F85" s="614">
        <f>+'TTA Pivot Table'!D$146</f>
        <v>4.9881153450051494</v>
      </c>
      <c r="G85" s="613">
        <f>+'TTA Pivot Table'!D$147</f>
        <v>5.3062199747155505</v>
      </c>
      <c r="H85" s="613">
        <f>+'TTA Pivot Table'!D$148</f>
        <v>0</v>
      </c>
      <c r="I85" s="614">
        <f>+'TTA Pivot Table'!D$149</f>
        <v>5.1309194097616349</v>
      </c>
      <c r="J85" s="614">
        <f>+'TTA Pivot Table'!D$150</f>
        <v>3.402379182156134</v>
      </c>
      <c r="K85" s="613">
        <f>+'TTA Pivot Table'!D$151</f>
        <v>3.8815843023255816</v>
      </c>
      <c r="L85" s="613">
        <f>+'TTA Pivot Table'!D$152</f>
        <v>4.5</v>
      </c>
      <c r="M85" s="615">
        <f>+'TTA Pivot Table'!D$153</f>
        <v>3.6719722901385494</v>
      </c>
      <c r="N85" s="614">
        <f>+'TTA Pivot Table'!D$154</f>
        <v>5.117647058823529</v>
      </c>
      <c r="O85" s="616">
        <f>+'TTA Pivot Table'!D$158</f>
        <v>4.5884284016636956</v>
      </c>
      <c r="P85" s="249"/>
      <c r="Q85" s="250">
        <f t="shared" si="4"/>
        <v>-1.4589471196230854</v>
      </c>
    </row>
    <row r="86" spans="1:17">
      <c r="A86" s="44" t="s">
        <v>277</v>
      </c>
      <c r="B86" s="613">
        <f>+'TTA Pivot Table'!D$159</f>
        <v>5.5333333333333341</v>
      </c>
      <c r="C86" s="613">
        <f>+'TTA Pivot Table'!D$160</f>
        <v>0</v>
      </c>
      <c r="D86" s="613">
        <f>+'TTA Pivot Table'!D$161</f>
        <v>0</v>
      </c>
      <c r="E86" s="614">
        <f>+'TTA Pivot Table'!D$162</f>
        <v>5.5333333333333341</v>
      </c>
      <c r="F86" s="614">
        <f>+'TTA Pivot Table'!D$163</f>
        <v>5.1136714813570707</v>
      </c>
      <c r="G86" s="613">
        <f>+'TTA Pivot Table'!D$164</f>
        <v>7.1375000000000002</v>
      </c>
      <c r="H86" s="613">
        <f>+'TTA Pivot Table'!D$165</f>
        <v>7.4</v>
      </c>
      <c r="I86" s="614">
        <f>+'TTA Pivot Table'!D$166</f>
        <v>5.1350848021283673</v>
      </c>
      <c r="J86" s="614">
        <f>+'TTA Pivot Table'!D$167</f>
        <v>4.0999999999999996</v>
      </c>
      <c r="K86" s="613">
        <f>+'TTA Pivot Table'!D$168</f>
        <v>4.5</v>
      </c>
      <c r="L86" s="613">
        <f>+'TTA Pivot Table'!D$169</f>
        <v>7.4195876288659788</v>
      </c>
      <c r="M86" s="615">
        <f>+'TTA Pivot Table'!D$170</f>
        <v>4.295484117872177</v>
      </c>
      <c r="N86" s="614">
        <f>+'TTA Pivot Table'!D$171</f>
        <v>8.3404761904761919</v>
      </c>
      <c r="O86" s="616">
        <f>+'TTA Pivot Table'!D$175</f>
        <v>4.8243045897079275</v>
      </c>
      <c r="P86" s="249"/>
      <c r="Q86" s="250">
        <f t="shared" si="4"/>
        <v>-0.83960068425619028</v>
      </c>
    </row>
    <row r="87" spans="1:17">
      <c r="A87" s="44" t="s">
        <v>278</v>
      </c>
      <c r="B87" s="613">
        <f>+'TTA Pivot Table'!D$176</f>
        <v>0</v>
      </c>
      <c r="C87" s="613">
        <f>+'TTA Pivot Table'!D$177</f>
        <v>0</v>
      </c>
      <c r="D87" s="613">
        <f>+'TTA Pivot Table'!D$178</f>
        <v>0</v>
      </c>
      <c r="E87" s="614">
        <f>+'TTA Pivot Table'!D$179</f>
        <v>0</v>
      </c>
      <c r="F87" s="614">
        <f>+'TTA Pivot Table'!D$180</f>
        <v>0</v>
      </c>
      <c r="G87" s="613">
        <f>+'TTA Pivot Table'!D$181</f>
        <v>0</v>
      </c>
      <c r="H87" s="613">
        <f>+'TTA Pivot Table'!D$182</f>
        <v>0</v>
      </c>
      <c r="I87" s="614">
        <f>+'TTA Pivot Table'!D$183</f>
        <v>0</v>
      </c>
      <c r="J87" s="614">
        <f>+'TTA Pivot Table'!D$184</f>
        <v>0</v>
      </c>
      <c r="K87" s="613">
        <f>+'TTA Pivot Table'!D$185</f>
        <v>0</v>
      </c>
      <c r="L87" s="613">
        <f>+'TTA Pivot Table'!D$186</f>
        <v>0</v>
      </c>
      <c r="M87" s="615">
        <f>+'TTA Pivot Table'!D$187</f>
        <v>0</v>
      </c>
      <c r="N87" s="614">
        <f>+'TTA Pivot Table'!D$188</f>
        <v>0</v>
      </c>
      <c r="O87" s="616">
        <f>+'TTA Pivot Table'!D$192</f>
        <v>0</v>
      </c>
      <c r="P87" s="249"/>
      <c r="Q87" s="250">
        <f t="shared" si="4"/>
        <v>0</v>
      </c>
    </row>
    <row r="88" spans="1:17">
      <c r="A88" s="44" t="s">
        <v>279</v>
      </c>
      <c r="B88" s="613">
        <f>+'TTA Pivot Table'!D$193</f>
        <v>0</v>
      </c>
      <c r="C88" s="613">
        <f>+'TTA Pivot Table'!D$194</f>
        <v>0</v>
      </c>
      <c r="D88" s="613">
        <f>+'TTA Pivot Table'!D$195</f>
        <v>0</v>
      </c>
      <c r="E88" s="614">
        <f>+'TTA Pivot Table'!D$196</f>
        <v>0</v>
      </c>
      <c r="F88" s="614">
        <f>+'TTA Pivot Table'!D$197</f>
        <v>0</v>
      </c>
      <c r="G88" s="613">
        <f>+'TTA Pivot Table'!D$198</f>
        <v>0</v>
      </c>
      <c r="H88" s="613">
        <f>+'TTA Pivot Table'!D$199</f>
        <v>0</v>
      </c>
      <c r="I88" s="614">
        <f>+'TTA Pivot Table'!D$200</f>
        <v>0</v>
      </c>
      <c r="J88" s="614">
        <f>+'TTA Pivot Table'!D$201</f>
        <v>0</v>
      </c>
      <c r="K88" s="613">
        <f>+'TTA Pivot Table'!D$202</f>
        <v>0</v>
      </c>
      <c r="L88" s="613">
        <f>+'TTA Pivot Table'!D$203</f>
        <v>0</v>
      </c>
      <c r="M88" s="615">
        <f>+'TTA Pivot Table'!D$204</f>
        <v>0</v>
      </c>
      <c r="N88" s="614">
        <f>+'TTA Pivot Table'!D$205</f>
        <v>0</v>
      </c>
      <c r="O88" s="616">
        <f>+'TTA Pivot Table'!D$209</f>
        <v>0</v>
      </c>
      <c r="P88" s="249"/>
      <c r="Q88" s="250">
        <f t="shared" si="4"/>
        <v>0</v>
      </c>
    </row>
    <row r="89" spans="1:17">
      <c r="A89" s="44"/>
      <c r="B89" s="613"/>
      <c r="C89" s="613"/>
      <c r="D89" s="613"/>
      <c r="E89" s="614"/>
      <c r="F89" s="614"/>
      <c r="G89" s="613"/>
      <c r="H89" s="613"/>
      <c r="I89" s="614"/>
      <c r="J89" s="614"/>
      <c r="K89" s="613"/>
      <c r="L89" s="613"/>
      <c r="M89" s="615"/>
      <c r="N89" s="614"/>
      <c r="O89" s="616"/>
      <c r="P89" s="249"/>
      <c r="Q89" s="250"/>
    </row>
    <row r="90" spans="1:17">
      <c r="A90" s="44" t="s">
        <v>280</v>
      </c>
      <c r="B90" s="613">
        <f>+'TTA Pivot Table'!D$210</f>
        <v>0</v>
      </c>
      <c r="C90" s="613">
        <f>+'TTA Pivot Table'!D$211</f>
        <v>0</v>
      </c>
      <c r="D90" s="613">
        <f>+'TTA Pivot Table'!D$212</f>
        <v>0</v>
      </c>
      <c r="E90" s="614">
        <f>+'TTA Pivot Table'!D$213</f>
        <v>0</v>
      </c>
      <c r="F90" s="614">
        <f>+'TTA Pivot Table'!D$214</f>
        <v>0</v>
      </c>
      <c r="G90" s="613">
        <f>+'TTA Pivot Table'!D$215</f>
        <v>0</v>
      </c>
      <c r="H90" s="613">
        <f>+'TTA Pivot Table'!D$216</f>
        <v>0</v>
      </c>
      <c r="I90" s="614">
        <f>+'TTA Pivot Table'!D$217</f>
        <v>0</v>
      </c>
      <c r="J90" s="614">
        <f>+'TTA Pivot Table'!D$218</f>
        <v>0</v>
      </c>
      <c r="K90" s="613">
        <f>+'TTA Pivot Table'!D$219</f>
        <v>0</v>
      </c>
      <c r="L90" s="613">
        <f>+'TTA Pivot Table'!D$220</f>
        <v>0</v>
      </c>
      <c r="M90" s="615">
        <f>+'TTA Pivot Table'!D$221</f>
        <v>0</v>
      </c>
      <c r="N90" s="614">
        <f>+'TTA Pivot Table'!D$222</f>
        <v>0</v>
      </c>
      <c r="O90" s="616">
        <f>+'TTA Pivot Table'!D$226</f>
        <v>0</v>
      </c>
      <c r="P90" s="249"/>
      <c r="Q90" s="250">
        <f t="shared" si="4"/>
        <v>0</v>
      </c>
    </row>
    <row r="91" spans="1:17">
      <c r="A91" s="44" t="s">
        <v>281</v>
      </c>
      <c r="B91" s="613">
        <f>+'TTA Pivot Table'!D$227</f>
        <v>4.7952286282306167</v>
      </c>
      <c r="C91" s="613">
        <f>+'TTA Pivot Table'!D$228</f>
        <v>4.8</v>
      </c>
      <c r="D91" s="613">
        <f>+'TTA Pivot Table'!D$229</f>
        <v>0</v>
      </c>
      <c r="E91" s="614">
        <f>+'TTA Pivot Table'!D$230</f>
        <v>4.7954545454545459</v>
      </c>
      <c r="F91" s="614">
        <f>+'TTA Pivot Table'!D$231</f>
        <v>5.6956521739130439</v>
      </c>
      <c r="G91" s="613">
        <f>+'TTA Pivot Table'!D$232</f>
        <v>6.2989130434782608</v>
      </c>
      <c r="H91" s="613">
        <f>+'TTA Pivot Table'!D$233</f>
        <v>0</v>
      </c>
      <c r="I91" s="614">
        <f>+'TTA Pivot Table'!D$234</f>
        <v>5.743435213086526</v>
      </c>
      <c r="J91" s="614">
        <f>+'TTA Pivot Table'!D$235</f>
        <v>3.6173469387755102</v>
      </c>
      <c r="K91" s="613">
        <f>+'TTA Pivot Table'!D$236</f>
        <v>3.6036036036036037</v>
      </c>
      <c r="L91" s="613">
        <f>+'TTA Pivot Table'!D$237</f>
        <v>0</v>
      </c>
      <c r="M91" s="615">
        <f>+'TTA Pivot Table'!D$238</f>
        <v>3.6121713316369806</v>
      </c>
      <c r="N91" s="614">
        <f>+'TTA Pivot Table'!D$239</f>
        <v>5.1379716981132075</v>
      </c>
      <c r="O91" s="616">
        <f>+'TTA Pivot Table'!D$243</f>
        <v>4.4285204991087346</v>
      </c>
      <c r="P91" s="249"/>
      <c r="Q91" s="250">
        <f t="shared" si="4"/>
        <v>-2.1312638814495455</v>
      </c>
    </row>
    <row r="92" spans="1:17">
      <c r="A92" s="44" t="s">
        <v>282</v>
      </c>
      <c r="B92" s="613">
        <f>+'TTA Pivot Table'!D$244</f>
        <v>3.8275862068965516</v>
      </c>
      <c r="C92" s="613">
        <f>+'TTA Pivot Table'!D$245</f>
        <v>3</v>
      </c>
      <c r="D92" s="613">
        <f>+'TTA Pivot Table'!D$246</f>
        <v>0</v>
      </c>
      <c r="E92" s="614">
        <f>+'TTA Pivot Table'!D$247</f>
        <v>3.8</v>
      </c>
      <c r="F92" s="614">
        <f>+'TTA Pivot Table'!D$248</f>
        <v>4.5454751642419984</v>
      </c>
      <c r="G92" s="613">
        <f>+'TTA Pivot Table'!D$249</f>
        <v>5.9492337164750957</v>
      </c>
      <c r="H92" s="613">
        <f>+'TTA Pivot Table'!D$250</f>
        <v>0</v>
      </c>
      <c r="I92" s="614">
        <f>+'TTA Pivot Table'!D$251</f>
        <v>4.7659873412704892</v>
      </c>
      <c r="J92" s="614">
        <f>+'TTA Pivot Table'!D$252</f>
        <v>3.3873114463176575</v>
      </c>
      <c r="K92" s="613">
        <f>+'TTA Pivot Table'!D$253</f>
        <v>3.9213675213675212</v>
      </c>
      <c r="L92" s="613">
        <f>+'TTA Pivot Table'!D$254</f>
        <v>0</v>
      </c>
      <c r="M92" s="615">
        <f>+'TTA Pivot Table'!D$255</f>
        <v>3.5698014018691588</v>
      </c>
      <c r="N92" s="614">
        <f>+'TTA Pivot Table'!D$256</f>
        <v>0</v>
      </c>
      <c r="O92" s="616">
        <f>+'TTA Pivot Table'!D$260</f>
        <v>4.3559478647664038</v>
      </c>
      <c r="P92" s="249"/>
      <c r="Q92" s="250">
        <f t="shared" si="4"/>
        <v>-1.1961859394013303</v>
      </c>
    </row>
    <row r="93" spans="1:17">
      <c r="A93" s="220" t="s">
        <v>283</v>
      </c>
      <c r="B93" s="622">
        <f>+'TTA Pivot Table'!D$261</f>
        <v>0</v>
      </c>
      <c r="C93" s="622">
        <f>+'TTA Pivot Table'!D$262</f>
        <v>0</v>
      </c>
      <c r="D93" s="622">
        <f>+'TTA Pivot Table'!D$263</f>
        <v>0</v>
      </c>
      <c r="E93" s="623">
        <f>+'TTA Pivot Table'!D$264</f>
        <v>0</v>
      </c>
      <c r="F93" s="623">
        <f>+'TTA Pivot Table'!D$265</f>
        <v>0</v>
      </c>
      <c r="G93" s="622">
        <f>+'TTA Pivot Table'!D$266</f>
        <v>0</v>
      </c>
      <c r="H93" s="622">
        <f>+'TTA Pivot Table'!D$267</f>
        <v>0</v>
      </c>
      <c r="I93" s="623">
        <f>+'TTA Pivot Table'!D$268</f>
        <v>0</v>
      </c>
      <c r="J93" s="623">
        <f>+'TTA Pivot Table'!D$269</f>
        <v>0</v>
      </c>
      <c r="K93" s="622">
        <f>+'TTA Pivot Table'!D$270</f>
        <v>0</v>
      </c>
      <c r="L93" s="622">
        <f>+'TTA Pivot Table'!D$271</f>
        <v>0</v>
      </c>
      <c r="M93" s="624">
        <f>+'TTA Pivot Table'!D$272</f>
        <v>0</v>
      </c>
      <c r="N93" s="623">
        <f>+'TTA Pivot Table'!D$273</f>
        <v>0</v>
      </c>
      <c r="O93" s="625">
        <f>+'TTA Pivot Table'!D$277</f>
        <v>0</v>
      </c>
      <c r="P93" s="249"/>
      <c r="Q93" s="256">
        <f t="shared" si="4"/>
        <v>0</v>
      </c>
    </row>
    <row r="94" spans="1:17">
      <c r="A94" s="559" t="s">
        <v>400</v>
      </c>
      <c r="B94" s="584"/>
      <c r="C94" s="584"/>
      <c r="D94" s="584"/>
      <c r="E94" s="584"/>
      <c r="F94" s="585"/>
      <c r="G94" s="585"/>
      <c r="H94" s="585"/>
      <c r="I94" s="585"/>
      <c r="J94" s="586"/>
      <c r="K94" s="586"/>
      <c r="L94" s="586"/>
      <c r="M94" s="586"/>
      <c r="N94" s="586"/>
      <c r="O94" s="587"/>
    </row>
    <row r="95" spans="1:17" s="45" customFormat="1">
      <c r="A95" s="559"/>
      <c r="B95" s="588"/>
      <c r="C95" s="588"/>
      <c r="D95" s="588"/>
      <c r="E95" s="589"/>
      <c r="F95" s="588"/>
      <c r="G95" s="588"/>
      <c r="H95" s="588"/>
      <c r="I95" s="589"/>
      <c r="J95" s="590"/>
      <c r="K95" s="590"/>
      <c r="L95" s="590"/>
      <c r="M95" s="591"/>
      <c r="N95" s="590"/>
      <c r="O95" s="592"/>
      <c r="P95" s="267"/>
    </row>
    <row r="96" spans="1:17">
      <c r="A96" s="559"/>
      <c r="B96" s="584"/>
      <c r="C96" s="584"/>
      <c r="D96" s="584"/>
      <c r="E96" s="584"/>
      <c r="F96" s="585"/>
      <c r="G96" s="585"/>
      <c r="H96" s="585"/>
      <c r="I96" s="585"/>
      <c r="J96" s="586"/>
      <c r="K96" s="586"/>
      <c r="L96" s="586"/>
      <c r="M96" s="586"/>
      <c r="N96" s="586"/>
      <c r="O96" s="560" t="s">
        <v>830</v>
      </c>
    </row>
    <row r="97" spans="1:17" ht="18">
      <c r="A97" s="557" t="s">
        <v>868</v>
      </c>
      <c r="B97" s="535"/>
      <c r="C97" s="535"/>
      <c r="D97" s="535"/>
      <c r="E97" s="535"/>
      <c r="F97" s="538"/>
      <c r="G97" s="538"/>
      <c r="H97" s="538"/>
      <c r="I97" s="539"/>
      <c r="J97" s="209"/>
      <c r="K97" s="209"/>
      <c r="L97" s="209"/>
      <c r="M97" s="534"/>
      <c r="N97" s="209"/>
      <c r="O97" s="533"/>
      <c r="Q97" s="244"/>
    </row>
    <row r="98" spans="1:17" ht="18">
      <c r="A98" s="557"/>
      <c r="B98" s="535"/>
      <c r="C98" s="535"/>
      <c r="D98" s="535"/>
      <c r="E98" s="535"/>
      <c r="F98" s="538"/>
      <c r="G98" s="538"/>
      <c r="H98" s="538"/>
      <c r="I98" s="539"/>
      <c r="J98" s="209"/>
      <c r="K98" s="209"/>
      <c r="L98" s="209"/>
      <c r="M98" s="534"/>
      <c r="N98" s="209"/>
      <c r="O98" s="533"/>
      <c r="Q98" s="244"/>
    </row>
    <row r="99" spans="1:17" ht="15.75">
      <c r="A99" s="558" t="s">
        <v>443</v>
      </c>
      <c r="B99" s="535"/>
      <c r="C99" s="535"/>
      <c r="D99" s="535"/>
      <c r="E99" s="535"/>
      <c r="F99" s="538"/>
      <c r="G99" s="538"/>
      <c r="H99" s="538"/>
      <c r="I99" s="539"/>
      <c r="J99" s="209"/>
      <c r="K99" s="209"/>
      <c r="L99" s="209"/>
      <c r="M99" s="534"/>
      <c r="N99" s="209"/>
      <c r="O99" s="533"/>
      <c r="Q99" s="244"/>
    </row>
    <row r="100" spans="1:17" ht="15.75">
      <c r="A100" s="558" t="s">
        <v>528</v>
      </c>
      <c r="B100" s="535"/>
      <c r="C100" s="535"/>
      <c r="D100" s="535"/>
      <c r="E100" s="535"/>
      <c r="F100" s="538"/>
      <c r="G100" s="538"/>
      <c r="H100" s="538"/>
      <c r="I100" s="539"/>
      <c r="J100" s="209"/>
      <c r="K100" s="209"/>
      <c r="L100" s="209"/>
      <c r="M100" s="534"/>
      <c r="N100" s="209"/>
      <c r="O100" s="533"/>
      <c r="Q100" s="244"/>
    </row>
    <row r="101" spans="1:17" ht="18" customHeight="1">
      <c r="A101" s="231"/>
      <c r="B101" s="231"/>
      <c r="C101" s="231"/>
      <c r="D101" s="231"/>
      <c r="E101" s="231"/>
      <c r="F101" s="208"/>
      <c r="G101" s="549"/>
      <c r="H101" s="549"/>
      <c r="I101" s="546"/>
      <c r="J101" s="222"/>
      <c r="K101" s="222"/>
      <c r="L101" s="222"/>
      <c r="M101" s="222"/>
      <c r="N101" s="222"/>
      <c r="O101" s="222"/>
      <c r="P101" s="42"/>
      <c r="Q101" s="244"/>
    </row>
    <row r="102" spans="1:17" ht="18" customHeight="1">
      <c r="A102" s="213"/>
      <c r="B102" s="561" t="s">
        <v>828</v>
      </c>
      <c r="C102" s="562"/>
      <c r="D102" s="562"/>
      <c r="E102" s="562"/>
      <c r="F102" s="562"/>
      <c r="G102" s="562"/>
      <c r="H102" s="562"/>
      <c r="I102" s="563"/>
      <c r="J102" s="577" t="s">
        <v>397</v>
      </c>
      <c r="K102" s="578"/>
      <c r="L102" s="578"/>
      <c r="M102" s="579"/>
      <c r="N102" s="660" t="s">
        <v>827</v>
      </c>
      <c r="O102" s="580"/>
      <c r="P102" s="242"/>
      <c r="Q102" s="244"/>
    </row>
    <row r="103" spans="1:17" ht="42.75" customHeight="1">
      <c r="A103" s="243"/>
      <c r="B103" s="562" t="s">
        <v>906</v>
      </c>
      <c r="C103" s="562"/>
      <c r="D103" s="562"/>
      <c r="E103" s="567"/>
      <c r="F103" s="568" t="s">
        <v>908</v>
      </c>
      <c r="G103" s="562"/>
      <c r="H103" s="562"/>
      <c r="I103" s="563"/>
      <c r="J103" s="569" t="s">
        <v>829</v>
      </c>
      <c r="K103" s="570"/>
      <c r="L103" s="570"/>
      <c r="M103" s="571"/>
      <c r="N103" s="661"/>
      <c r="O103" s="581"/>
      <c r="P103" s="242"/>
      <c r="Q103" s="244"/>
    </row>
    <row r="104" spans="1:17" ht="33" customHeight="1">
      <c r="A104" s="231"/>
      <c r="B104" s="572" t="s">
        <v>398</v>
      </c>
      <c r="C104" s="572" t="s">
        <v>399</v>
      </c>
      <c r="D104" s="572" t="s">
        <v>284</v>
      </c>
      <c r="E104" s="574" t="s">
        <v>127</v>
      </c>
      <c r="F104" s="574" t="s">
        <v>398</v>
      </c>
      <c r="G104" s="572" t="s">
        <v>399</v>
      </c>
      <c r="H104" s="572" t="s">
        <v>284</v>
      </c>
      <c r="I104" s="574" t="s">
        <v>127</v>
      </c>
      <c r="J104" s="575" t="s">
        <v>398</v>
      </c>
      <c r="K104" s="576" t="s">
        <v>399</v>
      </c>
      <c r="L104" s="582" t="s">
        <v>284</v>
      </c>
      <c r="M104" s="575" t="s">
        <v>127</v>
      </c>
      <c r="N104" s="662"/>
      <c r="O104" s="583" t="s">
        <v>128</v>
      </c>
      <c r="P104" s="242"/>
      <c r="Q104" s="244" t="s">
        <v>523</v>
      </c>
    </row>
    <row r="105" spans="1:17" hidden="1">
      <c r="A105" s="44" t="s">
        <v>267</v>
      </c>
      <c r="B105" s="275"/>
      <c r="C105" s="275"/>
      <c r="D105" s="275"/>
      <c r="E105" s="275"/>
      <c r="F105" s="246">
        <f>'TTA Pivot Table'!E$230</f>
        <v>4.5493012422360248</v>
      </c>
      <c r="G105" s="246">
        <f>'TTA Pivot Table'!E$231</f>
        <v>5.2611137108095463</v>
      </c>
      <c r="H105" s="246">
        <f>'TTA Pivot Table'!E$232</f>
        <v>5.8343434343434346</v>
      </c>
      <c r="I105" s="245">
        <f>'TTA Pivot Table'!E$233</f>
        <v>0</v>
      </c>
      <c r="J105" s="245">
        <f>'TTA Pivot Table'!E$234</f>
        <v>5.3022009846510283</v>
      </c>
      <c r="K105" s="246">
        <f>'TTA Pivot Table'!E$235</f>
        <v>3.4843016961385782</v>
      </c>
      <c r="L105" s="246">
        <f>'TTA Pivot Table'!E$236</f>
        <v>3.5155520995334371</v>
      </c>
      <c r="M105" s="247">
        <f>'TTA Pivot Table'!E$237</f>
        <v>0</v>
      </c>
      <c r="N105" s="245">
        <f>'TTA Pivot Table'!E$238</f>
        <v>3.4942075425191028</v>
      </c>
      <c r="O105" s="380">
        <f>'TTA Pivot Table'!E$243</f>
        <v>4.1424254560017477</v>
      </c>
      <c r="P105" s="249"/>
      <c r="Q105" s="250">
        <f>+M105-I105</f>
        <v>0</v>
      </c>
    </row>
    <row r="106" spans="1:17" ht="15.75" hidden="1">
      <c r="A106" s="44"/>
      <c r="B106" s="275"/>
      <c r="C106" s="275"/>
      <c r="D106" s="275"/>
      <c r="E106" s="275"/>
      <c r="F106" s="255"/>
      <c r="G106" s="255"/>
      <c r="H106" s="255"/>
      <c r="I106" s="248"/>
      <c r="J106" s="251"/>
      <c r="K106" s="252"/>
      <c r="L106" s="252"/>
      <c r="M106" s="253"/>
      <c r="N106" s="251"/>
      <c r="O106" s="380"/>
      <c r="P106" s="249"/>
      <c r="Q106" s="254">
        <f t="shared" ref="Q106" si="5">+I106-M106</f>
        <v>0</v>
      </c>
    </row>
    <row r="107" spans="1:17">
      <c r="A107" s="44" t="s">
        <v>268</v>
      </c>
      <c r="B107" s="613">
        <f>+'TTA Pivot Table'!E$6</f>
        <v>0</v>
      </c>
      <c r="C107" s="613">
        <f>+'TTA Pivot Table'!E$7</f>
        <v>0</v>
      </c>
      <c r="D107" s="613">
        <f>+'TTA Pivot Table'!E$8</f>
        <v>0</v>
      </c>
      <c r="E107" s="614">
        <f>+'TTA Pivot Table'!E$9</f>
        <v>0</v>
      </c>
      <c r="F107" s="614">
        <f>+'TTA Pivot Table'!E$10</f>
        <v>0</v>
      </c>
      <c r="G107" s="613">
        <f>+'TTA Pivot Table'!E$11</f>
        <v>0</v>
      </c>
      <c r="H107" s="613">
        <f>+'TTA Pivot Table'!E$12</f>
        <v>0</v>
      </c>
      <c r="I107" s="614">
        <f>+'TTA Pivot Table'!E$13</f>
        <v>0</v>
      </c>
      <c r="J107" s="614">
        <f>+'TTA Pivot Table'!E$14</f>
        <v>0</v>
      </c>
      <c r="K107" s="613">
        <f>+'TTA Pivot Table'!E$15</f>
        <v>0</v>
      </c>
      <c r="L107" s="613">
        <f>+'TTA Pivot Table'!E$16</f>
        <v>0</v>
      </c>
      <c r="M107" s="615">
        <f>+'TTA Pivot Table'!E$17</f>
        <v>0</v>
      </c>
      <c r="N107" s="614">
        <f>+'TTA Pivot Table'!E$18</f>
        <v>0</v>
      </c>
      <c r="O107" s="616">
        <f>+'TTA Pivot Table'!E$22</f>
        <v>0</v>
      </c>
      <c r="P107" s="249"/>
      <c r="Q107" s="250">
        <f t="shared" ref="Q107:Q125" si="6">+M107-I107</f>
        <v>0</v>
      </c>
    </row>
    <row r="108" spans="1:17">
      <c r="A108" s="44" t="s">
        <v>269</v>
      </c>
      <c r="B108" s="613">
        <f>+'TTA Pivot Table'!E$23</f>
        <v>4.4800000000000004</v>
      </c>
      <c r="C108" s="613">
        <f>+'TTA Pivot Table'!E$24</f>
        <v>8.14</v>
      </c>
      <c r="D108" s="613">
        <f>+'TTA Pivot Table'!E$25</f>
        <v>4.75</v>
      </c>
      <c r="E108" s="614">
        <f>+'TTA Pivot Table'!E$26</f>
        <v>5.73</v>
      </c>
      <c r="F108" s="614">
        <f>+'TTA Pivot Table'!E$27</f>
        <v>5.3948939472322817</v>
      </c>
      <c r="G108" s="613">
        <f>+'TTA Pivot Table'!E$28</f>
        <v>9.1214705882352956</v>
      </c>
      <c r="H108" s="613">
        <f>+'TTA Pivot Table'!E$29</f>
        <v>12.02</v>
      </c>
      <c r="I108" s="614">
        <f>+'TTA Pivot Table'!E$30</f>
        <v>5.6674831568816169</v>
      </c>
      <c r="J108" s="614">
        <f>+'TTA Pivot Table'!E$31</f>
        <v>3.656645865834633</v>
      </c>
      <c r="K108" s="613">
        <f>+'TTA Pivot Table'!E$32</f>
        <v>4.5993687707641193</v>
      </c>
      <c r="L108" s="613">
        <f>+'TTA Pivot Table'!E$33</f>
        <v>3.8854761904761905</v>
      </c>
      <c r="M108" s="615">
        <f>+'TTA Pivot Table'!E$34</f>
        <v>3.8417066369213604</v>
      </c>
      <c r="N108" s="614">
        <f>+'TTA Pivot Table'!E$35</f>
        <v>8.32</v>
      </c>
      <c r="O108" s="616">
        <f>+'TTA Pivot Table'!E$39</f>
        <v>4.8578203164880041</v>
      </c>
      <c r="P108" s="249"/>
      <c r="Q108" s="250">
        <f t="shared" si="6"/>
        <v>-1.8257765199602565</v>
      </c>
    </row>
    <row r="109" spans="1:17">
      <c r="A109" s="44" t="s">
        <v>270</v>
      </c>
      <c r="B109" s="613">
        <f>+'TTA Pivot Table'!E$40</f>
        <v>0</v>
      </c>
      <c r="C109" s="613">
        <f>+'TTA Pivot Table'!E$41</f>
        <v>0</v>
      </c>
      <c r="D109" s="613">
        <f>+'TTA Pivot Table'!E$42</f>
        <v>0</v>
      </c>
      <c r="E109" s="614">
        <f>+'TTA Pivot Table'!E$43</f>
        <v>0</v>
      </c>
      <c r="F109" s="614">
        <f>+'TTA Pivot Table'!E$44</f>
        <v>0</v>
      </c>
      <c r="G109" s="613">
        <f>+'TTA Pivot Table'!E$45</f>
        <v>0</v>
      </c>
      <c r="H109" s="613">
        <f>+'TTA Pivot Table'!E$46</f>
        <v>0</v>
      </c>
      <c r="I109" s="614">
        <f>+'TTA Pivot Table'!E$47</f>
        <v>0</v>
      </c>
      <c r="J109" s="614">
        <f>+'TTA Pivot Table'!E$48</f>
        <v>0</v>
      </c>
      <c r="K109" s="613">
        <f>+'TTA Pivot Table'!E$49</f>
        <v>0</v>
      </c>
      <c r="L109" s="613">
        <f>+'TTA Pivot Table'!E$50</f>
        <v>0</v>
      </c>
      <c r="M109" s="615">
        <f>+'TTA Pivot Table'!E$51</f>
        <v>0</v>
      </c>
      <c r="N109" s="614">
        <f>+'TTA Pivot Table'!E$52</f>
        <v>0</v>
      </c>
      <c r="O109" s="616">
        <f>+'TTA Pivot Table'!E$56</f>
        <v>0</v>
      </c>
      <c r="P109" s="249"/>
      <c r="Q109" s="250">
        <f t="shared" si="6"/>
        <v>0</v>
      </c>
    </row>
    <row r="110" spans="1:17">
      <c r="A110" s="44" t="s">
        <v>271</v>
      </c>
      <c r="B110" s="613">
        <f>+'TTA Pivot Table'!E$57</f>
        <v>5.0542612137203164</v>
      </c>
      <c r="C110" s="613">
        <f>+'TTA Pivot Table'!E$58</f>
        <v>5.6104545454545454</v>
      </c>
      <c r="D110" s="613">
        <f>+'TTA Pivot Table'!E$59</f>
        <v>0</v>
      </c>
      <c r="E110" s="614">
        <f>+'TTA Pivot Table'!E$60</f>
        <v>5.0699487179487175</v>
      </c>
      <c r="F110" s="614">
        <f>+'TTA Pivot Table'!E$61</f>
        <v>5.5602978941961991</v>
      </c>
      <c r="G110" s="613">
        <f>+'TTA Pivot Table'!E$62</f>
        <v>6.5221428571428577</v>
      </c>
      <c r="H110" s="613">
        <f>+'TTA Pivot Table'!E$63</f>
        <v>11.08</v>
      </c>
      <c r="I110" s="614">
        <f>+'TTA Pivot Table'!E$64</f>
        <v>5.6448772102161104</v>
      </c>
      <c r="J110" s="614">
        <f>+'TTA Pivot Table'!E$65</f>
        <v>3.4383017203352453</v>
      </c>
      <c r="K110" s="613">
        <f>+'TTA Pivot Table'!E$66</f>
        <v>4.0932409381663115</v>
      </c>
      <c r="L110" s="613">
        <f>+'TTA Pivot Table'!E$67</f>
        <v>8.9057812500000004</v>
      </c>
      <c r="M110" s="615">
        <f>+'TTA Pivot Table'!E$68</f>
        <v>3.7332701131844606</v>
      </c>
      <c r="N110" s="614">
        <f>+'TTA Pivot Table'!E$69</f>
        <v>0</v>
      </c>
      <c r="O110" s="616">
        <f>+'TTA Pivot Table'!E$73</f>
        <v>4.5442218570254731</v>
      </c>
      <c r="P110" s="249"/>
      <c r="Q110" s="250">
        <f t="shared" si="6"/>
        <v>-1.9116070970316499</v>
      </c>
    </row>
    <row r="111" spans="1:17">
      <c r="A111" s="44"/>
      <c r="B111" s="613"/>
      <c r="C111" s="613"/>
      <c r="D111" s="613"/>
      <c r="E111" s="614"/>
      <c r="F111" s="614"/>
      <c r="G111" s="613"/>
      <c r="H111" s="613"/>
      <c r="I111" s="614"/>
      <c r="J111" s="614"/>
      <c r="K111" s="613"/>
      <c r="L111" s="613"/>
      <c r="M111" s="615"/>
      <c r="N111" s="614"/>
      <c r="O111" s="616"/>
      <c r="P111" s="249"/>
      <c r="Q111" s="250"/>
    </row>
    <row r="112" spans="1:17">
      <c r="A112" s="44" t="s">
        <v>272</v>
      </c>
      <c r="B112" s="613">
        <f>+'TTA Pivot Table'!E$74</f>
        <v>4.828125</v>
      </c>
      <c r="C112" s="613">
        <f>+'TTA Pivot Table'!E$75</f>
        <v>4.4705882352941178</v>
      </c>
      <c r="D112" s="613">
        <f>+'TTA Pivot Table'!E$76</f>
        <v>0</v>
      </c>
      <c r="E112" s="614">
        <f>+'TTA Pivot Table'!E$77</f>
        <v>4.7530864197530862</v>
      </c>
      <c r="F112" s="614">
        <f>+'TTA Pivot Table'!E$78</f>
        <v>5.4503496503496507</v>
      </c>
      <c r="G112" s="613">
        <f>+'TTA Pivot Table'!E$79</f>
        <v>5.8148148148148149</v>
      </c>
      <c r="H112" s="613">
        <f>+'TTA Pivot Table'!E$80</f>
        <v>0</v>
      </c>
      <c r="I112" s="614">
        <f>+'TTA Pivot Table'!E$81</f>
        <v>5.4698874917273326</v>
      </c>
      <c r="J112" s="614">
        <f>+'TTA Pivot Table'!E$82</f>
        <v>3.8194130925507901</v>
      </c>
      <c r="K112" s="613">
        <f>+'TTA Pivot Table'!E$83</f>
        <v>3.8583743842364533</v>
      </c>
      <c r="L112" s="613">
        <f>+'TTA Pivot Table'!E$84</f>
        <v>0</v>
      </c>
      <c r="M112" s="615">
        <f>+'TTA Pivot Table'!E$85</f>
        <v>3.8266758494031223</v>
      </c>
      <c r="N112" s="614">
        <f>+'TTA Pivot Table'!E$86</f>
        <v>2.5</v>
      </c>
      <c r="O112" s="616">
        <f>+'TTA Pivot Table'!E$90</f>
        <v>4.7768852768852765</v>
      </c>
      <c r="P112" s="249"/>
      <c r="Q112" s="250">
        <f t="shared" si="6"/>
        <v>-1.6432116423242102</v>
      </c>
    </row>
    <row r="113" spans="1:17">
      <c r="A113" s="44" t="s">
        <v>273</v>
      </c>
      <c r="B113" s="613">
        <f>+'TTA Pivot Table'!E$91</f>
        <v>4.8245994832041337</v>
      </c>
      <c r="C113" s="613">
        <f>+'TTA Pivot Table'!E$92</f>
        <v>4.5612500000000002</v>
      </c>
      <c r="D113" s="613">
        <f>+'TTA Pivot Table'!E$93</f>
        <v>0</v>
      </c>
      <c r="E113" s="614">
        <f>+'TTA Pivot Table'!E$94</f>
        <v>4.8192658227848097</v>
      </c>
      <c r="F113" s="614">
        <f>+'TTA Pivot Table'!E$95</f>
        <v>5.2656144842721284</v>
      </c>
      <c r="G113" s="613">
        <f>+'TTA Pivot Table'!E$96</f>
        <v>6.7320625000000005</v>
      </c>
      <c r="H113" s="613">
        <f>+'TTA Pivot Table'!E$97</f>
        <v>0</v>
      </c>
      <c r="I113" s="614">
        <f>+'TTA Pivot Table'!E$98</f>
        <v>5.3466897028334488</v>
      </c>
      <c r="J113" s="614">
        <f>+'TTA Pivot Table'!E$99</f>
        <v>3.7336114819759678</v>
      </c>
      <c r="K113" s="613">
        <f>+'TTA Pivot Table'!E$100</f>
        <v>3.6534246575342464</v>
      </c>
      <c r="L113" s="613">
        <f>+'TTA Pivot Table'!E$101</f>
        <v>0</v>
      </c>
      <c r="M113" s="615">
        <f>+'TTA Pivot Table'!E$102</f>
        <v>3.7111191162343897</v>
      </c>
      <c r="N113" s="614">
        <f>+'TTA Pivot Table'!E$103</f>
        <v>5.823788546255507</v>
      </c>
      <c r="O113" s="616">
        <f>+'TTA Pivot Table'!E$107</f>
        <v>4.8032848645076003</v>
      </c>
      <c r="P113" s="249"/>
      <c r="Q113" s="250">
        <f t="shared" si="6"/>
        <v>-1.6355705865990591</v>
      </c>
    </row>
    <row r="114" spans="1:17">
      <c r="A114" s="44" t="s">
        <v>274</v>
      </c>
      <c r="B114" s="617">
        <f>+'TTA Pivot Table'!E$108</f>
        <v>0</v>
      </c>
      <c r="C114" s="618">
        <f>+'TTA Pivot Table'!E$109</f>
        <v>0</v>
      </c>
      <c r="D114" s="618">
        <f>+'TTA Pivot Table'!E$110</f>
        <v>0</v>
      </c>
      <c r="E114" s="619">
        <f>+'TTA Pivot Table'!E$111</f>
        <v>0</v>
      </c>
      <c r="F114" s="619">
        <f>+'TTA Pivot Table'!E$112</f>
        <v>0</v>
      </c>
      <c r="G114" s="618">
        <f>+'TTA Pivot Table'!E$113</f>
        <v>0</v>
      </c>
      <c r="H114" s="618">
        <f>+'TTA Pivot Table'!E$114</f>
        <v>0</v>
      </c>
      <c r="I114" s="619">
        <f>+'TTA Pivot Table'!E$115</f>
        <v>0</v>
      </c>
      <c r="J114" s="619">
        <f>+'TTA Pivot Table'!E$116</f>
        <v>0</v>
      </c>
      <c r="K114" s="618">
        <f>+'TTA Pivot Table'!E$117</f>
        <v>0</v>
      </c>
      <c r="L114" s="618">
        <f>+'TTA Pivot Table'!E$118</f>
        <v>0</v>
      </c>
      <c r="M114" s="620">
        <f>+'TTA Pivot Table'!E$119</f>
        <v>0</v>
      </c>
      <c r="N114" s="619">
        <f>+'TTA Pivot Table'!E$120</f>
        <v>0</v>
      </c>
      <c r="O114" s="621">
        <f>+'TTA Pivot Table'!E$124</f>
        <v>0</v>
      </c>
      <c r="P114" s="249"/>
      <c r="Q114" s="250">
        <f t="shared" si="6"/>
        <v>0</v>
      </c>
    </row>
    <row r="115" spans="1:17">
      <c r="A115" s="44" t="s">
        <v>275</v>
      </c>
      <c r="B115" s="613">
        <f>+'TTA Pivot Table'!E$125</f>
        <v>0</v>
      </c>
      <c r="C115" s="613">
        <f>+'TTA Pivot Table'!E$126</f>
        <v>0</v>
      </c>
      <c r="D115" s="613">
        <f>+'TTA Pivot Table'!E$127</f>
        <v>0</v>
      </c>
      <c r="E115" s="614">
        <f>+'TTA Pivot Table'!E$128</f>
        <v>0</v>
      </c>
      <c r="F115" s="614">
        <f>+'TTA Pivot Table'!E$129</f>
        <v>0</v>
      </c>
      <c r="G115" s="613">
        <f>+'TTA Pivot Table'!E$130</f>
        <v>0</v>
      </c>
      <c r="H115" s="613">
        <f>+'TTA Pivot Table'!E$131</f>
        <v>0</v>
      </c>
      <c r="I115" s="614">
        <f>+'TTA Pivot Table'!E$132</f>
        <v>0</v>
      </c>
      <c r="J115" s="614">
        <f>+'TTA Pivot Table'!E$133</f>
        <v>0</v>
      </c>
      <c r="K115" s="613">
        <f>+'TTA Pivot Table'!E$134</f>
        <v>0</v>
      </c>
      <c r="L115" s="613">
        <f>+'TTA Pivot Table'!E$135</f>
        <v>0</v>
      </c>
      <c r="M115" s="615">
        <f>+'TTA Pivot Table'!E$136</f>
        <v>0</v>
      </c>
      <c r="N115" s="614">
        <f>+'TTA Pivot Table'!E$137</f>
        <v>0</v>
      </c>
      <c r="O115" s="616">
        <f>+'TTA Pivot Table'!E$141</f>
        <v>0</v>
      </c>
      <c r="P115" s="249"/>
      <c r="Q115" s="250">
        <f t="shared" si="6"/>
        <v>0</v>
      </c>
    </row>
    <row r="116" spans="1:17">
      <c r="A116" s="44"/>
      <c r="B116" s="613"/>
      <c r="C116" s="613"/>
      <c r="D116" s="613"/>
      <c r="E116" s="614"/>
      <c r="F116" s="614"/>
      <c r="G116" s="613"/>
      <c r="H116" s="613"/>
      <c r="I116" s="614"/>
      <c r="J116" s="614"/>
      <c r="K116" s="613"/>
      <c r="L116" s="613"/>
      <c r="M116" s="615"/>
      <c r="N116" s="614"/>
      <c r="O116" s="616"/>
      <c r="P116" s="249"/>
      <c r="Q116" s="250"/>
    </row>
    <row r="117" spans="1:17">
      <c r="A117" s="44" t="s">
        <v>276</v>
      </c>
      <c r="B117" s="613">
        <f>+'TTA Pivot Table'!E$142</f>
        <v>0</v>
      </c>
      <c r="C117" s="613">
        <f>+'TTA Pivot Table'!E$143</f>
        <v>0</v>
      </c>
      <c r="D117" s="613">
        <f>+'TTA Pivot Table'!E$144</f>
        <v>0</v>
      </c>
      <c r="E117" s="614">
        <f>+'TTA Pivot Table'!E$145</f>
        <v>0</v>
      </c>
      <c r="F117" s="614">
        <f>+'TTA Pivot Table'!E$146</f>
        <v>0</v>
      </c>
      <c r="G117" s="613">
        <f>+'TTA Pivot Table'!E$147</f>
        <v>0</v>
      </c>
      <c r="H117" s="613">
        <f>+'TTA Pivot Table'!E$148</f>
        <v>0</v>
      </c>
      <c r="I117" s="614">
        <f>+'TTA Pivot Table'!E$149</f>
        <v>0</v>
      </c>
      <c r="J117" s="614">
        <f>+'TTA Pivot Table'!E$150</f>
        <v>0</v>
      </c>
      <c r="K117" s="613">
        <f>+'TTA Pivot Table'!E$151</f>
        <v>0</v>
      </c>
      <c r="L117" s="613">
        <f>+'TTA Pivot Table'!E$152</f>
        <v>0</v>
      </c>
      <c r="M117" s="615">
        <f>+'TTA Pivot Table'!E$153</f>
        <v>0</v>
      </c>
      <c r="N117" s="614">
        <f>+'TTA Pivot Table'!E$154</f>
        <v>0</v>
      </c>
      <c r="O117" s="616">
        <f>+'TTA Pivot Table'!E$158</f>
        <v>0</v>
      </c>
      <c r="P117" s="249"/>
      <c r="Q117" s="250">
        <f t="shared" si="6"/>
        <v>0</v>
      </c>
    </row>
    <row r="118" spans="1:17">
      <c r="A118" s="44" t="s">
        <v>277</v>
      </c>
      <c r="B118" s="613">
        <f>+'TTA Pivot Table'!E$159</f>
        <v>4.8277777777777784</v>
      </c>
      <c r="C118" s="613">
        <f>+'TTA Pivot Table'!E$160</f>
        <v>4</v>
      </c>
      <c r="D118" s="613">
        <f>+'TTA Pivot Table'!E$161</f>
        <v>5.833333333333333</v>
      </c>
      <c r="E118" s="614">
        <f>+'TTA Pivot Table'!E$162</f>
        <v>4.9488372093023258</v>
      </c>
      <c r="F118" s="614">
        <f>+'TTA Pivot Table'!E$163</f>
        <v>4.8267783505154647</v>
      </c>
      <c r="G118" s="613">
        <f>+'TTA Pivot Table'!E$164</f>
        <v>5.0472222222222216</v>
      </c>
      <c r="H118" s="613">
        <f>+'TTA Pivot Table'!E$165</f>
        <v>6.839999999999999</v>
      </c>
      <c r="I118" s="614">
        <f>+'TTA Pivot Table'!E$166</f>
        <v>4.8329452405322417</v>
      </c>
      <c r="J118" s="614">
        <f>+'TTA Pivot Table'!E$167</f>
        <v>3.5630102040816323</v>
      </c>
      <c r="K118" s="613">
        <f>+'TTA Pivot Table'!E$168</f>
        <v>3.6711586901763225</v>
      </c>
      <c r="L118" s="613">
        <f>+'TTA Pivot Table'!E$169</f>
        <v>6.3371134020618562</v>
      </c>
      <c r="M118" s="615">
        <f>+'TTA Pivot Table'!E$170</f>
        <v>3.6433355962887526</v>
      </c>
      <c r="N118" s="614">
        <f>+'TTA Pivot Table'!E$171</f>
        <v>5.6910994764397902</v>
      </c>
      <c r="O118" s="616">
        <f>+'TTA Pivot Table'!E$175</f>
        <v>4.4248937364664371</v>
      </c>
      <c r="P118" s="249"/>
      <c r="Q118" s="250">
        <f t="shared" si="6"/>
        <v>-1.1896096442434891</v>
      </c>
    </row>
    <row r="119" spans="1:17">
      <c r="A119" s="44" t="s">
        <v>278</v>
      </c>
      <c r="B119" s="613">
        <f>+'TTA Pivot Table'!E$176</f>
        <v>0</v>
      </c>
      <c r="C119" s="613">
        <f>+'TTA Pivot Table'!E$177</f>
        <v>0</v>
      </c>
      <c r="D119" s="613">
        <f>+'TTA Pivot Table'!E$178</f>
        <v>0</v>
      </c>
      <c r="E119" s="614">
        <f>+'TTA Pivot Table'!E$179</f>
        <v>0</v>
      </c>
      <c r="F119" s="614">
        <f>+'TTA Pivot Table'!E$180</f>
        <v>0</v>
      </c>
      <c r="G119" s="613">
        <f>+'TTA Pivot Table'!E$181</f>
        <v>0</v>
      </c>
      <c r="H119" s="613">
        <f>+'TTA Pivot Table'!E$182</f>
        <v>0</v>
      </c>
      <c r="I119" s="614">
        <f>+'TTA Pivot Table'!E$183</f>
        <v>0</v>
      </c>
      <c r="J119" s="614">
        <f>+'TTA Pivot Table'!E$184</f>
        <v>0</v>
      </c>
      <c r="K119" s="613">
        <f>+'TTA Pivot Table'!E$185</f>
        <v>0</v>
      </c>
      <c r="L119" s="613">
        <f>+'TTA Pivot Table'!E$186</f>
        <v>0</v>
      </c>
      <c r="M119" s="615">
        <f>+'TTA Pivot Table'!E$187</f>
        <v>0</v>
      </c>
      <c r="N119" s="614">
        <f>+'TTA Pivot Table'!E$188</f>
        <v>0</v>
      </c>
      <c r="O119" s="616">
        <f>+'TTA Pivot Table'!E$192</f>
        <v>0</v>
      </c>
      <c r="P119" s="249"/>
      <c r="Q119" s="250">
        <f t="shared" si="6"/>
        <v>0</v>
      </c>
    </row>
    <row r="120" spans="1:17">
      <c r="A120" s="44" t="s">
        <v>279</v>
      </c>
      <c r="B120" s="613">
        <f>+'TTA Pivot Table'!E$193</f>
        <v>0</v>
      </c>
      <c r="C120" s="613">
        <f>+'TTA Pivot Table'!E$194</f>
        <v>0</v>
      </c>
      <c r="D120" s="613">
        <f>+'TTA Pivot Table'!E$195</f>
        <v>0</v>
      </c>
      <c r="E120" s="614">
        <f>+'TTA Pivot Table'!E$196</f>
        <v>0</v>
      </c>
      <c r="F120" s="614">
        <f>+'TTA Pivot Table'!E$197</f>
        <v>0</v>
      </c>
      <c r="G120" s="613">
        <f>+'TTA Pivot Table'!E$198</f>
        <v>0</v>
      </c>
      <c r="H120" s="613">
        <f>+'TTA Pivot Table'!E$199</f>
        <v>0</v>
      </c>
      <c r="I120" s="614">
        <f>+'TTA Pivot Table'!E$200</f>
        <v>0</v>
      </c>
      <c r="J120" s="614">
        <f>+'TTA Pivot Table'!E$201</f>
        <v>0</v>
      </c>
      <c r="K120" s="613">
        <f>+'TTA Pivot Table'!E$202</f>
        <v>0</v>
      </c>
      <c r="L120" s="613">
        <f>+'TTA Pivot Table'!E$203</f>
        <v>0</v>
      </c>
      <c r="M120" s="615">
        <f>+'TTA Pivot Table'!E$204</f>
        <v>0</v>
      </c>
      <c r="N120" s="614">
        <f>+'TTA Pivot Table'!E$205</f>
        <v>0</v>
      </c>
      <c r="O120" s="616">
        <f>+'TTA Pivot Table'!E$209</f>
        <v>0</v>
      </c>
      <c r="P120" s="249"/>
      <c r="Q120" s="250">
        <f t="shared" si="6"/>
        <v>0</v>
      </c>
    </row>
    <row r="121" spans="1:17">
      <c r="A121" s="44"/>
      <c r="B121" s="613"/>
      <c r="C121" s="613"/>
      <c r="D121" s="613"/>
      <c r="E121" s="614"/>
      <c r="F121" s="614"/>
      <c r="G121" s="613"/>
      <c r="H121" s="613"/>
      <c r="I121" s="614"/>
      <c r="J121" s="614"/>
      <c r="K121" s="613"/>
      <c r="L121" s="613"/>
      <c r="M121" s="615"/>
      <c r="N121" s="614"/>
      <c r="O121" s="616"/>
      <c r="P121" s="249"/>
      <c r="Q121" s="250"/>
    </row>
    <row r="122" spans="1:17">
      <c r="A122" s="44" t="s">
        <v>280</v>
      </c>
      <c r="B122" s="613">
        <f>+'TTA Pivot Table'!E$210</f>
        <v>4.3742375886524814</v>
      </c>
      <c r="C122" s="613">
        <f>+'TTA Pivot Table'!E$211</f>
        <v>4.7617777777777786</v>
      </c>
      <c r="D122" s="613">
        <f>+'TTA Pivot Table'!E$212</f>
        <v>0</v>
      </c>
      <c r="E122" s="614">
        <f>+'TTA Pivot Table'!E$213</f>
        <v>4.3891048593350384</v>
      </c>
      <c r="F122" s="614">
        <f>+'TTA Pivot Table'!E$214</f>
        <v>4.630192249008239</v>
      </c>
      <c r="G122" s="613">
        <f>+'TTA Pivot Table'!E$215</f>
        <v>5.5382352941176469</v>
      </c>
      <c r="H122" s="613">
        <f>+'TTA Pivot Table'!E$216</f>
        <v>0</v>
      </c>
      <c r="I122" s="614">
        <f>+'TTA Pivot Table'!E$217</f>
        <v>4.6531499107674001</v>
      </c>
      <c r="J122" s="614">
        <f>+'TTA Pivot Table'!E$218</f>
        <v>3.5264638554216865</v>
      </c>
      <c r="K122" s="613">
        <f>+'TTA Pivot Table'!E$219</f>
        <v>3.7372144522144519</v>
      </c>
      <c r="L122" s="613">
        <f>+'TTA Pivot Table'!E$220</f>
        <v>0</v>
      </c>
      <c r="M122" s="615">
        <f>+'TTA Pivot Table'!E$221</f>
        <v>3.5697438966012447</v>
      </c>
      <c r="N122" s="614">
        <f>+'TTA Pivot Table'!E$222</f>
        <v>0</v>
      </c>
      <c r="O122" s="616">
        <f>+'TTA Pivot Table'!E$226</f>
        <v>4.0980948008722597</v>
      </c>
      <c r="P122" s="249"/>
      <c r="Q122" s="250">
        <f t="shared" si="6"/>
        <v>-1.0834060141661555</v>
      </c>
    </row>
    <row r="123" spans="1:17">
      <c r="A123" s="44" t="s">
        <v>281</v>
      </c>
      <c r="B123" s="613">
        <f>+'TTA Pivot Table'!E$227</f>
        <v>4.5440931780366061</v>
      </c>
      <c r="C123" s="613">
        <f>+'TTA Pivot Table'!E$228</f>
        <v>4.6220930232558137</v>
      </c>
      <c r="D123" s="613">
        <f>+'TTA Pivot Table'!E$229</f>
        <v>0</v>
      </c>
      <c r="E123" s="614">
        <f>+'TTA Pivot Table'!E$230</f>
        <v>4.5493012422360248</v>
      </c>
      <c r="F123" s="614">
        <f>+'TTA Pivot Table'!E$231</f>
        <v>5.2611137108095463</v>
      </c>
      <c r="G123" s="613">
        <f>+'TTA Pivot Table'!E$232</f>
        <v>5.8343434343434346</v>
      </c>
      <c r="H123" s="613">
        <f>+'TTA Pivot Table'!E$233</f>
        <v>0</v>
      </c>
      <c r="I123" s="614">
        <f>+'TTA Pivot Table'!E$234</f>
        <v>5.3022009846510283</v>
      </c>
      <c r="J123" s="614">
        <f>+'TTA Pivot Table'!E$235</f>
        <v>3.4843016961385782</v>
      </c>
      <c r="K123" s="613">
        <f>+'TTA Pivot Table'!E$236</f>
        <v>3.5155520995334371</v>
      </c>
      <c r="L123" s="613">
        <f>+'TTA Pivot Table'!E$237</f>
        <v>0</v>
      </c>
      <c r="M123" s="615">
        <f>+'TTA Pivot Table'!E$238</f>
        <v>3.4942075425191028</v>
      </c>
      <c r="N123" s="614">
        <f>+'TTA Pivot Table'!E$239</f>
        <v>4.9743881616391574</v>
      </c>
      <c r="O123" s="616">
        <f>+'TTA Pivot Table'!E$243</f>
        <v>4.1424254560017477</v>
      </c>
      <c r="P123" s="249"/>
      <c r="Q123" s="250">
        <f t="shared" si="6"/>
        <v>-1.8079934421319255</v>
      </c>
    </row>
    <row r="124" spans="1:17">
      <c r="A124" s="44" t="s">
        <v>282</v>
      </c>
      <c r="B124" s="613">
        <f>+'TTA Pivot Table'!E$244</f>
        <v>5.5625</v>
      </c>
      <c r="C124" s="613">
        <f>+'TTA Pivot Table'!E$245</f>
        <v>0</v>
      </c>
      <c r="D124" s="613">
        <f>+'TTA Pivot Table'!E$246</f>
        <v>0</v>
      </c>
      <c r="E124" s="614">
        <f>+'TTA Pivot Table'!E$247</f>
        <v>5.5625</v>
      </c>
      <c r="F124" s="614">
        <f>+'TTA Pivot Table'!E$248</f>
        <v>4.4832408313913037</v>
      </c>
      <c r="G124" s="613">
        <f>+'TTA Pivot Table'!E$249</f>
        <v>5.658163265306122</v>
      </c>
      <c r="H124" s="613">
        <f>+'TTA Pivot Table'!E$250</f>
        <v>0</v>
      </c>
      <c r="I124" s="614">
        <f>+'TTA Pivot Table'!E$251</f>
        <v>4.5177973735652692</v>
      </c>
      <c r="J124" s="614">
        <f>+'TTA Pivot Table'!E$252</f>
        <v>3.321236559139785</v>
      </c>
      <c r="K124" s="613">
        <f>+'TTA Pivot Table'!E$253</f>
        <v>3.574829931972789</v>
      </c>
      <c r="L124" s="613">
        <f>+'TTA Pivot Table'!E$254</f>
        <v>0</v>
      </c>
      <c r="M124" s="615">
        <f>+'TTA Pivot Table'!E$255</f>
        <v>3.3930635838150289</v>
      </c>
      <c r="N124" s="614">
        <f>+'TTA Pivot Table'!E$256</f>
        <v>0</v>
      </c>
      <c r="O124" s="616">
        <f>+'TTA Pivot Table'!E$260</f>
        <v>4.2554265500956401</v>
      </c>
      <c r="P124" s="249"/>
      <c r="Q124" s="250">
        <f t="shared" si="6"/>
        <v>-1.1247337897502403</v>
      </c>
    </row>
    <row r="125" spans="1:17">
      <c r="A125" s="220" t="s">
        <v>283</v>
      </c>
      <c r="B125" s="622">
        <f>+'TTA Pivot Table'!E$261</f>
        <v>4.8</v>
      </c>
      <c r="C125" s="622">
        <f>+'TTA Pivot Table'!E$262</f>
        <v>0</v>
      </c>
      <c r="D125" s="622">
        <f>+'TTA Pivot Table'!E$263</f>
        <v>0</v>
      </c>
      <c r="E125" s="623">
        <f>+'TTA Pivot Table'!E$264</f>
        <v>4.8</v>
      </c>
      <c r="F125" s="623">
        <f>+'TTA Pivot Table'!E$265</f>
        <v>5.8</v>
      </c>
      <c r="G125" s="622">
        <f>+'TTA Pivot Table'!E$266</f>
        <v>9.8000000000000007</v>
      </c>
      <c r="H125" s="622">
        <f>+'TTA Pivot Table'!E$267</f>
        <v>0</v>
      </c>
      <c r="I125" s="623">
        <f>+'TTA Pivot Table'!E$268</f>
        <v>5.8812182741116743</v>
      </c>
      <c r="J125" s="623">
        <f>+'TTA Pivot Table'!E$269</f>
        <v>4.3</v>
      </c>
      <c r="K125" s="622">
        <f>+'TTA Pivot Table'!E$270</f>
        <v>4</v>
      </c>
      <c r="L125" s="622">
        <f>+'TTA Pivot Table'!E$271</f>
        <v>0</v>
      </c>
      <c r="M125" s="624">
        <f>+'TTA Pivot Table'!E$272</f>
        <v>4.2653521126760561</v>
      </c>
      <c r="N125" s="623">
        <f>+'TTA Pivot Table'!E$273</f>
        <v>7.2</v>
      </c>
      <c r="O125" s="625">
        <f>+'TTA Pivot Table'!E$277</f>
        <v>5.2984967788117396</v>
      </c>
      <c r="P125" s="249"/>
      <c r="Q125" s="256">
        <f t="shared" si="6"/>
        <v>-1.6158661614356182</v>
      </c>
    </row>
    <row r="126" spans="1:17">
      <c r="A126" s="559" t="s">
        <v>400</v>
      </c>
      <c r="B126" s="584"/>
      <c r="C126" s="584"/>
      <c r="D126" s="584"/>
      <c r="E126" s="584"/>
      <c r="F126" s="585"/>
      <c r="G126" s="585"/>
      <c r="H126" s="585"/>
      <c r="I126" s="585"/>
      <c r="J126" s="586"/>
      <c r="K126" s="586"/>
      <c r="L126" s="586"/>
      <c r="M126" s="586"/>
      <c r="N126" s="586"/>
      <c r="O126" s="587"/>
    </row>
    <row r="127" spans="1:17" s="45" customFormat="1">
      <c r="A127" s="559" t="s">
        <v>909</v>
      </c>
      <c r="B127" s="588"/>
      <c r="C127" s="588"/>
      <c r="D127" s="588"/>
      <c r="E127" s="589"/>
      <c r="F127" s="588"/>
      <c r="G127" s="588"/>
      <c r="H127" s="588"/>
      <c r="I127" s="589"/>
      <c r="J127" s="590"/>
      <c r="K127" s="590"/>
      <c r="L127" s="590"/>
      <c r="M127" s="591"/>
      <c r="N127" s="590"/>
      <c r="O127" s="592"/>
      <c r="P127" s="267"/>
    </row>
    <row r="128" spans="1:17">
      <c r="A128" s="559"/>
      <c r="B128" s="584"/>
      <c r="C128" s="584"/>
      <c r="D128" s="584"/>
      <c r="E128" s="584"/>
      <c r="F128" s="585"/>
      <c r="G128" s="585"/>
      <c r="H128" s="585"/>
      <c r="I128" s="585"/>
      <c r="J128" s="586"/>
      <c r="K128" s="586"/>
      <c r="L128" s="586"/>
      <c r="M128" s="586"/>
      <c r="N128" s="586"/>
      <c r="O128" s="560" t="s">
        <v>830</v>
      </c>
    </row>
    <row r="129" spans="1:17" ht="18">
      <c r="A129" s="557" t="s">
        <v>869</v>
      </c>
      <c r="B129" s="535"/>
      <c r="C129" s="535"/>
      <c r="D129" s="535"/>
      <c r="E129" s="535"/>
      <c r="F129" s="538"/>
      <c r="G129" s="538"/>
      <c r="H129" s="538"/>
      <c r="I129" s="539"/>
      <c r="J129" s="209"/>
      <c r="K129" s="209"/>
      <c r="L129" s="209"/>
      <c r="M129" s="534"/>
      <c r="N129" s="209"/>
      <c r="O129" s="533"/>
      <c r="Q129" s="244"/>
    </row>
    <row r="130" spans="1:17" ht="18">
      <c r="A130" s="557"/>
      <c r="B130" s="535"/>
      <c r="C130" s="535"/>
      <c r="D130" s="535"/>
      <c r="E130" s="535"/>
      <c r="F130" s="538"/>
      <c r="G130" s="538"/>
      <c r="H130" s="538"/>
      <c r="I130" s="539"/>
      <c r="J130" s="209"/>
      <c r="K130" s="209"/>
      <c r="L130" s="209"/>
      <c r="M130" s="534"/>
      <c r="N130" s="209"/>
      <c r="O130" s="533"/>
      <c r="Q130" s="244"/>
    </row>
    <row r="131" spans="1:17" ht="15.75">
      <c r="A131" s="558" t="s">
        <v>443</v>
      </c>
      <c r="B131" s="535"/>
      <c r="C131" s="535"/>
      <c r="D131" s="535"/>
      <c r="E131" s="535"/>
      <c r="F131" s="538"/>
      <c r="G131" s="538"/>
      <c r="H131" s="538"/>
      <c r="I131" s="539"/>
      <c r="J131" s="209"/>
      <c r="K131" s="209"/>
      <c r="L131" s="209"/>
      <c r="M131" s="534"/>
      <c r="N131" s="209"/>
      <c r="O131" s="533"/>
      <c r="Q131" s="244"/>
    </row>
    <row r="132" spans="1:17" ht="15.75">
      <c r="A132" s="558" t="s">
        <v>529</v>
      </c>
      <c r="B132" s="535"/>
      <c r="C132" s="535"/>
      <c r="D132" s="535"/>
      <c r="E132" s="535"/>
      <c r="F132" s="538"/>
      <c r="G132" s="538"/>
      <c r="H132" s="538"/>
      <c r="I132" s="539"/>
      <c r="J132" s="209"/>
      <c r="K132" s="209"/>
      <c r="L132" s="209"/>
      <c r="M132" s="534"/>
      <c r="N132" s="209"/>
      <c r="O132" s="533"/>
      <c r="Q132" s="244"/>
    </row>
    <row r="133" spans="1:17" ht="18" customHeight="1">
      <c r="A133" s="231"/>
      <c r="B133" s="231"/>
      <c r="C133" s="231"/>
      <c r="D133" s="231"/>
      <c r="E133" s="231"/>
      <c r="F133" s="208"/>
      <c r="G133" s="549"/>
      <c r="H133" s="549"/>
      <c r="I133" s="546"/>
      <c r="J133" s="222"/>
      <c r="K133" s="222"/>
      <c r="L133" s="222"/>
      <c r="M133" s="222"/>
      <c r="N133" s="222"/>
      <c r="O133" s="222"/>
      <c r="P133" s="42"/>
      <c r="Q133" s="244"/>
    </row>
    <row r="134" spans="1:17" ht="18" customHeight="1">
      <c r="A134" s="213"/>
      <c r="B134" s="561" t="s">
        <v>828</v>
      </c>
      <c r="C134" s="562"/>
      <c r="D134" s="562"/>
      <c r="E134" s="562"/>
      <c r="F134" s="562"/>
      <c r="G134" s="562"/>
      <c r="H134" s="562"/>
      <c r="I134" s="563"/>
      <c r="J134" s="577" t="s">
        <v>397</v>
      </c>
      <c r="K134" s="578"/>
      <c r="L134" s="578"/>
      <c r="M134" s="579"/>
      <c r="N134" s="660" t="s">
        <v>827</v>
      </c>
      <c r="O134" s="580"/>
      <c r="P134" s="242"/>
      <c r="Q134" s="244"/>
    </row>
    <row r="135" spans="1:17" ht="45" customHeight="1">
      <c r="A135" s="243"/>
      <c r="B135" s="562" t="s">
        <v>906</v>
      </c>
      <c r="C135" s="562"/>
      <c r="D135" s="562"/>
      <c r="E135" s="567"/>
      <c r="F135" s="568" t="s">
        <v>908</v>
      </c>
      <c r="G135" s="562"/>
      <c r="H135" s="562"/>
      <c r="I135" s="563"/>
      <c r="J135" s="569" t="s">
        <v>829</v>
      </c>
      <c r="K135" s="570"/>
      <c r="L135" s="570"/>
      <c r="M135" s="571"/>
      <c r="N135" s="661"/>
      <c r="O135" s="581"/>
      <c r="P135" s="242"/>
      <c r="Q135" s="244"/>
    </row>
    <row r="136" spans="1:17" ht="27" customHeight="1">
      <c r="A136" s="231"/>
      <c r="B136" s="572" t="s">
        <v>398</v>
      </c>
      <c r="C136" s="572" t="s">
        <v>399</v>
      </c>
      <c r="D136" s="572" t="s">
        <v>284</v>
      </c>
      <c r="E136" s="574" t="s">
        <v>127</v>
      </c>
      <c r="F136" s="574" t="s">
        <v>398</v>
      </c>
      <c r="G136" s="572" t="s">
        <v>399</v>
      </c>
      <c r="H136" s="572" t="s">
        <v>284</v>
      </c>
      <c r="I136" s="574" t="s">
        <v>127</v>
      </c>
      <c r="J136" s="575" t="s">
        <v>398</v>
      </c>
      <c r="K136" s="576" t="s">
        <v>399</v>
      </c>
      <c r="L136" s="582" t="s">
        <v>284</v>
      </c>
      <c r="M136" s="575" t="s">
        <v>127</v>
      </c>
      <c r="N136" s="662"/>
      <c r="O136" s="583" t="s">
        <v>128</v>
      </c>
      <c r="P136" s="242"/>
      <c r="Q136" s="244" t="s">
        <v>523</v>
      </c>
    </row>
    <row r="137" spans="1:17" hidden="1">
      <c r="A137" s="44" t="s">
        <v>267</v>
      </c>
      <c r="B137" s="275"/>
      <c r="C137" s="275"/>
      <c r="D137" s="275"/>
      <c r="E137" s="275"/>
      <c r="F137" s="246">
        <f>'TTA Pivot Table'!F$230</f>
        <v>4.5199999999999996</v>
      </c>
      <c r="G137" s="246">
        <f>'TTA Pivot Table'!F$231</f>
        <v>5.3428571428571425</v>
      </c>
      <c r="H137" s="246">
        <f>'TTA Pivot Table'!F$232</f>
        <v>6</v>
      </c>
      <c r="I137" s="245">
        <f>'TTA Pivot Table'!F$233</f>
        <v>0</v>
      </c>
      <c r="J137" s="245">
        <f>'TTA Pivot Table'!F$234</f>
        <v>5.352112676056338</v>
      </c>
      <c r="K137" s="246">
        <f>'TTA Pivot Table'!F$235</f>
        <v>2.9334341906202721</v>
      </c>
      <c r="L137" s="246">
        <f>'TTA Pivot Table'!F$236</f>
        <v>3.3547008547008548</v>
      </c>
      <c r="M137" s="247">
        <f>'TTA Pivot Table'!F$237</f>
        <v>0</v>
      </c>
      <c r="N137" s="245">
        <f>'TTA Pivot Table'!F$238</f>
        <v>3.2198547215496367</v>
      </c>
      <c r="O137" s="380">
        <f>'TTA Pivot Table'!F$243</f>
        <v>3.4702430846605199</v>
      </c>
      <c r="P137" s="249"/>
      <c r="Q137" s="250">
        <f>+M137-I137</f>
        <v>0</v>
      </c>
    </row>
    <row r="138" spans="1:17" ht="15.75" hidden="1">
      <c r="A138" s="44"/>
      <c r="B138" s="275"/>
      <c r="C138" s="275"/>
      <c r="D138" s="275"/>
      <c r="E138" s="275"/>
      <c r="F138" s="255"/>
      <c r="G138" s="255"/>
      <c r="H138" s="255"/>
      <c r="I138" s="248"/>
      <c r="J138" s="251"/>
      <c r="K138" s="252"/>
      <c r="L138" s="252"/>
      <c r="M138" s="253"/>
      <c r="N138" s="251"/>
      <c r="O138" s="380"/>
      <c r="P138" s="249"/>
      <c r="Q138" s="254">
        <f t="shared" ref="Q138" si="7">+I138-M138</f>
        <v>0</v>
      </c>
    </row>
    <row r="139" spans="1:17">
      <c r="A139" s="44" t="s">
        <v>268</v>
      </c>
      <c r="B139" s="613">
        <f>+'TTA Pivot Table'!F$6</f>
        <v>0</v>
      </c>
      <c r="C139" s="613">
        <f>+'TTA Pivot Table'!F$7</f>
        <v>0</v>
      </c>
      <c r="D139" s="613">
        <f>+'TTA Pivot Table'!F$8</f>
        <v>0</v>
      </c>
      <c r="E139" s="614">
        <f>+'TTA Pivot Table'!F$9</f>
        <v>0</v>
      </c>
      <c r="F139" s="614">
        <f>+'TTA Pivot Table'!F$10</f>
        <v>0</v>
      </c>
      <c r="G139" s="613">
        <f>+'TTA Pivot Table'!F$11</f>
        <v>0</v>
      </c>
      <c r="H139" s="613">
        <f>+'TTA Pivot Table'!F$12</f>
        <v>0</v>
      </c>
      <c r="I139" s="614">
        <f>+'TTA Pivot Table'!F$13</f>
        <v>0</v>
      </c>
      <c r="J139" s="614">
        <f>+'TTA Pivot Table'!F$14</f>
        <v>0</v>
      </c>
      <c r="K139" s="613">
        <f>+'TTA Pivot Table'!F$15</f>
        <v>0</v>
      </c>
      <c r="L139" s="613">
        <f>+'TTA Pivot Table'!F$16</f>
        <v>0</v>
      </c>
      <c r="M139" s="615">
        <f>+'TTA Pivot Table'!F$17</f>
        <v>0</v>
      </c>
      <c r="N139" s="614">
        <f>+'TTA Pivot Table'!F$18</f>
        <v>0</v>
      </c>
      <c r="O139" s="616">
        <f>+'TTA Pivot Table'!F$22</f>
        <v>0</v>
      </c>
      <c r="P139" s="249"/>
      <c r="Q139" s="250">
        <f t="shared" ref="Q139:Q157" si="8">+M139-I139</f>
        <v>0</v>
      </c>
    </row>
    <row r="140" spans="1:17">
      <c r="A140" s="44" t="s">
        <v>269</v>
      </c>
      <c r="B140" s="613">
        <f>+'TTA Pivot Table'!F$23</f>
        <v>4.82</v>
      </c>
      <c r="C140" s="613">
        <f>+'TTA Pivot Table'!F$24</f>
        <v>0</v>
      </c>
      <c r="D140" s="613">
        <f>+'TTA Pivot Table'!F$25</f>
        <v>5.5</v>
      </c>
      <c r="E140" s="614">
        <f>+'TTA Pivot Table'!F$26</f>
        <v>4.8483333333333336</v>
      </c>
      <c r="F140" s="614">
        <f>+'TTA Pivot Table'!F$27</f>
        <v>4.71</v>
      </c>
      <c r="G140" s="613">
        <f>+'TTA Pivot Table'!F$28</f>
        <v>0</v>
      </c>
      <c r="H140" s="613">
        <f>+'TTA Pivot Table'!F$29</f>
        <v>4.09</v>
      </c>
      <c r="I140" s="614">
        <f>+'TTA Pivot Table'!F$30</f>
        <v>4.6794581280788172</v>
      </c>
      <c r="J140" s="614">
        <f>+'TTA Pivot Table'!F$31</f>
        <v>2.1144350282485878</v>
      </c>
      <c r="K140" s="613">
        <f>+'TTA Pivot Table'!F$32</f>
        <v>1.1772727272727272</v>
      </c>
      <c r="L140" s="613">
        <f>+'TTA Pivot Table'!F$33</f>
        <v>0.40302936630602781</v>
      </c>
      <c r="M140" s="615">
        <f>+'TTA Pivot Table'!F$34</f>
        <v>1.0219191919191919</v>
      </c>
      <c r="N140" s="614">
        <f>+'TTA Pivot Table'!F$35</f>
        <v>0.21</v>
      </c>
      <c r="O140" s="616">
        <f>+'TTA Pivot Table'!F$39</f>
        <v>1.6204481792717087</v>
      </c>
      <c r="P140" s="249"/>
      <c r="Q140" s="250">
        <f t="shared" si="8"/>
        <v>-3.6575389361596251</v>
      </c>
    </row>
    <row r="141" spans="1:17">
      <c r="A141" s="44" t="s">
        <v>270</v>
      </c>
      <c r="B141" s="613">
        <f>+'TTA Pivot Table'!F$40</f>
        <v>0</v>
      </c>
      <c r="C141" s="613">
        <f>+'TTA Pivot Table'!F$41</f>
        <v>0</v>
      </c>
      <c r="D141" s="613">
        <f>+'TTA Pivot Table'!F$42</f>
        <v>0</v>
      </c>
      <c r="E141" s="614">
        <f>+'TTA Pivot Table'!F$43</f>
        <v>0</v>
      </c>
      <c r="F141" s="614">
        <f>+'TTA Pivot Table'!F$44</f>
        <v>0</v>
      </c>
      <c r="G141" s="613">
        <f>+'TTA Pivot Table'!F$45</f>
        <v>0</v>
      </c>
      <c r="H141" s="613">
        <f>+'TTA Pivot Table'!F$46</f>
        <v>0</v>
      </c>
      <c r="I141" s="614">
        <f>+'TTA Pivot Table'!F$47</f>
        <v>0</v>
      </c>
      <c r="J141" s="614">
        <f>+'TTA Pivot Table'!F$48</f>
        <v>0</v>
      </c>
      <c r="K141" s="613">
        <f>+'TTA Pivot Table'!F$49</f>
        <v>0</v>
      </c>
      <c r="L141" s="613">
        <f>+'TTA Pivot Table'!F$50</f>
        <v>0</v>
      </c>
      <c r="M141" s="615">
        <f>+'TTA Pivot Table'!F$51</f>
        <v>0</v>
      </c>
      <c r="N141" s="614">
        <f>+'TTA Pivot Table'!F$52</f>
        <v>0</v>
      </c>
      <c r="O141" s="616">
        <f>+'TTA Pivot Table'!F$56</f>
        <v>0</v>
      </c>
      <c r="P141" s="249"/>
      <c r="Q141" s="250">
        <f t="shared" si="8"/>
        <v>0</v>
      </c>
    </row>
    <row r="142" spans="1:17">
      <c r="A142" s="44" t="s">
        <v>271</v>
      </c>
      <c r="B142" s="613">
        <f>+'TTA Pivot Table'!F$57</f>
        <v>4.42</v>
      </c>
      <c r="C142" s="613">
        <f>+'TTA Pivot Table'!F$58</f>
        <v>4.75</v>
      </c>
      <c r="D142" s="613">
        <f>+'TTA Pivot Table'!F$59</f>
        <v>0</v>
      </c>
      <c r="E142" s="614">
        <f>+'TTA Pivot Table'!F$60</f>
        <v>4.435137614678899</v>
      </c>
      <c r="F142" s="614">
        <f>+'TTA Pivot Table'!F$61</f>
        <v>4.8099999999999996</v>
      </c>
      <c r="G142" s="613">
        <f>+'TTA Pivot Table'!F$62</f>
        <v>6.39</v>
      </c>
      <c r="H142" s="613">
        <f>+'TTA Pivot Table'!F$63</f>
        <v>4</v>
      </c>
      <c r="I142" s="614">
        <f>+'TTA Pivot Table'!F$64</f>
        <v>4.8747720364741642</v>
      </c>
      <c r="J142" s="614">
        <f>+'TTA Pivot Table'!F$65</f>
        <v>3.12</v>
      </c>
      <c r="K142" s="613">
        <f>+'TTA Pivot Table'!F$66</f>
        <v>4</v>
      </c>
      <c r="L142" s="613">
        <f>+'TTA Pivot Table'!F$67</f>
        <v>4.67</v>
      </c>
      <c r="M142" s="615">
        <f>+'TTA Pivot Table'!F$68</f>
        <v>3.3644514501891556</v>
      </c>
      <c r="N142" s="614">
        <f>+'TTA Pivot Table'!F$69</f>
        <v>0</v>
      </c>
      <c r="O142" s="616">
        <f>+'TTA Pivot Table'!F$73</f>
        <v>3.9094552238805971</v>
      </c>
      <c r="P142" s="249"/>
      <c r="Q142" s="250">
        <f t="shared" si="8"/>
        <v>-1.5103205862850086</v>
      </c>
    </row>
    <row r="143" spans="1:17">
      <c r="A143" s="44"/>
      <c r="B143" s="613"/>
      <c r="C143" s="613"/>
      <c r="D143" s="613"/>
      <c r="E143" s="614"/>
      <c r="F143" s="614"/>
      <c r="G143" s="613"/>
      <c r="H143" s="613"/>
      <c r="I143" s="614"/>
      <c r="J143" s="614"/>
      <c r="K143" s="613"/>
      <c r="L143" s="613"/>
      <c r="M143" s="615"/>
      <c r="N143" s="614"/>
      <c r="O143" s="616"/>
      <c r="P143" s="249"/>
      <c r="Q143" s="250"/>
    </row>
    <row r="144" spans="1:17">
      <c r="A144" s="44" t="s">
        <v>272</v>
      </c>
      <c r="B144" s="613">
        <f>+'TTA Pivot Table'!F$74</f>
        <v>5.577464788732394</v>
      </c>
      <c r="C144" s="613">
        <f>+'TTA Pivot Table'!F$75</f>
        <v>4.6875</v>
      </c>
      <c r="D144" s="613">
        <f>+'TTA Pivot Table'!F$76</f>
        <v>0</v>
      </c>
      <c r="E144" s="614">
        <f>+'TTA Pivot Table'!F$77</f>
        <v>5.4137931034482758</v>
      </c>
      <c r="F144" s="614">
        <f>+'TTA Pivot Table'!F$78</f>
        <v>5.6319906140007818</v>
      </c>
      <c r="G144" s="613">
        <f>+'TTA Pivot Table'!F$79</f>
        <v>6.7507739938080498</v>
      </c>
      <c r="H144" s="613">
        <f>+'TTA Pivot Table'!F$80</f>
        <v>0</v>
      </c>
      <c r="I144" s="614">
        <f>+'TTA Pivot Table'!F$81</f>
        <v>5.7574652777777775</v>
      </c>
      <c r="J144" s="614">
        <f>+'TTA Pivot Table'!F$82</f>
        <v>3.9842824601366744</v>
      </c>
      <c r="K144" s="613">
        <f>+'TTA Pivot Table'!F$83</f>
        <v>4.5251630941286116</v>
      </c>
      <c r="L144" s="613">
        <f>+'TTA Pivot Table'!F$84</f>
        <v>0</v>
      </c>
      <c r="M144" s="615">
        <f>+'TTA Pivot Table'!F$85</f>
        <v>4.1618727050183599</v>
      </c>
      <c r="N144" s="614">
        <f>+'TTA Pivot Table'!F$86</f>
        <v>2</v>
      </c>
      <c r="O144" s="616">
        <f>+'TTA Pivot Table'!F$90</f>
        <v>4.9135555199487264</v>
      </c>
      <c r="P144" s="249"/>
      <c r="Q144" s="250">
        <f t="shared" si="8"/>
        <v>-1.5955925727594176</v>
      </c>
    </row>
    <row r="145" spans="1:17">
      <c r="A145" s="44" t="s">
        <v>273</v>
      </c>
      <c r="B145" s="613">
        <f>+'TTA Pivot Table'!F$91</f>
        <v>4.9706796116504854</v>
      </c>
      <c r="C145" s="613">
        <f>+'TTA Pivot Table'!F$92</f>
        <v>5.2524999999999995</v>
      </c>
      <c r="D145" s="613">
        <f>+'TTA Pivot Table'!F$93</f>
        <v>0</v>
      </c>
      <c r="E145" s="614">
        <f>+'TTA Pivot Table'!F$94</f>
        <v>4.9812149532710279</v>
      </c>
      <c r="F145" s="614">
        <f>+'TTA Pivot Table'!F$95</f>
        <v>5.5725857940941745</v>
      </c>
      <c r="G145" s="613">
        <f>+'TTA Pivot Table'!F$96</f>
        <v>6.8911382113821142</v>
      </c>
      <c r="H145" s="613">
        <f>+'TTA Pivot Table'!F$97</f>
        <v>0</v>
      </c>
      <c r="I145" s="614">
        <f>+'TTA Pivot Table'!F$98</f>
        <v>5.690450581395349</v>
      </c>
      <c r="J145" s="614">
        <f>+'TTA Pivot Table'!F$99</f>
        <v>4.0740451127819552</v>
      </c>
      <c r="K145" s="613">
        <f>+'TTA Pivot Table'!F$100</f>
        <v>4.0304014598540148</v>
      </c>
      <c r="L145" s="613">
        <f>+'TTA Pivot Table'!F$101</f>
        <v>0</v>
      </c>
      <c r="M145" s="615">
        <f>+'TTA Pivot Table'!F$102</f>
        <v>4.0613099041533545</v>
      </c>
      <c r="N145" s="614">
        <f>+'TTA Pivot Table'!F$103</f>
        <v>5.5584302325581394</v>
      </c>
      <c r="O145" s="616">
        <f>+'TTA Pivot Table'!F$107</f>
        <v>5.0935357917570494</v>
      </c>
      <c r="P145" s="249"/>
      <c r="Q145" s="250">
        <f t="shared" si="8"/>
        <v>-1.6291406772419945</v>
      </c>
    </row>
    <row r="146" spans="1:17">
      <c r="A146" s="44" t="s">
        <v>274</v>
      </c>
      <c r="B146" s="617">
        <f>+'TTA Pivot Table'!F$108</f>
        <v>0</v>
      </c>
      <c r="C146" s="618">
        <f>+'TTA Pivot Table'!F$109</f>
        <v>0</v>
      </c>
      <c r="D146" s="618">
        <f>+'TTA Pivot Table'!F$110</f>
        <v>0</v>
      </c>
      <c r="E146" s="619">
        <f>+'TTA Pivot Table'!F$111</f>
        <v>0</v>
      </c>
      <c r="F146" s="619">
        <f>+'TTA Pivot Table'!F$112</f>
        <v>0</v>
      </c>
      <c r="G146" s="618">
        <f>+'TTA Pivot Table'!F$113</f>
        <v>0</v>
      </c>
      <c r="H146" s="618">
        <f>+'TTA Pivot Table'!F$114</f>
        <v>0</v>
      </c>
      <c r="I146" s="619">
        <f>+'TTA Pivot Table'!F$115</f>
        <v>0</v>
      </c>
      <c r="J146" s="619">
        <f>+'TTA Pivot Table'!F$116</f>
        <v>0</v>
      </c>
      <c r="K146" s="618">
        <f>+'TTA Pivot Table'!F$117</f>
        <v>0</v>
      </c>
      <c r="L146" s="618">
        <f>+'TTA Pivot Table'!F$118</f>
        <v>0</v>
      </c>
      <c r="M146" s="620">
        <f>+'TTA Pivot Table'!F$119</f>
        <v>0</v>
      </c>
      <c r="N146" s="619">
        <f>+'TTA Pivot Table'!F$120</f>
        <v>0</v>
      </c>
      <c r="O146" s="621">
        <f>+'TTA Pivot Table'!F$124</f>
        <v>0</v>
      </c>
      <c r="P146" s="249"/>
      <c r="Q146" s="250">
        <f t="shared" si="8"/>
        <v>0</v>
      </c>
    </row>
    <row r="147" spans="1:17">
      <c r="A147" s="44" t="s">
        <v>275</v>
      </c>
      <c r="B147" s="613">
        <f>+'TTA Pivot Table'!F$125</f>
        <v>0</v>
      </c>
      <c r="C147" s="613">
        <f>+'TTA Pivot Table'!F$126</f>
        <v>0</v>
      </c>
      <c r="D147" s="613">
        <f>+'TTA Pivot Table'!F$127</f>
        <v>0</v>
      </c>
      <c r="E147" s="614">
        <f>+'TTA Pivot Table'!F$128</f>
        <v>0</v>
      </c>
      <c r="F147" s="614">
        <f>+'TTA Pivot Table'!F$129</f>
        <v>0</v>
      </c>
      <c r="G147" s="613">
        <f>+'TTA Pivot Table'!F$130</f>
        <v>0</v>
      </c>
      <c r="H147" s="613">
        <f>+'TTA Pivot Table'!F$131</f>
        <v>0</v>
      </c>
      <c r="I147" s="614">
        <f>+'TTA Pivot Table'!F$132</f>
        <v>0</v>
      </c>
      <c r="J147" s="614">
        <f>+'TTA Pivot Table'!F$133</f>
        <v>0</v>
      </c>
      <c r="K147" s="613">
        <f>+'TTA Pivot Table'!F$134</f>
        <v>0</v>
      </c>
      <c r="L147" s="613">
        <f>+'TTA Pivot Table'!F$135</f>
        <v>0</v>
      </c>
      <c r="M147" s="615">
        <f>+'TTA Pivot Table'!F$136</f>
        <v>0</v>
      </c>
      <c r="N147" s="614">
        <f>+'TTA Pivot Table'!F$137</f>
        <v>0</v>
      </c>
      <c r="O147" s="616">
        <f>+'TTA Pivot Table'!F$141</f>
        <v>0</v>
      </c>
      <c r="P147" s="249"/>
      <c r="Q147" s="250">
        <f t="shared" si="8"/>
        <v>0</v>
      </c>
    </row>
    <row r="148" spans="1:17">
      <c r="A148" s="44"/>
      <c r="B148" s="613"/>
      <c r="C148" s="613"/>
      <c r="D148" s="613"/>
      <c r="E148" s="614"/>
      <c r="F148" s="614"/>
      <c r="G148" s="613"/>
      <c r="H148" s="613"/>
      <c r="I148" s="614"/>
      <c r="J148" s="614"/>
      <c r="K148" s="613"/>
      <c r="L148" s="613"/>
      <c r="M148" s="615"/>
      <c r="N148" s="614"/>
      <c r="O148" s="616"/>
      <c r="P148" s="249"/>
      <c r="Q148" s="250"/>
    </row>
    <row r="149" spans="1:17">
      <c r="A149" s="44" t="s">
        <v>276</v>
      </c>
      <c r="B149" s="613">
        <f>+'TTA Pivot Table'!F$142</f>
        <v>4.9608139534883717</v>
      </c>
      <c r="C149" s="613">
        <f>+'TTA Pivot Table'!F$143</f>
        <v>5.1665000000000001</v>
      </c>
      <c r="D149" s="613">
        <f>+'TTA Pivot Table'!F$144</f>
        <v>0</v>
      </c>
      <c r="E149" s="614">
        <f>+'TTA Pivot Table'!F$145</f>
        <v>5.045342465753424</v>
      </c>
      <c r="F149" s="614">
        <f>+'TTA Pivot Table'!F$146</f>
        <v>5.0968976897689764</v>
      </c>
      <c r="G149" s="613">
        <f>+'TTA Pivot Table'!F$147</f>
        <v>5.9027450980392153</v>
      </c>
      <c r="H149" s="613">
        <f>+'TTA Pivot Table'!F$148</f>
        <v>0</v>
      </c>
      <c r="I149" s="614">
        <f>+'TTA Pivot Table'!F$149</f>
        <v>5.2998518518518507</v>
      </c>
      <c r="J149" s="614">
        <f>+'TTA Pivot Table'!F$150</f>
        <v>3.5760481099656363</v>
      </c>
      <c r="K149" s="613">
        <f>+'TTA Pivot Table'!F$151</f>
        <v>3.9590304709141275</v>
      </c>
      <c r="L149" s="613">
        <f>+'TTA Pivot Table'!F$152</f>
        <v>0</v>
      </c>
      <c r="M149" s="615">
        <f>+'TTA Pivot Table'!F$153</f>
        <v>3.7880981595092025</v>
      </c>
      <c r="N149" s="614">
        <f>+'TTA Pivot Table'!F$154</f>
        <v>5.4522222222222219</v>
      </c>
      <c r="O149" s="616">
        <f>+'TTA Pivot Table'!F$158</f>
        <v>4.550784753363228</v>
      </c>
      <c r="P149" s="249"/>
      <c r="Q149" s="250">
        <f t="shared" si="8"/>
        <v>-1.5117536923426482</v>
      </c>
    </row>
    <row r="150" spans="1:17">
      <c r="A150" s="44" t="s">
        <v>277</v>
      </c>
      <c r="B150" s="613">
        <f>+'TTA Pivot Table'!F$159</f>
        <v>0</v>
      </c>
      <c r="C150" s="613">
        <f>+'TTA Pivot Table'!F$160</f>
        <v>9</v>
      </c>
      <c r="D150" s="613">
        <f>+'TTA Pivot Table'!F$161</f>
        <v>6</v>
      </c>
      <c r="E150" s="614">
        <f>+'TTA Pivot Table'!F$162</f>
        <v>8</v>
      </c>
      <c r="F150" s="614">
        <f>+'TTA Pivot Table'!F$163</f>
        <v>5.9</v>
      </c>
      <c r="G150" s="613">
        <f>+'TTA Pivot Table'!F$164</f>
        <v>11.6</v>
      </c>
      <c r="H150" s="613">
        <f>+'TTA Pivot Table'!F$165</f>
        <v>7.8</v>
      </c>
      <c r="I150" s="614">
        <f>+'TTA Pivot Table'!F$166</f>
        <v>6.0287096774193554</v>
      </c>
      <c r="J150" s="614">
        <f>+'TTA Pivot Table'!F$167</f>
        <v>4.8</v>
      </c>
      <c r="K150" s="613">
        <f>+'TTA Pivot Table'!F$168</f>
        <v>4.4000000000000004</v>
      </c>
      <c r="L150" s="613">
        <f>+'TTA Pivot Table'!F$169</f>
        <v>7.8</v>
      </c>
      <c r="M150" s="615">
        <f>+'TTA Pivot Table'!F$170</f>
        <v>4.7729468599033815</v>
      </c>
      <c r="N150" s="614">
        <f>+'TTA Pivot Table'!F$171</f>
        <v>10.1</v>
      </c>
      <c r="O150" s="616">
        <f>+'TTA Pivot Table'!F$175</f>
        <v>5.6060802069857694</v>
      </c>
      <c r="P150" s="249"/>
      <c r="Q150" s="250">
        <f t="shared" si="8"/>
        <v>-1.2557628175159739</v>
      </c>
    </row>
    <row r="151" spans="1:17">
      <c r="A151" s="44" t="s">
        <v>278</v>
      </c>
      <c r="B151" s="613">
        <f>+'TTA Pivot Table'!F$176</f>
        <v>0</v>
      </c>
      <c r="C151" s="613">
        <f>+'TTA Pivot Table'!F$177</f>
        <v>0</v>
      </c>
      <c r="D151" s="613">
        <f>+'TTA Pivot Table'!F$178</f>
        <v>0</v>
      </c>
      <c r="E151" s="614">
        <f>+'TTA Pivot Table'!F$179</f>
        <v>0</v>
      </c>
      <c r="F151" s="614">
        <f>+'TTA Pivot Table'!F$180</f>
        <v>0</v>
      </c>
      <c r="G151" s="613">
        <f>+'TTA Pivot Table'!F$181</f>
        <v>0</v>
      </c>
      <c r="H151" s="613">
        <f>+'TTA Pivot Table'!F$182</f>
        <v>0</v>
      </c>
      <c r="I151" s="614">
        <f>+'TTA Pivot Table'!F$183</f>
        <v>0</v>
      </c>
      <c r="J151" s="614">
        <f>+'TTA Pivot Table'!F$184</f>
        <v>0</v>
      </c>
      <c r="K151" s="613">
        <f>+'TTA Pivot Table'!F$185</f>
        <v>0</v>
      </c>
      <c r="L151" s="613">
        <f>+'TTA Pivot Table'!F$186</f>
        <v>0</v>
      </c>
      <c r="M151" s="615">
        <f>+'TTA Pivot Table'!F$187</f>
        <v>0</v>
      </c>
      <c r="N151" s="614">
        <f>+'TTA Pivot Table'!F$188</f>
        <v>0</v>
      </c>
      <c r="O151" s="616">
        <f>+'TTA Pivot Table'!F$192</f>
        <v>0</v>
      </c>
      <c r="P151" s="249"/>
      <c r="Q151" s="250">
        <f t="shared" si="8"/>
        <v>0</v>
      </c>
    </row>
    <row r="152" spans="1:17">
      <c r="A152" s="44" t="s">
        <v>279</v>
      </c>
      <c r="B152" s="613">
        <f>+'TTA Pivot Table'!F$193</f>
        <v>0</v>
      </c>
      <c r="C152" s="613">
        <f>+'TTA Pivot Table'!F$194</f>
        <v>0</v>
      </c>
      <c r="D152" s="613">
        <f>+'TTA Pivot Table'!F$195</f>
        <v>0</v>
      </c>
      <c r="E152" s="614">
        <f>+'TTA Pivot Table'!F$196</f>
        <v>0</v>
      </c>
      <c r="F152" s="614">
        <f>+'TTA Pivot Table'!F$197</f>
        <v>0</v>
      </c>
      <c r="G152" s="613">
        <f>+'TTA Pivot Table'!F$198</f>
        <v>0</v>
      </c>
      <c r="H152" s="613">
        <f>+'TTA Pivot Table'!F$199</f>
        <v>0</v>
      </c>
      <c r="I152" s="614">
        <f>+'TTA Pivot Table'!F$200</f>
        <v>0</v>
      </c>
      <c r="J152" s="614">
        <f>+'TTA Pivot Table'!F$201</f>
        <v>0</v>
      </c>
      <c r="K152" s="613">
        <f>+'TTA Pivot Table'!F$202</f>
        <v>0</v>
      </c>
      <c r="L152" s="613">
        <f>+'TTA Pivot Table'!F$203</f>
        <v>0</v>
      </c>
      <c r="M152" s="615">
        <f>+'TTA Pivot Table'!F$204</f>
        <v>0</v>
      </c>
      <c r="N152" s="614">
        <f>+'TTA Pivot Table'!F$205</f>
        <v>0</v>
      </c>
      <c r="O152" s="616">
        <f>+'TTA Pivot Table'!F$209</f>
        <v>0</v>
      </c>
      <c r="P152" s="249"/>
      <c r="Q152" s="250">
        <f t="shared" si="8"/>
        <v>0</v>
      </c>
    </row>
    <row r="153" spans="1:17">
      <c r="A153" s="44"/>
      <c r="B153" s="613"/>
      <c r="C153" s="613"/>
      <c r="D153" s="613"/>
      <c r="E153" s="614"/>
      <c r="F153" s="614"/>
      <c r="G153" s="613"/>
      <c r="H153" s="613"/>
      <c r="I153" s="614"/>
      <c r="J153" s="614"/>
      <c r="K153" s="613"/>
      <c r="L153" s="613"/>
      <c r="M153" s="615"/>
      <c r="N153" s="614"/>
      <c r="O153" s="616"/>
      <c r="P153" s="249"/>
      <c r="Q153" s="250"/>
    </row>
    <row r="154" spans="1:17">
      <c r="A154" s="44" t="s">
        <v>280</v>
      </c>
      <c r="B154" s="613">
        <f>+'TTA Pivot Table'!F$210</f>
        <v>4.08</v>
      </c>
      <c r="C154" s="613">
        <f>+'TTA Pivot Table'!F$211</f>
        <v>4.6100000000000003</v>
      </c>
      <c r="D154" s="613">
        <f>+'TTA Pivot Table'!F$212</f>
        <v>0</v>
      </c>
      <c r="E154" s="614">
        <f>+'TTA Pivot Table'!F$213</f>
        <v>4.1448201438848917</v>
      </c>
      <c r="F154" s="614">
        <f>+'TTA Pivot Table'!F$214</f>
        <v>4.41</v>
      </c>
      <c r="G154" s="613">
        <f>+'TTA Pivot Table'!F$215</f>
        <v>5.34</v>
      </c>
      <c r="H154" s="613">
        <f>+'TTA Pivot Table'!F$216</f>
        <v>0</v>
      </c>
      <c r="I154" s="614">
        <f>+'TTA Pivot Table'!F$217</f>
        <v>4.517500000000001</v>
      </c>
      <c r="J154" s="614">
        <f>+'TTA Pivot Table'!F$218</f>
        <v>2.98</v>
      </c>
      <c r="K154" s="613">
        <f>+'TTA Pivot Table'!F$219</f>
        <v>3.2100000000000004</v>
      </c>
      <c r="L154" s="613">
        <f>+'TTA Pivot Table'!F$220</f>
        <v>0</v>
      </c>
      <c r="M154" s="615">
        <f>+'TTA Pivot Table'!F$221</f>
        <v>3.0826369168356997</v>
      </c>
      <c r="N154" s="614">
        <f>+'TTA Pivot Table'!F$222</f>
        <v>0</v>
      </c>
      <c r="O154" s="616">
        <f>+'TTA Pivot Table'!F$226</f>
        <v>3.7613346613545819</v>
      </c>
      <c r="P154" s="249"/>
      <c r="Q154" s="250">
        <f t="shared" si="8"/>
        <v>-1.4348630831643012</v>
      </c>
    </row>
    <row r="155" spans="1:17">
      <c r="A155" s="44" t="s">
        <v>281</v>
      </c>
      <c r="B155" s="613">
        <f>+'TTA Pivot Table'!F$227</f>
        <v>4.5199999999999996</v>
      </c>
      <c r="C155" s="613">
        <f>+'TTA Pivot Table'!F$228</f>
        <v>0</v>
      </c>
      <c r="D155" s="613">
        <f>+'TTA Pivot Table'!F$229</f>
        <v>0</v>
      </c>
      <c r="E155" s="614">
        <f>+'TTA Pivot Table'!F$230</f>
        <v>4.5199999999999996</v>
      </c>
      <c r="F155" s="614">
        <f>+'TTA Pivot Table'!F$231</f>
        <v>5.3428571428571425</v>
      </c>
      <c r="G155" s="613">
        <f>+'TTA Pivot Table'!F$232</f>
        <v>6</v>
      </c>
      <c r="H155" s="613">
        <f>+'TTA Pivot Table'!F$233</f>
        <v>0</v>
      </c>
      <c r="I155" s="614">
        <f>+'TTA Pivot Table'!F$234</f>
        <v>5.352112676056338</v>
      </c>
      <c r="J155" s="614">
        <f>+'TTA Pivot Table'!F$235</f>
        <v>2.9334341906202721</v>
      </c>
      <c r="K155" s="613">
        <f>+'TTA Pivot Table'!F$236</f>
        <v>3.3547008547008548</v>
      </c>
      <c r="L155" s="613">
        <f>+'TTA Pivot Table'!F$237</f>
        <v>0</v>
      </c>
      <c r="M155" s="615">
        <f>+'TTA Pivot Table'!F$238</f>
        <v>3.2198547215496367</v>
      </c>
      <c r="N155" s="614">
        <f>+'TTA Pivot Table'!F$239</f>
        <v>5.125</v>
      </c>
      <c r="O155" s="616">
        <f>+'TTA Pivot Table'!F$243</f>
        <v>3.4702430846605199</v>
      </c>
      <c r="P155" s="249"/>
      <c r="Q155" s="250">
        <f t="shared" si="8"/>
        <v>-2.1322579545067013</v>
      </c>
    </row>
    <row r="156" spans="1:17">
      <c r="A156" s="44" t="s">
        <v>282</v>
      </c>
      <c r="B156" s="613">
        <f>+'TTA Pivot Table'!F$244</f>
        <v>0</v>
      </c>
      <c r="C156" s="613">
        <f>+'TTA Pivot Table'!F$245</f>
        <v>0</v>
      </c>
      <c r="D156" s="613">
        <f>+'TTA Pivot Table'!F$246</f>
        <v>0</v>
      </c>
      <c r="E156" s="614">
        <f>+'TTA Pivot Table'!F$247</f>
        <v>0</v>
      </c>
      <c r="F156" s="614">
        <f>+'TTA Pivot Table'!F$248</f>
        <v>4.5275178144748036</v>
      </c>
      <c r="G156" s="613">
        <f>+'TTA Pivot Table'!F$249</f>
        <v>5.6596385542168672</v>
      </c>
      <c r="H156" s="613">
        <f>+'TTA Pivot Table'!F$250</f>
        <v>0</v>
      </c>
      <c r="I156" s="614">
        <f>+'TTA Pivot Table'!F$251</f>
        <v>4.6497898006798666</v>
      </c>
      <c r="J156" s="614">
        <f>+'TTA Pivot Table'!F$252</f>
        <v>3.232633279483037</v>
      </c>
      <c r="K156" s="613">
        <f>+'TTA Pivot Table'!F$253</f>
        <v>3.7142857142857149</v>
      </c>
      <c r="L156" s="613">
        <f>+'TTA Pivot Table'!F$254</f>
        <v>0</v>
      </c>
      <c r="M156" s="615">
        <f>+'TTA Pivot Table'!F$255</f>
        <v>3.3546441495778048</v>
      </c>
      <c r="N156" s="614">
        <f>+'TTA Pivot Table'!F$256</f>
        <v>0</v>
      </c>
      <c r="O156" s="616">
        <f>+'TTA Pivot Table'!F$260</f>
        <v>4.1959961638397951</v>
      </c>
      <c r="P156" s="249"/>
      <c r="Q156" s="250">
        <f t="shared" si="8"/>
        <v>-1.2951456511020618</v>
      </c>
    </row>
    <row r="157" spans="1:17">
      <c r="A157" s="220" t="s">
        <v>283</v>
      </c>
      <c r="B157" s="622">
        <f>+'TTA Pivot Table'!F$261</f>
        <v>0</v>
      </c>
      <c r="C157" s="622">
        <f>+'TTA Pivot Table'!F$262</f>
        <v>0</v>
      </c>
      <c r="D157" s="622">
        <f>+'TTA Pivot Table'!F$263</f>
        <v>0</v>
      </c>
      <c r="E157" s="623">
        <f>+'TTA Pivot Table'!F$264</f>
        <v>0</v>
      </c>
      <c r="F157" s="623">
        <f>+'TTA Pivot Table'!F$265</f>
        <v>0</v>
      </c>
      <c r="G157" s="622">
        <f>+'TTA Pivot Table'!F$266</f>
        <v>0</v>
      </c>
      <c r="H157" s="622">
        <f>+'TTA Pivot Table'!F$267</f>
        <v>0</v>
      </c>
      <c r="I157" s="623">
        <f>+'TTA Pivot Table'!F$268</f>
        <v>0</v>
      </c>
      <c r="J157" s="623">
        <f>+'TTA Pivot Table'!F$269</f>
        <v>0</v>
      </c>
      <c r="K157" s="622">
        <f>+'TTA Pivot Table'!F$270</f>
        <v>0</v>
      </c>
      <c r="L157" s="622">
        <f>+'TTA Pivot Table'!F$271</f>
        <v>0</v>
      </c>
      <c r="M157" s="624">
        <f>+'TTA Pivot Table'!F$272</f>
        <v>0</v>
      </c>
      <c r="N157" s="623">
        <f>+'TTA Pivot Table'!F$273</f>
        <v>0</v>
      </c>
      <c r="O157" s="625">
        <f>+'TTA Pivot Table'!F$277</f>
        <v>0</v>
      </c>
      <c r="P157" s="249"/>
      <c r="Q157" s="256">
        <f t="shared" si="8"/>
        <v>0</v>
      </c>
    </row>
    <row r="158" spans="1:17">
      <c r="A158" s="559" t="s">
        <v>400</v>
      </c>
      <c r="B158" s="584"/>
      <c r="C158" s="584"/>
      <c r="D158" s="584"/>
      <c r="E158" s="584"/>
      <c r="F158" s="585"/>
      <c r="G158" s="585"/>
      <c r="H158" s="585"/>
      <c r="I158" s="585"/>
      <c r="J158" s="586"/>
      <c r="K158" s="586"/>
      <c r="L158" s="586"/>
      <c r="M158" s="586"/>
      <c r="N158" s="586"/>
      <c r="O158" s="587"/>
    </row>
    <row r="159" spans="1:17" s="45" customFormat="1">
      <c r="A159" s="559"/>
      <c r="B159" s="588"/>
      <c r="C159" s="588"/>
      <c r="D159" s="588"/>
      <c r="E159" s="589"/>
      <c r="F159" s="588"/>
      <c r="G159" s="588"/>
      <c r="H159" s="588"/>
      <c r="I159" s="589"/>
      <c r="J159" s="590"/>
      <c r="K159" s="590"/>
      <c r="L159" s="590"/>
      <c r="M159" s="591"/>
      <c r="N159" s="590"/>
      <c r="O159" s="592"/>
      <c r="P159" s="267"/>
    </row>
    <row r="160" spans="1:17">
      <c r="A160" s="559"/>
      <c r="B160" s="584"/>
      <c r="C160" s="584"/>
      <c r="D160" s="584"/>
      <c r="E160" s="584"/>
      <c r="F160" s="585"/>
      <c r="G160" s="585"/>
      <c r="H160" s="585"/>
      <c r="I160" s="585"/>
      <c r="J160" s="586"/>
      <c r="K160" s="586"/>
      <c r="L160" s="586"/>
      <c r="M160" s="586"/>
      <c r="N160" s="586"/>
      <c r="O160" s="560" t="s">
        <v>830</v>
      </c>
    </row>
    <row r="161" spans="1:17" ht="18">
      <c r="A161" s="557" t="s">
        <v>870</v>
      </c>
      <c r="B161" s="535"/>
      <c r="C161" s="535"/>
      <c r="D161" s="535"/>
      <c r="E161" s="535"/>
      <c r="F161" s="538"/>
      <c r="G161" s="538"/>
      <c r="H161" s="538"/>
      <c r="I161" s="539"/>
      <c r="J161" s="209"/>
      <c r="K161" s="209"/>
      <c r="L161" s="209"/>
      <c r="M161" s="534"/>
      <c r="N161" s="209"/>
      <c r="O161" s="533"/>
      <c r="Q161" s="244"/>
    </row>
    <row r="162" spans="1:17" ht="18">
      <c r="A162" s="557"/>
      <c r="B162" s="535"/>
      <c r="C162" s="535"/>
      <c r="D162" s="535"/>
      <c r="E162" s="535"/>
      <c r="F162" s="538"/>
      <c r="G162" s="538"/>
      <c r="H162" s="538"/>
      <c r="I162" s="539"/>
      <c r="J162" s="209"/>
      <c r="K162" s="209"/>
      <c r="L162" s="209"/>
      <c r="M162" s="534"/>
      <c r="N162" s="209"/>
      <c r="O162" s="533"/>
      <c r="Q162" s="244"/>
    </row>
    <row r="163" spans="1:17" ht="15.75">
      <c r="A163" s="558" t="s">
        <v>443</v>
      </c>
      <c r="B163" s="535"/>
      <c r="C163" s="535"/>
      <c r="D163" s="535"/>
      <c r="E163" s="535"/>
      <c r="F163" s="538"/>
      <c r="G163" s="538"/>
      <c r="H163" s="538"/>
      <c r="I163" s="539"/>
      <c r="J163" s="209"/>
      <c r="K163" s="209"/>
      <c r="L163" s="209"/>
      <c r="M163" s="534"/>
      <c r="N163" s="209"/>
      <c r="O163" s="533"/>
      <c r="Q163" s="244"/>
    </row>
    <row r="164" spans="1:17" ht="15.75">
      <c r="A164" s="558" t="s">
        <v>530</v>
      </c>
      <c r="B164" s="535"/>
      <c r="C164" s="535"/>
      <c r="D164" s="535"/>
      <c r="E164" s="535"/>
      <c r="F164" s="538"/>
      <c r="G164" s="538"/>
      <c r="H164" s="538"/>
      <c r="I164" s="539"/>
      <c r="J164" s="209"/>
      <c r="K164" s="209"/>
      <c r="L164" s="209"/>
      <c r="M164" s="534"/>
      <c r="N164" s="209"/>
      <c r="O164" s="533"/>
      <c r="Q164" s="244"/>
    </row>
    <row r="165" spans="1:17" ht="18" customHeight="1">
      <c r="A165" s="231"/>
      <c r="B165" s="231"/>
      <c r="C165" s="231"/>
      <c r="D165" s="231"/>
      <c r="E165" s="231"/>
      <c r="F165" s="208"/>
      <c r="G165" s="549"/>
      <c r="H165" s="549"/>
      <c r="I165" s="546"/>
      <c r="J165" s="222"/>
      <c r="K165" s="222"/>
      <c r="L165" s="222"/>
      <c r="M165" s="222"/>
      <c r="N165" s="222"/>
      <c r="O165" s="222"/>
      <c r="P165" s="42"/>
      <c r="Q165" s="244"/>
    </row>
    <row r="166" spans="1:17" ht="18" customHeight="1">
      <c r="A166" s="213"/>
      <c r="B166" s="561" t="s">
        <v>828</v>
      </c>
      <c r="C166" s="562"/>
      <c r="D166" s="562"/>
      <c r="E166" s="562"/>
      <c r="F166" s="562"/>
      <c r="G166" s="562"/>
      <c r="H166" s="562"/>
      <c r="I166" s="563"/>
      <c r="J166" s="577" t="s">
        <v>397</v>
      </c>
      <c r="K166" s="578"/>
      <c r="L166" s="578"/>
      <c r="M166" s="579"/>
      <c r="N166" s="660" t="s">
        <v>827</v>
      </c>
      <c r="O166" s="580"/>
      <c r="P166" s="242"/>
      <c r="Q166" s="244"/>
    </row>
    <row r="167" spans="1:17" ht="42" customHeight="1">
      <c r="A167" s="243"/>
      <c r="B167" s="562" t="s">
        <v>906</v>
      </c>
      <c r="C167" s="562"/>
      <c r="D167" s="562"/>
      <c r="E167" s="567"/>
      <c r="F167" s="568" t="s">
        <v>908</v>
      </c>
      <c r="G167" s="562"/>
      <c r="H167" s="562"/>
      <c r="I167" s="563"/>
      <c r="J167" s="569" t="s">
        <v>829</v>
      </c>
      <c r="K167" s="570"/>
      <c r="L167" s="570"/>
      <c r="M167" s="571"/>
      <c r="N167" s="661"/>
      <c r="O167" s="581"/>
      <c r="P167" s="242"/>
      <c r="Q167" s="244"/>
    </row>
    <row r="168" spans="1:17" ht="31.5" customHeight="1">
      <c r="A168" s="231"/>
      <c r="B168" s="572" t="s">
        <v>398</v>
      </c>
      <c r="C168" s="572" t="s">
        <v>399</v>
      </c>
      <c r="D168" s="572" t="s">
        <v>284</v>
      </c>
      <c r="E168" s="574" t="s">
        <v>127</v>
      </c>
      <c r="F168" s="574" t="s">
        <v>398</v>
      </c>
      <c r="G168" s="572" t="s">
        <v>399</v>
      </c>
      <c r="H168" s="572" t="s">
        <v>284</v>
      </c>
      <c r="I168" s="574" t="s">
        <v>127</v>
      </c>
      <c r="J168" s="575" t="s">
        <v>398</v>
      </c>
      <c r="K168" s="576" t="s">
        <v>399</v>
      </c>
      <c r="L168" s="582" t="s">
        <v>284</v>
      </c>
      <c r="M168" s="575" t="s">
        <v>127</v>
      </c>
      <c r="N168" s="662"/>
      <c r="O168" s="583" t="s">
        <v>128</v>
      </c>
      <c r="P168" s="242"/>
      <c r="Q168" s="244" t="s">
        <v>523</v>
      </c>
    </row>
    <row r="169" spans="1:17" hidden="1">
      <c r="A169" s="44" t="s">
        <v>267</v>
      </c>
      <c r="B169" s="275"/>
      <c r="C169" s="275"/>
      <c r="D169" s="275"/>
      <c r="E169" s="275"/>
      <c r="F169" s="246">
        <f>'TTA Pivot Table'!G$230</f>
        <v>5.166666666666667</v>
      </c>
      <c r="G169" s="246">
        <f>'TTA Pivot Table'!G$231</f>
        <v>6.4099099099099099</v>
      </c>
      <c r="H169" s="246">
        <f>'TTA Pivot Table'!G$232</f>
        <v>6.5111111111111111</v>
      </c>
      <c r="I169" s="245">
        <f>'TTA Pivot Table'!G$233</f>
        <v>0</v>
      </c>
      <c r="J169" s="245">
        <f>'TTA Pivot Table'!G$234</f>
        <v>6.4269662921348303</v>
      </c>
      <c r="K169" s="246">
        <f>'TTA Pivot Table'!G$235</f>
        <v>3.3655323819978045</v>
      </c>
      <c r="L169" s="246">
        <f>'TTA Pivot Table'!G$236</f>
        <v>3.5404595404595405</v>
      </c>
      <c r="M169" s="247">
        <f>'TTA Pivot Table'!G$237</f>
        <v>0</v>
      </c>
      <c r="N169" s="245">
        <f>'TTA Pivot Table'!G$238</f>
        <v>3.4571129707112971</v>
      </c>
      <c r="O169" s="380">
        <f>'TTA Pivot Table'!G$243</f>
        <v>3.9744136460554369</v>
      </c>
      <c r="P169" s="249"/>
      <c r="Q169" s="250">
        <f>+M169-I169</f>
        <v>0</v>
      </c>
    </row>
    <row r="170" spans="1:17" ht="15.75" hidden="1">
      <c r="A170" s="44"/>
      <c r="B170" s="275"/>
      <c r="C170" s="275"/>
      <c r="D170" s="275"/>
      <c r="E170" s="275"/>
      <c r="F170" s="255"/>
      <c r="G170" s="255"/>
      <c r="H170" s="255"/>
      <c r="I170" s="248"/>
      <c r="J170" s="251"/>
      <c r="K170" s="252"/>
      <c r="L170" s="252"/>
      <c r="M170" s="253"/>
      <c r="N170" s="251"/>
      <c r="O170" s="380"/>
      <c r="P170" s="249"/>
      <c r="Q170" s="254">
        <f t="shared" ref="Q170" si="9">+I170-M170</f>
        <v>0</v>
      </c>
    </row>
    <row r="171" spans="1:17">
      <c r="A171" s="44" t="s">
        <v>268</v>
      </c>
      <c r="B171" s="613">
        <f>+'TTA Pivot Table'!G$6</f>
        <v>0</v>
      </c>
      <c r="C171" s="613">
        <f>+'TTA Pivot Table'!G$7</f>
        <v>0</v>
      </c>
      <c r="D171" s="613">
        <f>+'TTA Pivot Table'!G$8</f>
        <v>0</v>
      </c>
      <c r="E171" s="614">
        <f>+'TTA Pivot Table'!G$9</f>
        <v>0</v>
      </c>
      <c r="F171" s="614">
        <f>+'TTA Pivot Table'!G$10</f>
        <v>0</v>
      </c>
      <c r="G171" s="613">
        <f>+'TTA Pivot Table'!G$11</f>
        <v>0</v>
      </c>
      <c r="H171" s="613">
        <f>+'TTA Pivot Table'!G$12</f>
        <v>0</v>
      </c>
      <c r="I171" s="614">
        <f>+'TTA Pivot Table'!G$13</f>
        <v>0</v>
      </c>
      <c r="J171" s="614">
        <f>+'TTA Pivot Table'!G$14</f>
        <v>0</v>
      </c>
      <c r="K171" s="613">
        <f>+'TTA Pivot Table'!G$15</f>
        <v>0</v>
      </c>
      <c r="L171" s="613">
        <f>+'TTA Pivot Table'!G$16</f>
        <v>0</v>
      </c>
      <c r="M171" s="615">
        <f>+'TTA Pivot Table'!G$17</f>
        <v>0</v>
      </c>
      <c r="N171" s="614">
        <f>+'TTA Pivot Table'!G$18</f>
        <v>0</v>
      </c>
      <c r="O171" s="616">
        <f>+'TTA Pivot Table'!G$22</f>
        <v>0</v>
      </c>
      <c r="P171" s="249"/>
      <c r="Q171" s="250">
        <f t="shared" ref="Q171:Q189" si="10">+M171-I171</f>
        <v>0</v>
      </c>
    </row>
    <row r="172" spans="1:17">
      <c r="A172" s="44" t="s">
        <v>269</v>
      </c>
      <c r="B172" s="613">
        <f>+'TTA Pivot Table'!G$23</f>
        <v>4.67</v>
      </c>
      <c r="C172" s="613">
        <f>+'TTA Pivot Table'!G$24</f>
        <v>5.3499999999999988</v>
      </c>
      <c r="D172" s="613">
        <f>+'TTA Pivot Table'!G$25</f>
        <v>0</v>
      </c>
      <c r="E172" s="614">
        <f>+'TTA Pivot Table'!G$26</f>
        <v>5.0409090909090901</v>
      </c>
      <c r="F172" s="614">
        <f>+'TTA Pivot Table'!G$27</f>
        <v>5.6419354838709683</v>
      </c>
      <c r="G172" s="613">
        <f>+'TTA Pivot Table'!G$28</f>
        <v>6.1324999999999994</v>
      </c>
      <c r="H172" s="613">
        <f>+'TTA Pivot Table'!G$29</f>
        <v>0</v>
      </c>
      <c r="I172" s="614">
        <f>+'TTA Pivot Table'!G$30</f>
        <v>5.6593777777777783</v>
      </c>
      <c r="J172" s="614">
        <f>+'TTA Pivot Table'!G$31</f>
        <v>3.9556818181818181</v>
      </c>
      <c r="K172" s="613">
        <f>+'TTA Pivot Table'!G$32</f>
        <v>5.4908333333333337</v>
      </c>
      <c r="L172" s="613">
        <f>+'TTA Pivot Table'!G$33</f>
        <v>9.1049999999999986</v>
      </c>
      <c r="M172" s="615">
        <f>+'TTA Pivot Table'!G$34</f>
        <v>4.5427976190476196</v>
      </c>
      <c r="N172" s="614">
        <f>+'TTA Pivot Table'!G$35</f>
        <v>10</v>
      </c>
      <c r="O172" s="616">
        <f>+'TTA Pivot Table'!G$39</f>
        <v>5.3577142857142857</v>
      </c>
      <c r="P172" s="249"/>
      <c r="Q172" s="250">
        <f t="shared" si="10"/>
        <v>-1.1165801587301587</v>
      </c>
    </row>
    <row r="173" spans="1:17">
      <c r="A173" s="44" t="s">
        <v>270</v>
      </c>
      <c r="B173" s="613">
        <f>+'TTA Pivot Table'!G$40</f>
        <v>0</v>
      </c>
      <c r="C173" s="613">
        <f>+'TTA Pivot Table'!G$41</f>
        <v>0</v>
      </c>
      <c r="D173" s="613">
        <f>+'TTA Pivot Table'!G$42</f>
        <v>0</v>
      </c>
      <c r="E173" s="614">
        <f>+'TTA Pivot Table'!G$43</f>
        <v>0</v>
      </c>
      <c r="F173" s="614">
        <f>+'TTA Pivot Table'!G$44</f>
        <v>0</v>
      </c>
      <c r="G173" s="613">
        <f>+'TTA Pivot Table'!G$45</f>
        <v>0</v>
      </c>
      <c r="H173" s="613">
        <f>+'TTA Pivot Table'!G$46</f>
        <v>0</v>
      </c>
      <c r="I173" s="614">
        <f>+'TTA Pivot Table'!G$47</f>
        <v>0</v>
      </c>
      <c r="J173" s="614">
        <f>+'TTA Pivot Table'!G$48</f>
        <v>0</v>
      </c>
      <c r="K173" s="613">
        <f>+'TTA Pivot Table'!G$49</f>
        <v>0</v>
      </c>
      <c r="L173" s="613">
        <f>+'TTA Pivot Table'!G$50</f>
        <v>0</v>
      </c>
      <c r="M173" s="615">
        <f>+'TTA Pivot Table'!G$51</f>
        <v>0</v>
      </c>
      <c r="N173" s="614">
        <f>+'TTA Pivot Table'!G$52</f>
        <v>0</v>
      </c>
      <c r="O173" s="616">
        <f>+'TTA Pivot Table'!G$56</f>
        <v>0</v>
      </c>
      <c r="P173" s="249"/>
      <c r="Q173" s="250">
        <f t="shared" si="10"/>
        <v>0</v>
      </c>
    </row>
    <row r="174" spans="1:17">
      <c r="A174" s="44" t="s">
        <v>271</v>
      </c>
      <c r="B174" s="613">
        <f>+'TTA Pivot Table'!G$57</f>
        <v>0</v>
      </c>
      <c r="C174" s="613">
        <f>+'TTA Pivot Table'!G$58</f>
        <v>0</v>
      </c>
      <c r="D174" s="613">
        <f>+'TTA Pivot Table'!G$59</f>
        <v>0</v>
      </c>
      <c r="E174" s="614">
        <f>+'TTA Pivot Table'!G$60</f>
        <v>0</v>
      </c>
      <c r="F174" s="614">
        <f>+'TTA Pivot Table'!G$61</f>
        <v>0</v>
      </c>
      <c r="G174" s="613">
        <f>+'TTA Pivot Table'!G$62</f>
        <v>0</v>
      </c>
      <c r="H174" s="613">
        <f>+'TTA Pivot Table'!G$63</f>
        <v>0</v>
      </c>
      <c r="I174" s="614">
        <f>+'TTA Pivot Table'!G$64</f>
        <v>0</v>
      </c>
      <c r="J174" s="614">
        <f>+'TTA Pivot Table'!G$65</f>
        <v>0</v>
      </c>
      <c r="K174" s="613">
        <f>+'TTA Pivot Table'!G$66</f>
        <v>0</v>
      </c>
      <c r="L174" s="613">
        <f>+'TTA Pivot Table'!G$67</f>
        <v>0</v>
      </c>
      <c r="M174" s="615">
        <f>+'TTA Pivot Table'!G$68</f>
        <v>0</v>
      </c>
      <c r="N174" s="614">
        <f>+'TTA Pivot Table'!G$69</f>
        <v>0</v>
      </c>
      <c r="O174" s="616">
        <f>+'TTA Pivot Table'!G$73</f>
        <v>0</v>
      </c>
      <c r="P174" s="249"/>
      <c r="Q174" s="250">
        <f t="shared" si="10"/>
        <v>0</v>
      </c>
    </row>
    <row r="175" spans="1:17">
      <c r="A175" s="44"/>
      <c r="B175" s="613"/>
      <c r="C175" s="613"/>
      <c r="D175" s="613"/>
      <c r="E175" s="614"/>
      <c r="F175" s="614"/>
      <c r="G175" s="613"/>
      <c r="H175" s="613"/>
      <c r="I175" s="614"/>
      <c r="J175" s="614"/>
      <c r="K175" s="613"/>
      <c r="L175" s="613"/>
      <c r="M175" s="615"/>
      <c r="N175" s="614"/>
      <c r="O175" s="616"/>
      <c r="P175" s="249"/>
      <c r="Q175" s="250"/>
    </row>
    <row r="176" spans="1:17">
      <c r="A176" s="44" t="s">
        <v>272</v>
      </c>
      <c r="B176" s="613">
        <f>+'TTA Pivot Table'!G$74</f>
        <v>5.2954545454545459</v>
      </c>
      <c r="C176" s="613">
        <f>+'TTA Pivot Table'!G$75</f>
        <v>7.666666666666667</v>
      </c>
      <c r="D176" s="613">
        <f>+'TTA Pivot Table'!G$76</f>
        <v>0</v>
      </c>
      <c r="E176" s="614">
        <f>+'TTA Pivot Table'!G$77</f>
        <v>5.58</v>
      </c>
      <c r="F176" s="614">
        <f>+'TTA Pivot Table'!G$78</f>
        <v>5.5278514588859418</v>
      </c>
      <c r="G176" s="613">
        <f>+'TTA Pivot Table'!G$79</f>
        <v>6.7783018867924527</v>
      </c>
      <c r="H176" s="613">
        <f>+'TTA Pivot Table'!G$80</f>
        <v>0</v>
      </c>
      <c r="I176" s="614">
        <f>+'TTA Pivot Table'!G$81</f>
        <v>5.6350040420371865</v>
      </c>
      <c r="J176" s="614">
        <f>+'TTA Pivot Table'!G$82</f>
        <v>3.8011968085106385</v>
      </c>
      <c r="K176" s="613">
        <f>+'TTA Pivot Table'!G$83</f>
        <v>4.1250000000000009</v>
      </c>
      <c r="L176" s="613">
        <f>+'TTA Pivot Table'!G$84</f>
        <v>0</v>
      </c>
      <c r="M176" s="615">
        <f>+'TTA Pivot Table'!G$85</f>
        <v>3.8952830188679246</v>
      </c>
      <c r="N176" s="614">
        <f>+'TTA Pivot Table'!G$86</f>
        <v>10</v>
      </c>
      <c r="O176" s="616">
        <f>+'TTA Pivot Table'!G$90</f>
        <v>4.8424451140766251</v>
      </c>
      <c r="P176" s="249"/>
      <c r="Q176" s="250">
        <f t="shared" si="10"/>
        <v>-1.7397210231692619</v>
      </c>
    </row>
    <row r="177" spans="1:17">
      <c r="A177" s="44" t="s">
        <v>273</v>
      </c>
      <c r="B177" s="613">
        <f>+'TTA Pivot Table'!G$91</f>
        <v>4.75</v>
      </c>
      <c r="C177" s="613">
        <f>+'TTA Pivot Table'!G$92</f>
        <v>5</v>
      </c>
      <c r="D177" s="613">
        <f>+'TTA Pivot Table'!G$93</f>
        <v>0</v>
      </c>
      <c r="E177" s="614">
        <f>+'TTA Pivot Table'!G$94</f>
        <v>4.8</v>
      </c>
      <c r="F177" s="614">
        <f>+'TTA Pivot Table'!G$95</f>
        <v>5.9400000000000013</v>
      </c>
      <c r="G177" s="613">
        <f>+'TTA Pivot Table'!G$96</f>
        <v>6.47</v>
      </c>
      <c r="H177" s="613">
        <f>+'TTA Pivot Table'!G$97</f>
        <v>0</v>
      </c>
      <c r="I177" s="614">
        <f>+'TTA Pivot Table'!G$98</f>
        <v>6.0350000000000001</v>
      </c>
      <c r="J177" s="614">
        <f>+'TTA Pivot Table'!G$99</f>
        <v>3.97</v>
      </c>
      <c r="K177" s="613">
        <f>+'TTA Pivot Table'!G$100</f>
        <v>4.5599999999999996</v>
      </c>
      <c r="L177" s="613">
        <f>+'TTA Pivot Table'!G$101</f>
        <v>0</v>
      </c>
      <c r="M177" s="615">
        <f>+'TTA Pivot Table'!G$102</f>
        <v>4.0829787234042554</v>
      </c>
      <c r="N177" s="614">
        <f>+'TTA Pivot Table'!G$103</f>
        <v>5.0199999999999996</v>
      </c>
      <c r="O177" s="616">
        <f>+'TTA Pivot Table'!G$107</f>
        <v>5.3594021739130433</v>
      </c>
      <c r="P177" s="249"/>
      <c r="Q177" s="250">
        <f t="shared" si="10"/>
        <v>-1.9520212765957448</v>
      </c>
    </row>
    <row r="178" spans="1:17">
      <c r="A178" s="44" t="s">
        <v>274</v>
      </c>
      <c r="B178" s="617">
        <f>+'TTA Pivot Table'!G$108</f>
        <v>0</v>
      </c>
      <c r="C178" s="618">
        <f>+'TTA Pivot Table'!G$109</f>
        <v>0</v>
      </c>
      <c r="D178" s="618">
        <f>+'TTA Pivot Table'!G$110</f>
        <v>0</v>
      </c>
      <c r="E178" s="619">
        <f>+'TTA Pivot Table'!G$111</f>
        <v>0</v>
      </c>
      <c r="F178" s="619">
        <f>+'TTA Pivot Table'!G$112</f>
        <v>0</v>
      </c>
      <c r="G178" s="618">
        <f>+'TTA Pivot Table'!G$113</f>
        <v>0</v>
      </c>
      <c r="H178" s="618">
        <f>+'TTA Pivot Table'!G$114</f>
        <v>0</v>
      </c>
      <c r="I178" s="619">
        <f>+'TTA Pivot Table'!G$115</f>
        <v>0</v>
      </c>
      <c r="J178" s="619">
        <f>+'TTA Pivot Table'!G$116</f>
        <v>0</v>
      </c>
      <c r="K178" s="618">
        <f>+'TTA Pivot Table'!G$117</f>
        <v>0</v>
      </c>
      <c r="L178" s="618">
        <f>+'TTA Pivot Table'!G$118</f>
        <v>0</v>
      </c>
      <c r="M178" s="620">
        <f>+'TTA Pivot Table'!G$119</f>
        <v>0</v>
      </c>
      <c r="N178" s="619">
        <f>+'TTA Pivot Table'!G$120</f>
        <v>0</v>
      </c>
      <c r="O178" s="621">
        <f>+'TTA Pivot Table'!G$124</f>
        <v>0</v>
      </c>
      <c r="P178" s="249"/>
      <c r="Q178" s="250">
        <f t="shared" si="10"/>
        <v>0</v>
      </c>
    </row>
    <row r="179" spans="1:17">
      <c r="A179" s="44" t="s">
        <v>275</v>
      </c>
      <c r="B179" s="613">
        <f>+'TTA Pivot Table'!G$125</f>
        <v>0</v>
      </c>
      <c r="C179" s="613">
        <f>+'TTA Pivot Table'!G$126</f>
        <v>0</v>
      </c>
      <c r="D179" s="613">
        <f>+'TTA Pivot Table'!G$127</f>
        <v>0</v>
      </c>
      <c r="E179" s="614">
        <f>+'TTA Pivot Table'!G$128</f>
        <v>0</v>
      </c>
      <c r="F179" s="614">
        <f>+'TTA Pivot Table'!G$129</f>
        <v>0</v>
      </c>
      <c r="G179" s="613">
        <f>+'TTA Pivot Table'!G$130</f>
        <v>0</v>
      </c>
      <c r="H179" s="613">
        <f>+'TTA Pivot Table'!G$131</f>
        <v>0</v>
      </c>
      <c r="I179" s="614">
        <f>+'TTA Pivot Table'!G$132</f>
        <v>0</v>
      </c>
      <c r="J179" s="614">
        <f>+'TTA Pivot Table'!G$133</f>
        <v>0</v>
      </c>
      <c r="K179" s="613">
        <f>+'TTA Pivot Table'!G$134</f>
        <v>0</v>
      </c>
      <c r="L179" s="613">
        <f>+'TTA Pivot Table'!G$135</f>
        <v>0</v>
      </c>
      <c r="M179" s="615">
        <f>+'TTA Pivot Table'!G$136</f>
        <v>0</v>
      </c>
      <c r="N179" s="614">
        <f>+'TTA Pivot Table'!G$137</f>
        <v>0</v>
      </c>
      <c r="O179" s="616">
        <f>+'TTA Pivot Table'!G$141</f>
        <v>0</v>
      </c>
      <c r="P179" s="249"/>
      <c r="Q179" s="250">
        <f t="shared" si="10"/>
        <v>0</v>
      </c>
    </row>
    <row r="180" spans="1:17">
      <c r="A180" s="44"/>
      <c r="B180" s="613"/>
      <c r="C180" s="613"/>
      <c r="D180" s="613"/>
      <c r="E180" s="614"/>
      <c r="F180" s="614"/>
      <c r="G180" s="613"/>
      <c r="H180" s="613"/>
      <c r="I180" s="614"/>
      <c r="J180" s="614"/>
      <c r="K180" s="613"/>
      <c r="L180" s="613"/>
      <c r="M180" s="615"/>
      <c r="N180" s="614"/>
      <c r="O180" s="616"/>
      <c r="P180" s="249"/>
      <c r="Q180" s="250"/>
    </row>
    <row r="181" spans="1:17">
      <c r="A181" s="44" t="s">
        <v>276</v>
      </c>
      <c r="B181" s="613">
        <f>+'TTA Pivot Table'!G$142</f>
        <v>4.45</v>
      </c>
      <c r="C181" s="613">
        <f>+'TTA Pivot Table'!G$143</f>
        <v>5</v>
      </c>
      <c r="D181" s="613">
        <f>+'TTA Pivot Table'!G$144</f>
        <v>0</v>
      </c>
      <c r="E181" s="614">
        <f>+'TTA Pivot Table'!G$145</f>
        <v>4.6974999999999998</v>
      </c>
      <c r="F181" s="614">
        <f>+'TTA Pivot Table'!G$146</f>
        <v>5.3499999999999988</v>
      </c>
      <c r="G181" s="613">
        <f>+'TTA Pivot Table'!G$147</f>
        <v>6.63</v>
      </c>
      <c r="H181" s="613">
        <f>+'TTA Pivot Table'!G$148</f>
        <v>0</v>
      </c>
      <c r="I181" s="614">
        <f>+'TTA Pivot Table'!G$149</f>
        <v>5.5229729729729726</v>
      </c>
      <c r="J181" s="614">
        <f>+'TTA Pivot Table'!G$150</f>
        <v>3.46</v>
      </c>
      <c r="K181" s="613">
        <f>+'TTA Pivot Table'!G$151</f>
        <v>3.35</v>
      </c>
      <c r="L181" s="613">
        <f>+'TTA Pivot Table'!G$152</f>
        <v>0</v>
      </c>
      <c r="M181" s="615">
        <f>+'TTA Pivot Table'!G$153</f>
        <v>3.3966536964980545</v>
      </c>
      <c r="N181" s="614">
        <f>+'TTA Pivot Table'!G$154</f>
        <v>5.5</v>
      </c>
      <c r="O181" s="616">
        <f>+'TTA Pivot Table'!G$158</f>
        <v>4.1353201970443347</v>
      </c>
      <c r="P181" s="249"/>
      <c r="Q181" s="250">
        <f t="shared" si="10"/>
        <v>-2.1263192764749181</v>
      </c>
    </row>
    <row r="182" spans="1:17">
      <c r="A182" s="44" t="s">
        <v>277</v>
      </c>
      <c r="B182" s="613">
        <f>+'TTA Pivot Table'!G$159</f>
        <v>5.8</v>
      </c>
      <c r="C182" s="613">
        <f>+'TTA Pivot Table'!G$160</f>
        <v>5</v>
      </c>
      <c r="D182" s="613">
        <f>+'TTA Pivot Table'!G$161</f>
        <v>0</v>
      </c>
      <c r="E182" s="614">
        <f>+'TTA Pivot Table'!G$162</f>
        <v>5.64</v>
      </c>
      <c r="F182" s="614">
        <f>+'TTA Pivot Table'!G$163</f>
        <v>5.3902631578947373</v>
      </c>
      <c r="G182" s="613">
        <f>+'TTA Pivot Table'!G$164</f>
        <v>5.1111111111111107</v>
      </c>
      <c r="H182" s="613">
        <f>+'TTA Pivot Table'!G$165</f>
        <v>8.25</v>
      </c>
      <c r="I182" s="614">
        <f>+'TTA Pivot Table'!G$166</f>
        <v>5.4129770992366417</v>
      </c>
      <c r="J182" s="614">
        <f>+'TTA Pivot Table'!G$167</f>
        <v>3.7269890795631824</v>
      </c>
      <c r="K182" s="613">
        <f>+'TTA Pivot Table'!G$168</f>
        <v>3.6352678571428569</v>
      </c>
      <c r="L182" s="613">
        <f>+'TTA Pivot Table'!G$169</f>
        <v>7.5128205128205128</v>
      </c>
      <c r="M182" s="615">
        <f>+'TTA Pivot Table'!G$170</f>
        <v>3.8675884955752209</v>
      </c>
      <c r="N182" s="614">
        <f>+'TTA Pivot Table'!G$171</f>
        <v>7.8807692307692312</v>
      </c>
      <c r="O182" s="616">
        <f>+'TTA Pivot Table'!G$175</f>
        <v>4.6874069834001144</v>
      </c>
      <c r="P182" s="249"/>
      <c r="Q182" s="250">
        <f t="shared" si="10"/>
        <v>-1.5453886036614208</v>
      </c>
    </row>
    <row r="183" spans="1:17">
      <c r="A183" s="44" t="s">
        <v>278</v>
      </c>
      <c r="B183" s="613">
        <f>+'TTA Pivot Table'!G$176</f>
        <v>0</v>
      </c>
      <c r="C183" s="613">
        <f>+'TTA Pivot Table'!G$177</f>
        <v>0</v>
      </c>
      <c r="D183" s="613">
        <f>+'TTA Pivot Table'!G$178</f>
        <v>0</v>
      </c>
      <c r="E183" s="614">
        <f>+'TTA Pivot Table'!G$179</f>
        <v>0</v>
      </c>
      <c r="F183" s="614">
        <f>+'TTA Pivot Table'!G$180</f>
        <v>0</v>
      </c>
      <c r="G183" s="613">
        <f>+'TTA Pivot Table'!G$181</f>
        <v>0</v>
      </c>
      <c r="H183" s="613">
        <f>+'TTA Pivot Table'!G$182</f>
        <v>0</v>
      </c>
      <c r="I183" s="614">
        <f>+'TTA Pivot Table'!G$183</f>
        <v>0</v>
      </c>
      <c r="J183" s="614">
        <f>+'TTA Pivot Table'!G$184</f>
        <v>0</v>
      </c>
      <c r="K183" s="613">
        <f>+'TTA Pivot Table'!G$185</f>
        <v>0</v>
      </c>
      <c r="L183" s="613">
        <f>+'TTA Pivot Table'!G$186</f>
        <v>0</v>
      </c>
      <c r="M183" s="615">
        <f>+'TTA Pivot Table'!G$187</f>
        <v>0</v>
      </c>
      <c r="N183" s="614">
        <f>+'TTA Pivot Table'!G$188</f>
        <v>0</v>
      </c>
      <c r="O183" s="616">
        <f>+'TTA Pivot Table'!G$192</f>
        <v>0</v>
      </c>
      <c r="P183" s="249"/>
      <c r="Q183" s="250">
        <f t="shared" si="10"/>
        <v>0</v>
      </c>
    </row>
    <row r="184" spans="1:17">
      <c r="A184" s="44" t="s">
        <v>279</v>
      </c>
      <c r="B184" s="613">
        <f>+'TTA Pivot Table'!G$193</f>
        <v>0</v>
      </c>
      <c r="C184" s="613">
        <f>+'TTA Pivot Table'!G$194</f>
        <v>0</v>
      </c>
      <c r="D184" s="613">
        <f>+'TTA Pivot Table'!G$195</f>
        <v>0</v>
      </c>
      <c r="E184" s="614">
        <f>+'TTA Pivot Table'!G$196</f>
        <v>0</v>
      </c>
      <c r="F184" s="614">
        <f>+'TTA Pivot Table'!G$197</f>
        <v>0</v>
      </c>
      <c r="G184" s="613">
        <f>+'TTA Pivot Table'!G$198</f>
        <v>0</v>
      </c>
      <c r="H184" s="613">
        <f>+'TTA Pivot Table'!G$199</f>
        <v>0</v>
      </c>
      <c r="I184" s="614">
        <f>+'TTA Pivot Table'!G$200</f>
        <v>0</v>
      </c>
      <c r="J184" s="614">
        <f>+'TTA Pivot Table'!G$201</f>
        <v>0</v>
      </c>
      <c r="K184" s="613">
        <f>+'TTA Pivot Table'!G$202</f>
        <v>0</v>
      </c>
      <c r="L184" s="613">
        <f>+'TTA Pivot Table'!G$203</f>
        <v>0</v>
      </c>
      <c r="M184" s="615">
        <f>+'TTA Pivot Table'!G$204</f>
        <v>0</v>
      </c>
      <c r="N184" s="614">
        <f>+'TTA Pivot Table'!G$205</f>
        <v>0</v>
      </c>
      <c r="O184" s="616">
        <f>+'TTA Pivot Table'!G$209</f>
        <v>0</v>
      </c>
      <c r="P184" s="249"/>
      <c r="Q184" s="250">
        <f t="shared" si="10"/>
        <v>0</v>
      </c>
    </row>
    <row r="185" spans="1:17">
      <c r="A185" s="44"/>
      <c r="B185" s="613"/>
      <c r="C185" s="613"/>
      <c r="D185" s="613"/>
      <c r="E185" s="614"/>
      <c r="F185" s="614"/>
      <c r="G185" s="613"/>
      <c r="H185" s="613"/>
      <c r="I185" s="614"/>
      <c r="J185" s="614"/>
      <c r="K185" s="613"/>
      <c r="L185" s="613"/>
      <c r="M185" s="615"/>
      <c r="N185" s="614"/>
      <c r="O185" s="616"/>
      <c r="P185" s="249"/>
      <c r="Q185" s="250"/>
    </row>
    <row r="186" spans="1:17">
      <c r="A186" s="44" t="s">
        <v>280</v>
      </c>
      <c r="B186" s="613">
        <f>+'TTA Pivot Table'!G$210</f>
        <v>4.49</v>
      </c>
      <c r="C186" s="613">
        <f>+'TTA Pivot Table'!G$211</f>
        <v>4.95</v>
      </c>
      <c r="D186" s="613">
        <f>+'TTA Pivot Table'!G$212</f>
        <v>0</v>
      </c>
      <c r="E186" s="614">
        <f>+'TTA Pivot Table'!G$213</f>
        <v>4.5607692307692309</v>
      </c>
      <c r="F186" s="614">
        <f>+'TTA Pivot Table'!G$214</f>
        <v>4.34</v>
      </c>
      <c r="G186" s="613">
        <f>+'TTA Pivot Table'!G$215</f>
        <v>4.74</v>
      </c>
      <c r="H186" s="613">
        <f>+'TTA Pivot Table'!G$216</f>
        <v>0</v>
      </c>
      <c r="I186" s="614">
        <f>+'TTA Pivot Table'!G$217</f>
        <v>4.345533596837944</v>
      </c>
      <c r="J186" s="614">
        <f>+'TTA Pivot Table'!G$218</f>
        <v>3.44</v>
      </c>
      <c r="K186" s="613">
        <f>+'TTA Pivot Table'!G$219</f>
        <v>3.48</v>
      </c>
      <c r="L186" s="613">
        <f>+'TTA Pivot Table'!G$220</f>
        <v>0</v>
      </c>
      <c r="M186" s="615">
        <f>+'TTA Pivot Table'!G$221</f>
        <v>3.454385964912281</v>
      </c>
      <c r="N186" s="614">
        <f>+'TTA Pivot Table'!G$222</f>
        <v>0</v>
      </c>
      <c r="O186" s="616">
        <f>+'TTA Pivot Table'!G$226</f>
        <v>4.1549662921348309</v>
      </c>
      <c r="P186" s="249"/>
      <c r="Q186" s="250">
        <f t="shared" si="10"/>
        <v>-0.89114763192566304</v>
      </c>
    </row>
    <row r="187" spans="1:17">
      <c r="A187" s="44" t="s">
        <v>281</v>
      </c>
      <c r="B187" s="613">
        <f>+'TTA Pivot Table'!G$227</f>
        <v>5.166666666666667</v>
      </c>
      <c r="C187" s="613">
        <f>+'TTA Pivot Table'!G$228</f>
        <v>0</v>
      </c>
      <c r="D187" s="613">
        <f>+'TTA Pivot Table'!G$229</f>
        <v>0</v>
      </c>
      <c r="E187" s="614">
        <f>+'TTA Pivot Table'!G$230</f>
        <v>5.166666666666667</v>
      </c>
      <c r="F187" s="614">
        <f>+'TTA Pivot Table'!G$231</f>
        <v>6.4099099099099099</v>
      </c>
      <c r="G187" s="613">
        <f>+'TTA Pivot Table'!G$232</f>
        <v>6.5111111111111111</v>
      </c>
      <c r="H187" s="613">
        <f>+'TTA Pivot Table'!G$233</f>
        <v>0</v>
      </c>
      <c r="I187" s="614">
        <f>+'TTA Pivot Table'!G$234</f>
        <v>6.4269662921348303</v>
      </c>
      <c r="J187" s="614">
        <f>+'TTA Pivot Table'!G$235</f>
        <v>3.3655323819978045</v>
      </c>
      <c r="K187" s="613">
        <f>+'TTA Pivot Table'!G$236</f>
        <v>3.5404595404595405</v>
      </c>
      <c r="L187" s="613">
        <f>+'TTA Pivot Table'!G$237</f>
        <v>0</v>
      </c>
      <c r="M187" s="615">
        <f>+'TTA Pivot Table'!G$238</f>
        <v>3.4571129707112971</v>
      </c>
      <c r="N187" s="614">
        <f>+'TTA Pivot Table'!G$239</f>
        <v>6.0187499999999998</v>
      </c>
      <c r="O187" s="616">
        <f>+'TTA Pivot Table'!G$243</f>
        <v>3.9744136460554369</v>
      </c>
      <c r="P187" s="249"/>
      <c r="Q187" s="250">
        <f t="shared" si="10"/>
        <v>-2.9698533214235332</v>
      </c>
    </row>
    <row r="188" spans="1:17">
      <c r="A188" s="44" t="s">
        <v>282</v>
      </c>
      <c r="B188" s="613">
        <f>+'TTA Pivot Table'!G$244</f>
        <v>4</v>
      </c>
      <c r="C188" s="613">
        <f>+'TTA Pivot Table'!G$245</f>
        <v>6.75</v>
      </c>
      <c r="D188" s="613">
        <f>+'TTA Pivot Table'!G$246</f>
        <v>0</v>
      </c>
      <c r="E188" s="614">
        <f>+'TTA Pivot Table'!G$247</f>
        <v>4.5</v>
      </c>
      <c r="F188" s="614">
        <f>+'TTA Pivot Table'!G$248</f>
        <v>4.3163397260149852</v>
      </c>
      <c r="G188" s="613">
        <f>+'TTA Pivot Table'!G$249</f>
        <v>5.0454545454545459</v>
      </c>
      <c r="H188" s="613">
        <f>+'TTA Pivot Table'!G$250</f>
        <v>0</v>
      </c>
      <c r="I188" s="614">
        <f>+'TTA Pivot Table'!G$251</f>
        <v>4.3517059029500746</v>
      </c>
      <c r="J188" s="614">
        <f>+'TTA Pivot Table'!G$252</f>
        <v>3.2226107226107228</v>
      </c>
      <c r="K188" s="613">
        <f>+'TTA Pivot Table'!G$253</f>
        <v>3.8694267515923566</v>
      </c>
      <c r="L188" s="613">
        <f>+'TTA Pivot Table'!G$254</f>
        <v>0</v>
      </c>
      <c r="M188" s="615">
        <f>+'TTA Pivot Table'!G$255</f>
        <v>3.3959044368600684</v>
      </c>
      <c r="N188" s="614">
        <f>+'TTA Pivot Table'!G$256</f>
        <v>0</v>
      </c>
      <c r="O188" s="616">
        <f>+'TTA Pivot Table'!G$260</f>
        <v>4.1400044533438596</v>
      </c>
      <c r="P188" s="249"/>
      <c r="Q188" s="250">
        <f t="shared" si="10"/>
        <v>-0.95580146609000627</v>
      </c>
    </row>
    <row r="189" spans="1:17">
      <c r="A189" s="220" t="s">
        <v>283</v>
      </c>
      <c r="B189" s="622">
        <f>+'TTA Pivot Table'!G$261</f>
        <v>4.8</v>
      </c>
      <c r="C189" s="622">
        <f>+'TTA Pivot Table'!G$262</f>
        <v>0</v>
      </c>
      <c r="D189" s="622">
        <f>+'TTA Pivot Table'!G$263</f>
        <v>0</v>
      </c>
      <c r="E189" s="623">
        <f>+'TTA Pivot Table'!G$264</f>
        <v>4.8</v>
      </c>
      <c r="F189" s="623">
        <f>+'TTA Pivot Table'!G$265</f>
        <v>6.2999999999999989</v>
      </c>
      <c r="G189" s="622">
        <f>+'TTA Pivot Table'!G$266</f>
        <v>9.1</v>
      </c>
      <c r="H189" s="622">
        <f>+'TTA Pivot Table'!G$267</f>
        <v>0</v>
      </c>
      <c r="I189" s="623">
        <f>+'TTA Pivot Table'!G$268</f>
        <v>6.4217391304347826</v>
      </c>
      <c r="J189" s="623">
        <f>+'TTA Pivot Table'!G$269</f>
        <v>3.7</v>
      </c>
      <c r="K189" s="622">
        <f>+'TTA Pivot Table'!G$270</f>
        <v>6</v>
      </c>
      <c r="L189" s="622">
        <f>+'TTA Pivot Table'!G$271</f>
        <v>0</v>
      </c>
      <c r="M189" s="624">
        <f>+'TTA Pivot Table'!G$272</f>
        <v>3.888671875</v>
      </c>
      <c r="N189" s="623">
        <f>+'TTA Pivot Table'!G$273</f>
        <v>6.9</v>
      </c>
      <c r="O189" s="625">
        <f>+'TTA Pivot Table'!G$277</f>
        <v>5.1470312500000004</v>
      </c>
      <c r="P189" s="249"/>
      <c r="Q189" s="256">
        <f t="shared" si="10"/>
        <v>-2.5330672554347826</v>
      </c>
    </row>
    <row r="190" spans="1:17">
      <c r="A190" s="559" t="s">
        <v>400</v>
      </c>
      <c r="B190" s="584"/>
      <c r="C190" s="584"/>
      <c r="D190" s="584"/>
      <c r="E190" s="584"/>
      <c r="F190" s="585"/>
      <c r="G190" s="585"/>
      <c r="H190" s="585"/>
      <c r="I190" s="585"/>
      <c r="J190" s="586"/>
      <c r="K190" s="586"/>
      <c r="L190" s="586"/>
      <c r="M190" s="586"/>
      <c r="N190" s="586"/>
      <c r="O190" s="587"/>
    </row>
    <row r="191" spans="1:17" s="45" customFormat="1">
      <c r="A191" s="559"/>
      <c r="B191" s="588"/>
      <c r="C191" s="588"/>
      <c r="D191" s="588"/>
      <c r="E191" s="589"/>
      <c r="F191" s="588"/>
      <c r="G191" s="588"/>
      <c r="H191" s="588"/>
      <c r="I191" s="589"/>
      <c r="J191" s="590"/>
      <c r="K191" s="590"/>
      <c r="L191" s="590"/>
      <c r="M191" s="591"/>
      <c r="N191" s="590"/>
      <c r="O191" s="592"/>
      <c r="P191" s="267"/>
    </row>
    <row r="192" spans="1:17">
      <c r="A192" s="559"/>
      <c r="B192" s="584"/>
      <c r="C192" s="584"/>
      <c r="D192" s="584"/>
      <c r="E192" s="584"/>
      <c r="F192" s="585"/>
      <c r="G192" s="585"/>
      <c r="H192" s="585"/>
      <c r="I192" s="585"/>
      <c r="J192" s="586"/>
      <c r="K192" s="586"/>
      <c r="L192" s="586"/>
      <c r="M192" s="586"/>
      <c r="N192" s="586"/>
      <c r="O192" s="560" t="s">
        <v>830</v>
      </c>
    </row>
    <row r="193" spans="1:17" ht="18">
      <c r="A193" s="557" t="s">
        <v>871</v>
      </c>
      <c r="B193" s="535"/>
      <c r="C193" s="535"/>
      <c r="D193" s="535"/>
      <c r="E193" s="535"/>
      <c r="F193" s="538"/>
      <c r="G193" s="538"/>
      <c r="H193" s="538"/>
      <c r="I193" s="539"/>
      <c r="J193" s="209"/>
      <c r="K193" s="209"/>
      <c r="L193" s="209"/>
      <c r="M193" s="534"/>
      <c r="N193" s="209"/>
      <c r="O193" s="533"/>
      <c r="Q193" s="244"/>
    </row>
    <row r="194" spans="1:17" ht="18">
      <c r="A194" s="557"/>
      <c r="B194" s="535"/>
      <c r="C194" s="535"/>
      <c r="D194" s="535"/>
      <c r="E194" s="535"/>
      <c r="F194" s="538"/>
      <c r="G194" s="538"/>
      <c r="H194" s="538"/>
      <c r="I194" s="539"/>
      <c r="J194" s="209"/>
      <c r="K194" s="209"/>
      <c r="L194" s="209"/>
      <c r="M194" s="534"/>
      <c r="N194" s="209"/>
      <c r="O194" s="533"/>
      <c r="Q194" s="244"/>
    </row>
    <row r="195" spans="1:17" ht="15.75">
      <c r="A195" s="558" t="s">
        <v>443</v>
      </c>
      <c r="B195" s="535"/>
      <c r="C195" s="535"/>
      <c r="D195" s="535"/>
      <c r="E195" s="535"/>
      <c r="F195" s="538"/>
      <c r="G195" s="538"/>
      <c r="H195" s="538"/>
      <c r="I195" s="539"/>
      <c r="J195" s="209"/>
      <c r="K195" s="209"/>
      <c r="L195" s="209"/>
      <c r="M195" s="534"/>
      <c r="N195" s="209"/>
      <c r="O195" s="533"/>
      <c r="Q195" s="244"/>
    </row>
    <row r="196" spans="1:17" ht="15.75">
      <c r="A196" s="558" t="s">
        <v>531</v>
      </c>
      <c r="B196" s="535"/>
      <c r="C196" s="535"/>
      <c r="D196" s="535"/>
      <c r="E196" s="535"/>
      <c r="F196" s="538"/>
      <c r="G196" s="538"/>
      <c r="H196" s="538"/>
      <c r="I196" s="539"/>
      <c r="J196" s="209"/>
      <c r="K196" s="209"/>
      <c r="L196" s="209"/>
      <c r="M196" s="534"/>
      <c r="N196" s="209"/>
      <c r="O196" s="533"/>
      <c r="Q196" s="244"/>
    </row>
    <row r="197" spans="1:17" ht="18" customHeight="1">
      <c r="A197" s="231"/>
      <c r="B197" s="231"/>
      <c r="C197" s="231"/>
      <c r="D197" s="231"/>
      <c r="E197" s="231"/>
      <c r="F197" s="208"/>
      <c r="G197" s="549"/>
      <c r="H197" s="549"/>
      <c r="I197" s="546"/>
      <c r="J197" s="222"/>
      <c r="K197" s="222"/>
      <c r="L197" s="222"/>
      <c r="M197" s="222"/>
      <c r="N197" s="222"/>
      <c r="O197" s="381"/>
      <c r="P197" s="42"/>
      <c r="Q197" s="244"/>
    </row>
    <row r="198" spans="1:17" ht="18" customHeight="1">
      <c r="A198" s="213"/>
      <c r="B198" s="561" t="s">
        <v>828</v>
      </c>
      <c r="C198" s="562"/>
      <c r="D198" s="562"/>
      <c r="E198" s="562"/>
      <c r="F198" s="562"/>
      <c r="G198" s="562"/>
      <c r="H198" s="562"/>
      <c r="I198" s="563"/>
      <c r="J198" s="577" t="s">
        <v>397</v>
      </c>
      <c r="K198" s="578"/>
      <c r="L198" s="578"/>
      <c r="M198" s="579"/>
      <c r="N198" s="660" t="s">
        <v>827</v>
      </c>
      <c r="O198" s="580"/>
      <c r="P198" s="242"/>
      <c r="Q198" s="244"/>
    </row>
    <row r="199" spans="1:17" ht="39.75" customHeight="1">
      <c r="A199" s="243"/>
      <c r="B199" s="562" t="s">
        <v>906</v>
      </c>
      <c r="C199" s="562"/>
      <c r="D199" s="562"/>
      <c r="E199" s="567"/>
      <c r="F199" s="568" t="s">
        <v>908</v>
      </c>
      <c r="G199" s="562"/>
      <c r="H199" s="562"/>
      <c r="I199" s="563"/>
      <c r="J199" s="569" t="s">
        <v>829</v>
      </c>
      <c r="K199" s="570"/>
      <c r="L199" s="570"/>
      <c r="M199" s="571"/>
      <c r="N199" s="661"/>
      <c r="O199" s="581"/>
      <c r="P199" s="242"/>
      <c r="Q199" s="244"/>
    </row>
    <row r="200" spans="1:17" ht="26.25" customHeight="1">
      <c r="A200" s="231"/>
      <c r="B200" s="572" t="s">
        <v>398</v>
      </c>
      <c r="C200" s="572" t="s">
        <v>399</v>
      </c>
      <c r="D200" s="572" t="s">
        <v>284</v>
      </c>
      <c r="E200" s="574" t="s">
        <v>127</v>
      </c>
      <c r="F200" s="574" t="s">
        <v>398</v>
      </c>
      <c r="G200" s="572" t="s">
        <v>399</v>
      </c>
      <c r="H200" s="572" t="s">
        <v>284</v>
      </c>
      <c r="I200" s="574" t="s">
        <v>127</v>
      </c>
      <c r="J200" s="575" t="s">
        <v>398</v>
      </c>
      <c r="K200" s="576" t="s">
        <v>399</v>
      </c>
      <c r="L200" s="582" t="s">
        <v>284</v>
      </c>
      <c r="M200" s="575" t="s">
        <v>127</v>
      </c>
      <c r="N200" s="662"/>
      <c r="O200" s="583" t="s">
        <v>128</v>
      </c>
      <c r="P200" s="242"/>
      <c r="Q200" s="244" t="s">
        <v>523</v>
      </c>
    </row>
    <row r="201" spans="1:17" hidden="1">
      <c r="A201" s="44" t="s">
        <v>267</v>
      </c>
      <c r="B201" s="275"/>
      <c r="C201" s="275"/>
      <c r="D201" s="275"/>
      <c r="E201" s="275"/>
      <c r="F201" s="246">
        <f>'TTA Pivot Table'!H$230</f>
        <v>4.4137931034482758</v>
      </c>
      <c r="G201" s="246">
        <f>'TTA Pivot Table'!H$231</f>
        <v>4.7816091954022992</v>
      </c>
      <c r="H201" s="246">
        <f>'TTA Pivot Table'!H$232</f>
        <v>5.4666666666666668</v>
      </c>
      <c r="I201" s="245">
        <f>'TTA Pivot Table'!H$233</f>
        <v>0</v>
      </c>
      <c r="J201" s="245">
        <f>'TTA Pivot Table'!H$234</f>
        <v>4.882352941176471</v>
      </c>
      <c r="K201" s="246">
        <f>'TTA Pivot Table'!H$235</f>
        <v>4.0113636363636367</v>
      </c>
      <c r="L201" s="246">
        <f>'TTA Pivot Table'!H$236</f>
        <v>3.1111111111111112</v>
      </c>
      <c r="M201" s="247">
        <f>'TTA Pivot Table'!H$237</f>
        <v>0</v>
      </c>
      <c r="N201" s="245">
        <f>'TTA Pivot Table'!H$238</f>
        <v>3.9278350515463916</v>
      </c>
      <c r="O201" s="380">
        <f>'TTA Pivot Table'!H$243</f>
        <v>4.4008438818565399</v>
      </c>
      <c r="P201" s="249"/>
      <c r="Q201" s="250">
        <f>+M201-I201</f>
        <v>0</v>
      </c>
    </row>
    <row r="202" spans="1:17" ht="15.75" hidden="1">
      <c r="A202" s="44"/>
      <c r="B202" s="275"/>
      <c r="C202" s="275"/>
      <c r="D202" s="275"/>
      <c r="E202" s="275"/>
      <c r="F202" s="255"/>
      <c r="G202" s="255"/>
      <c r="H202" s="255"/>
      <c r="I202" s="248"/>
      <c r="J202" s="251"/>
      <c r="K202" s="252"/>
      <c r="L202" s="252"/>
      <c r="M202" s="253"/>
      <c r="N202" s="251"/>
      <c r="O202" s="380"/>
      <c r="P202" s="249"/>
      <c r="Q202" s="254">
        <f t="shared" ref="Q202" si="11">+I202-M202</f>
        <v>0</v>
      </c>
    </row>
    <row r="203" spans="1:17">
      <c r="A203" s="44" t="s">
        <v>268</v>
      </c>
      <c r="B203" s="613">
        <f>+'TTA Pivot Table'!H$6</f>
        <v>0</v>
      </c>
      <c r="C203" s="613">
        <f>+'TTA Pivot Table'!H$7</f>
        <v>0</v>
      </c>
      <c r="D203" s="613">
        <f>+'TTA Pivot Table'!H$8</f>
        <v>0</v>
      </c>
      <c r="E203" s="614">
        <f>+'TTA Pivot Table'!H$9</f>
        <v>0</v>
      </c>
      <c r="F203" s="614">
        <f>+'TTA Pivot Table'!H$10</f>
        <v>0</v>
      </c>
      <c r="G203" s="613">
        <f>+'TTA Pivot Table'!H$11</f>
        <v>0</v>
      </c>
      <c r="H203" s="613">
        <f>+'TTA Pivot Table'!H$12</f>
        <v>0</v>
      </c>
      <c r="I203" s="614">
        <f>+'TTA Pivot Table'!H$13</f>
        <v>0</v>
      </c>
      <c r="J203" s="614">
        <f>+'TTA Pivot Table'!H$14</f>
        <v>0</v>
      </c>
      <c r="K203" s="613">
        <f>+'TTA Pivot Table'!H$15</f>
        <v>0</v>
      </c>
      <c r="L203" s="613">
        <f>+'TTA Pivot Table'!H$16</f>
        <v>0</v>
      </c>
      <c r="M203" s="615">
        <f>+'TTA Pivot Table'!H$17</f>
        <v>0</v>
      </c>
      <c r="N203" s="614">
        <f>+'TTA Pivot Table'!H$18</f>
        <v>0</v>
      </c>
      <c r="O203" s="616">
        <f>+'TTA Pivot Table'!H$22</f>
        <v>0</v>
      </c>
      <c r="P203" s="249"/>
      <c r="Q203" s="250">
        <f t="shared" ref="Q203:Q221" si="12">+M203-I203</f>
        <v>0</v>
      </c>
    </row>
    <row r="204" spans="1:17">
      <c r="A204" s="44" t="s">
        <v>269</v>
      </c>
      <c r="B204" s="613">
        <f>+'TTA Pivot Table'!H$23</f>
        <v>5.79</v>
      </c>
      <c r="C204" s="613">
        <f>+'TTA Pivot Table'!H$24</f>
        <v>6.92</v>
      </c>
      <c r="D204" s="613">
        <f>+'TTA Pivot Table'!H$25</f>
        <v>0</v>
      </c>
      <c r="E204" s="614">
        <f>+'TTA Pivot Table'!H$26</f>
        <v>5.8465000000000007</v>
      </c>
      <c r="F204" s="614">
        <f>+'TTA Pivot Table'!H$27</f>
        <v>6.9735891647855537</v>
      </c>
      <c r="G204" s="613">
        <f>+'TTA Pivot Table'!H$28</f>
        <v>12.857011494252873</v>
      </c>
      <c r="H204" s="613">
        <f>+'TTA Pivot Table'!H$29</f>
        <v>15.926999999999998</v>
      </c>
      <c r="I204" s="614">
        <f>+'TTA Pivot Table'!H$30</f>
        <v>8.0872777777777785</v>
      </c>
      <c r="J204" s="614">
        <f>+'TTA Pivot Table'!H$31</f>
        <v>3.9942857142857142</v>
      </c>
      <c r="K204" s="613">
        <f>+'TTA Pivot Table'!H$32</f>
        <v>5.1989041095890407</v>
      </c>
      <c r="L204" s="613">
        <f>+'TTA Pivot Table'!H$33</f>
        <v>4.2450000000000001</v>
      </c>
      <c r="M204" s="615">
        <f>+'TTA Pivot Table'!H$34</f>
        <v>4.3770212765957446</v>
      </c>
      <c r="N204" s="614">
        <f>+'TTA Pivot Table'!H$35</f>
        <v>8.33</v>
      </c>
      <c r="O204" s="616">
        <f>+'TTA Pivot Table'!H$39</f>
        <v>6.9359170854271355</v>
      </c>
      <c r="P204" s="249"/>
      <c r="Q204" s="250">
        <f t="shared" si="12"/>
        <v>-3.7102565011820339</v>
      </c>
    </row>
    <row r="205" spans="1:17">
      <c r="A205" s="44" t="s">
        <v>270</v>
      </c>
      <c r="B205" s="613">
        <f>+'TTA Pivot Table'!H$40</f>
        <v>0</v>
      </c>
      <c r="C205" s="613">
        <f>+'TTA Pivot Table'!H$41</f>
        <v>0</v>
      </c>
      <c r="D205" s="613">
        <f>+'TTA Pivot Table'!H$42</f>
        <v>0</v>
      </c>
      <c r="E205" s="614">
        <f>+'TTA Pivot Table'!H$43</f>
        <v>0</v>
      </c>
      <c r="F205" s="614">
        <f>+'TTA Pivot Table'!H$44</f>
        <v>0</v>
      </c>
      <c r="G205" s="613">
        <f>+'TTA Pivot Table'!H$45</f>
        <v>0</v>
      </c>
      <c r="H205" s="613">
        <f>+'TTA Pivot Table'!H$46</f>
        <v>0</v>
      </c>
      <c r="I205" s="614">
        <f>+'TTA Pivot Table'!H$47</f>
        <v>0</v>
      </c>
      <c r="J205" s="614">
        <f>+'TTA Pivot Table'!H$48</f>
        <v>0</v>
      </c>
      <c r="K205" s="613">
        <f>+'TTA Pivot Table'!H$49</f>
        <v>0</v>
      </c>
      <c r="L205" s="613">
        <f>+'TTA Pivot Table'!H$50</f>
        <v>0</v>
      </c>
      <c r="M205" s="615">
        <f>+'TTA Pivot Table'!H$51</f>
        <v>0</v>
      </c>
      <c r="N205" s="614">
        <f>+'TTA Pivot Table'!H$52</f>
        <v>0</v>
      </c>
      <c r="O205" s="616">
        <f>+'TTA Pivot Table'!H$56</f>
        <v>0</v>
      </c>
      <c r="P205" s="249"/>
      <c r="Q205" s="250">
        <f t="shared" si="12"/>
        <v>0</v>
      </c>
    </row>
    <row r="206" spans="1:17">
      <c r="A206" s="44" t="s">
        <v>271</v>
      </c>
      <c r="B206" s="613">
        <f>+'TTA Pivot Table'!H$57</f>
        <v>3.92</v>
      </c>
      <c r="C206" s="613">
        <f>+'TTA Pivot Table'!H$58</f>
        <v>0</v>
      </c>
      <c r="D206" s="613">
        <f>+'TTA Pivot Table'!H$59</f>
        <v>0</v>
      </c>
      <c r="E206" s="614">
        <f>+'TTA Pivot Table'!H$60</f>
        <v>3.92</v>
      </c>
      <c r="F206" s="614">
        <f>+'TTA Pivot Table'!H$61</f>
        <v>4.2</v>
      </c>
      <c r="G206" s="613">
        <f>+'TTA Pivot Table'!H$62</f>
        <v>0</v>
      </c>
      <c r="H206" s="613">
        <f>+'TTA Pivot Table'!H$63</f>
        <v>4</v>
      </c>
      <c r="I206" s="614">
        <f>+'TTA Pivot Table'!H$64</f>
        <v>4.1983471074380168</v>
      </c>
      <c r="J206" s="614">
        <f>+'TTA Pivot Table'!H$65</f>
        <v>3.19</v>
      </c>
      <c r="K206" s="613">
        <f>+'TTA Pivot Table'!H$66</f>
        <v>0</v>
      </c>
      <c r="L206" s="613">
        <f>+'TTA Pivot Table'!H$67</f>
        <v>0</v>
      </c>
      <c r="M206" s="615">
        <f>+'TTA Pivot Table'!H$68</f>
        <v>3.19</v>
      </c>
      <c r="N206" s="614">
        <f>+'TTA Pivot Table'!H$69</f>
        <v>0</v>
      </c>
      <c r="O206" s="616">
        <f>+'TTA Pivot Table'!H$73</f>
        <v>4.0222784810126582</v>
      </c>
      <c r="P206" s="249"/>
      <c r="Q206" s="250">
        <f t="shared" si="12"/>
        <v>-1.0083471074380168</v>
      </c>
    </row>
    <row r="207" spans="1:17">
      <c r="A207" s="44"/>
      <c r="B207" s="613"/>
      <c r="C207" s="613"/>
      <c r="D207" s="613"/>
      <c r="E207" s="614"/>
      <c r="F207" s="614"/>
      <c r="G207" s="613"/>
      <c r="H207" s="613"/>
      <c r="I207" s="614"/>
      <c r="J207" s="614"/>
      <c r="K207" s="613"/>
      <c r="L207" s="613"/>
      <c r="M207" s="615"/>
      <c r="N207" s="614"/>
      <c r="O207" s="616"/>
      <c r="P207" s="249"/>
      <c r="Q207" s="250"/>
    </row>
    <row r="208" spans="1:17">
      <c r="A208" s="44" t="s">
        <v>272</v>
      </c>
      <c r="B208" s="613">
        <f>+'TTA Pivot Table'!H$74</f>
        <v>4.8499999999999996</v>
      </c>
      <c r="C208" s="613">
        <f>+'TTA Pivot Table'!H$75</f>
        <v>6.6</v>
      </c>
      <c r="D208" s="613">
        <f>+'TTA Pivot Table'!H$76</f>
        <v>0</v>
      </c>
      <c r="E208" s="614">
        <f>+'TTA Pivot Table'!H$77</f>
        <v>5.4333333333333336</v>
      </c>
      <c r="F208" s="614">
        <f>+'TTA Pivot Table'!H$78</f>
        <v>6.1417682926829267</v>
      </c>
      <c r="G208" s="613">
        <f>+'TTA Pivot Table'!H$79</f>
        <v>7.72</v>
      </c>
      <c r="H208" s="613">
        <f>+'TTA Pivot Table'!H$80</f>
        <v>0</v>
      </c>
      <c r="I208" s="614">
        <f>+'TTA Pivot Table'!H$81</f>
        <v>6.5772626931567331</v>
      </c>
      <c r="J208" s="614">
        <f>+'TTA Pivot Table'!H$82</f>
        <v>4.0846681922196799</v>
      </c>
      <c r="K208" s="613">
        <f>+'TTA Pivot Table'!H$83</f>
        <v>4.8299748110831233</v>
      </c>
      <c r="L208" s="613">
        <f>+'TTA Pivot Table'!H$84</f>
        <v>0</v>
      </c>
      <c r="M208" s="615">
        <f>+'TTA Pivot Table'!H$85</f>
        <v>4.4394484412470021</v>
      </c>
      <c r="N208" s="614">
        <f>+'TTA Pivot Table'!H$86</f>
        <v>0</v>
      </c>
      <c r="O208" s="616">
        <f>+'TTA Pivot Table'!H$90</f>
        <v>5.1947004608294929</v>
      </c>
      <c r="P208" s="249"/>
      <c r="Q208" s="250">
        <f t="shared" si="12"/>
        <v>-2.137814251909731</v>
      </c>
    </row>
    <row r="209" spans="1:17">
      <c r="A209" s="44" t="s">
        <v>273</v>
      </c>
      <c r="B209" s="613">
        <f>+'TTA Pivot Table'!H$91</f>
        <v>0</v>
      </c>
      <c r="C209" s="613">
        <f>+'TTA Pivot Table'!H$92</f>
        <v>0</v>
      </c>
      <c r="D209" s="613">
        <f>+'TTA Pivot Table'!H$93</f>
        <v>0</v>
      </c>
      <c r="E209" s="614">
        <f>+'TTA Pivot Table'!H$94</f>
        <v>0</v>
      </c>
      <c r="F209" s="614">
        <f>+'TTA Pivot Table'!H$95</f>
        <v>0</v>
      </c>
      <c r="G209" s="613">
        <f>+'TTA Pivot Table'!H$96</f>
        <v>0</v>
      </c>
      <c r="H209" s="613">
        <f>+'TTA Pivot Table'!H$97</f>
        <v>0</v>
      </c>
      <c r="I209" s="614">
        <f>+'TTA Pivot Table'!H$98</f>
        <v>0</v>
      </c>
      <c r="J209" s="614">
        <f>+'TTA Pivot Table'!H$99</f>
        <v>0</v>
      </c>
      <c r="K209" s="613">
        <f>+'TTA Pivot Table'!H$100</f>
        <v>0</v>
      </c>
      <c r="L209" s="613">
        <f>+'TTA Pivot Table'!H$101</f>
        <v>0</v>
      </c>
      <c r="M209" s="615">
        <f>+'TTA Pivot Table'!H$102</f>
        <v>0</v>
      </c>
      <c r="N209" s="614">
        <f>+'TTA Pivot Table'!H$103</f>
        <v>0</v>
      </c>
      <c r="O209" s="616">
        <f>+'TTA Pivot Table'!H$107</f>
        <v>0</v>
      </c>
      <c r="P209" s="249"/>
      <c r="Q209" s="250">
        <f t="shared" si="12"/>
        <v>0</v>
      </c>
    </row>
    <row r="210" spans="1:17">
      <c r="A210" s="44" t="s">
        <v>274</v>
      </c>
      <c r="B210" s="617">
        <f>+'TTA Pivot Table'!H$108</f>
        <v>0</v>
      </c>
      <c r="C210" s="618">
        <f>+'TTA Pivot Table'!H$109</f>
        <v>0</v>
      </c>
      <c r="D210" s="618">
        <f>+'TTA Pivot Table'!H$110</f>
        <v>0</v>
      </c>
      <c r="E210" s="619">
        <f>+'TTA Pivot Table'!H$111</f>
        <v>0</v>
      </c>
      <c r="F210" s="619">
        <f>+'TTA Pivot Table'!H$112</f>
        <v>0</v>
      </c>
      <c r="G210" s="618">
        <f>+'TTA Pivot Table'!H$113</f>
        <v>0</v>
      </c>
      <c r="H210" s="618">
        <f>+'TTA Pivot Table'!H$114</f>
        <v>0</v>
      </c>
      <c r="I210" s="619">
        <f>+'TTA Pivot Table'!H$115</f>
        <v>0</v>
      </c>
      <c r="J210" s="619">
        <f>+'TTA Pivot Table'!H$116</f>
        <v>0</v>
      </c>
      <c r="K210" s="618">
        <f>+'TTA Pivot Table'!H$117</f>
        <v>0</v>
      </c>
      <c r="L210" s="618">
        <f>+'TTA Pivot Table'!H$118</f>
        <v>0</v>
      </c>
      <c r="M210" s="620">
        <f>+'TTA Pivot Table'!H$119</f>
        <v>0</v>
      </c>
      <c r="N210" s="619">
        <f>+'TTA Pivot Table'!H$120</f>
        <v>0</v>
      </c>
      <c r="O210" s="621">
        <f>+'TTA Pivot Table'!H$124</f>
        <v>0</v>
      </c>
      <c r="P210" s="249"/>
      <c r="Q210" s="250">
        <f t="shared" si="12"/>
        <v>0</v>
      </c>
    </row>
    <row r="211" spans="1:17">
      <c r="A211" s="44" t="s">
        <v>275</v>
      </c>
      <c r="B211" s="613">
        <f>+'TTA Pivot Table'!H$125</f>
        <v>0</v>
      </c>
      <c r="C211" s="613">
        <f>+'TTA Pivot Table'!H$126</f>
        <v>0</v>
      </c>
      <c r="D211" s="613">
        <f>+'TTA Pivot Table'!H$127</f>
        <v>0</v>
      </c>
      <c r="E211" s="614">
        <f>+'TTA Pivot Table'!H$128</f>
        <v>0</v>
      </c>
      <c r="F211" s="614">
        <f>+'TTA Pivot Table'!H$129</f>
        <v>0</v>
      </c>
      <c r="G211" s="613">
        <f>+'TTA Pivot Table'!H$130</f>
        <v>0</v>
      </c>
      <c r="H211" s="613">
        <f>+'TTA Pivot Table'!H$131</f>
        <v>0</v>
      </c>
      <c r="I211" s="614">
        <f>+'TTA Pivot Table'!H$132</f>
        <v>0</v>
      </c>
      <c r="J211" s="614">
        <f>+'TTA Pivot Table'!H$133</f>
        <v>0</v>
      </c>
      <c r="K211" s="613">
        <f>+'TTA Pivot Table'!H$134</f>
        <v>0</v>
      </c>
      <c r="L211" s="613">
        <f>+'TTA Pivot Table'!H$135</f>
        <v>0</v>
      </c>
      <c r="M211" s="615">
        <f>+'TTA Pivot Table'!H$136</f>
        <v>0</v>
      </c>
      <c r="N211" s="614">
        <f>+'TTA Pivot Table'!H$137</f>
        <v>0</v>
      </c>
      <c r="O211" s="616">
        <f>+'TTA Pivot Table'!H$141</f>
        <v>0</v>
      </c>
      <c r="P211" s="249"/>
      <c r="Q211" s="250">
        <f t="shared" si="12"/>
        <v>0</v>
      </c>
    </row>
    <row r="212" spans="1:17">
      <c r="A212" s="44"/>
      <c r="B212" s="613"/>
      <c r="C212" s="613"/>
      <c r="D212" s="613"/>
      <c r="E212" s="614"/>
      <c r="F212" s="614"/>
      <c r="G212" s="613"/>
      <c r="H212" s="613"/>
      <c r="I212" s="614"/>
      <c r="J212" s="614"/>
      <c r="K212" s="613"/>
      <c r="L212" s="613"/>
      <c r="M212" s="615"/>
      <c r="N212" s="614"/>
      <c r="O212" s="616"/>
      <c r="P212" s="249"/>
      <c r="Q212" s="250"/>
    </row>
    <row r="213" spans="1:17">
      <c r="A213" s="44" t="s">
        <v>276</v>
      </c>
      <c r="B213" s="613">
        <f>+'TTA Pivot Table'!H$142</f>
        <v>0</v>
      </c>
      <c r="C213" s="613">
        <f>+'TTA Pivot Table'!H$143</f>
        <v>0</v>
      </c>
      <c r="D213" s="613">
        <f>+'TTA Pivot Table'!H$144</f>
        <v>0</v>
      </c>
      <c r="E213" s="614">
        <f>+'TTA Pivot Table'!H$145</f>
        <v>0</v>
      </c>
      <c r="F213" s="614">
        <f>+'TTA Pivot Table'!H$146</f>
        <v>0</v>
      </c>
      <c r="G213" s="613">
        <f>+'TTA Pivot Table'!H$147</f>
        <v>0</v>
      </c>
      <c r="H213" s="613">
        <f>+'TTA Pivot Table'!H$148</f>
        <v>0</v>
      </c>
      <c r="I213" s="614">
        <f>+'TTA Pivot Table'!H$149</f>
        <v>0</v>
      </c>
      <c r="J213" s="614">
        <f>+'TTA Pivot Table'!H$150</f>
        <v>0</v>
      </c>
      <c r="K213" s="613">
        <f>+'TTA Pivot Table'!H$151</f>
        <v>0</v>
      </c>
      <c r="L213" s="613">
        <f>+'TTA Pivot Table'!H$152</f>
        <v>0</v>
      </c>
      <c r="M213" s="615">
        <f>+'TTA Pivot Table'!H$153</f>
        <v>0</v>
      </c>
      <c r="N213" s="614">
        <f>+'TTA Pivot Table'!H$154</f>
        <v>0</v>
      </c>
      <c r="O213" s="616">
        <f>+'TTA Pivot Table'!H$158</f>
        <v>0</v>
      </c>
      <c r="P213" s="249"/>
      <c r="Q213" s="250">
        <f t="shared" si="12"/>
        <v>0</v>
      </c>
    </row>
    <row r="214" spans="1:17">
      <c r="A214" s="44" t="s">
        <v>277</v>
      </c>
      <c r="B214" s="613">
        <f>+'TTA Pivot Table'!H$159</f>
        <v>4</v>
      </c>
      <c r="C214" s="613">
        <f>+'TTA Pivot Table'!H$160</f>
        <v>0</v>
      </c>
      <c r="D214" s="613">
        <f>+'TTA Pivot Table'!H$161</f>
        <v>0</v>
      </c>
      <c r="E214" s="614">
        <f>+'TTA Pivot Table'!H$162</f>
        <v>4</v>
      </c>
      <c r="F214" s="614">
        <f>+'TTA Pivot Table'!H$163</f>
        <v>5.0218905472636814</v>
      </c>
      <c r="G214" s="613">
        <f>+'TTA Pivot Table'!H$164</f>
        <v>9.6</v>
      </c>
      <c r="H214" s="613">
        <f>+'TTA Pivot Table'!H$165</f>
        <v>8</v>
      </c>
      <c r="I214" s="614">
        <f>+'TTA Pivot Table'!H$166</f>
        <v>5.0691803278688523</v>
      </c>
      <c r="J214" s="614">
        <f>+'TTA Pivot Table'!H$167</f>
        <v>4.0362229102167175</v>
      </c>
      <c r="K214" s="613">
        <f>+'TTA Pivot Table'!H$168</f>
        <v>4.32</v>
      </c>
      <c r="L214" s="613">
        <f>+'TTA Pivot Table'!H$169</f>
        <v>6.62</v>
      </c>
      <c r="M214" s="615">
        <f>+'TTA Pivot Table'!H$170</f>
        <v>4.1282122905027938</v>
      </c>
      <c r="N214" s="614">
        <f>+'TTA Pivot Table'!H$171</f>
        <v>6.3500000000000005</v>
      </c>
      <c r="O214" s="616">
        <f>+'TTA Pivot Table'!H$175</f>
        <v>4.7661985957873618</v>
      </c>
      <c r="P214" s="249"/>
      <c r="Q214" s="250">
        <f t="shared" si="12"/>
        <v>-0.9409680373660585</v>
      </c>
    </row>
    <row r="215" spans="1:17">
      <c r="A215" s="44" t="s">
        <v>278</v>
      </c>
      <c r="B215" s="613">
        <f>+'TTA Pivot Table'!H$176</f>
        <v>0</v>
      </c>
      <c r="C215" s="613">
        <f>+'TTA Pivot Table'!H$177</f>
        <v>0</v>
      </c>
      <c r="D215" s="613">
        <f>+'TTA Pivot Table'!H$178</f>
        <v>0</v>
      </c>
      <c r="E215" s="614">
        <f>+'TTA Pivot Table'!H$179</f>
        <v>0</v>
      </c>
      <c r="F215" s="614">
        <f>+'TTA Pivot Table'!H$180</f>
        <v>0</v>
      </c>
      <c r="G215" s="613">
        <f>+'TTA Pivot Table'!H$181</f>
        <v>0</v>
      </c>
      <c r="H215" s="613">
        <f>+'TTA Pivot Table'!H$182</f>
        <v>0</v>
      </c>
      <c r="I215" s="614">
        <f>+'TTA Pivot Table'!H$183</f>
        <v>0</v>
      </c>
      <c r="J215" s="614">
        <f>+'TTA Pivot Table'!H$184</f>
        <v>0</v>
      </c>
      <c r="K215" s="613">
        <f>+'TTA Pivot Table'!H$185</f>
        <v>0</v>
      </c>
      <c r="L215" s="613">
        <f>+'TTA Pivot Table'!H$186</f>
        <v>0</v>
      </c>
      <c r="M215" s="615">
        <f>+'TTA Pivot Table'!H$187</f>
        <v>0</v>
      </c>
      <c r="N215" s="614">
        <f>+'TTA Pivot Table'!H$188</f>
        <v>0</v>
      </c>
      <c r="O215" s="616">
        <f>+'TTA Pivot Table'!H$192</f>
        <v>0</v>
      </c>
      <c r="P215" s="249"/>
      <c r="Q215" s="250">
        <f t="shared" si="12"/>
        <v>0</v>
      </c>
    </row>
    <row r="216" spans="1:17">
      <c r="A216" s="44" t="s">
        <v>279</v>
      </c>
      <c r="B216" s="613">
        <f>+'TTA Pivot Table'!H$193</f>
        <v>0</v>
      </c>
      <c r="C216" s="613">
        <f>+'TTA Pivot Table'!H$194</f>
        <v>0</v>
      </c>
      <c r="D216" s="613">
        <f>+'TTA Pivot Table'!H$195</f>
        <v>0</v>
      </c>
      <c r="E216" s="614">
        <f>+'TTA Pivot Table'!H$196</f>
        <v>0</v>
      </c>
      <c r="F216" s="614">
        <f>+'TTA Pivot Table'!H$197</f>
        <v>0</v>
      </c>
      <c r="G216" s="613">
        <f>+'TTA Pivot Table'!H$198</f>
        <v>0</v>
      </c>
      <c r="H216" s="613">
        <f>+'TTA Pivot Table'!H$199</f>
        <v>0</v>
      </c>
      <c r="I216" s="614">
        <f>+'TTA Pivot Table'!H$200</f>
        <v>0</v>
      </c>
      <c r="J216" s="614">
        <f>+'TTA Pivot Table'!H$201</f>
        <v>0</v>
      </c>
      <c r="K216" s="613">
        <f>+'TTA Pivot Table'!H$202</f>
        <v>0</v>
      </c>
      <c r="L216" s="613">
        <f>+'TTA Pivot Table'!H$203</f>
        <v>0</v>
      </c>
      <c r="M216" s="615">
        <f>+'TTA Pivot Table'!H$204</f>
        <v>0</v>
      </c>
      <c r="N216" s="614">
        <f>+'TTA Pivot Table'!H$205</f>
        <v>0</v>
      </c>
      <c r="O216" s="616">
        <f>+'TTA Pivot Table'!H$209</f>
        <v>0</v>
      </c>
      <c r="P216" s="249"/>
      <c r="Q216" s="250">
        <f t="shared" si="12"/>
        <v>0</v>
      </c>
    </row>
    <row r="217" spans="1:17">
      <c r="A217" s="44"/>
      <c r="B217" s="613"/>
      <c r="C217" s="613"/>
      <c r="D217" s="613"/>
      <c r="E217" s="614"/>
      <c r="F217" s="614"/>
      <c r="G217" s="613"/>
      <c r="H217" s="613"/>
      <c r="I217" s="614"/>
      <c r="J217" s="614"/>
      <c r="K217" s="613"/>
      <c r="L217" s="613"/>
      <c r="M217" s="615"/>
      <c r="N217" s="614"/>
      <c r="O217" s="616"/>
      <c r="P217" s="249"/>
      <c r="Q217" s="250"/>
    </row>
    <row r="218" spans="1:17">
      <c r="A218" s="44" t="s">
        <v>280</v>
      </c>
      <c r="B218" s="613">
        <f>+'TTA Pivot Table'!H$210</f>
        <v>0</v>
      </c>
      <c r="C218" s="613">
        <f>+'TTA Pivot Table'!H$211</f>
        <v>0</v>
      </c>
      <c r="D218" s="613">
        <f>+'TTA Pivot Table'!H$212</f>
        <v>0</v>
      </c>
      <c r="E218" s="614">
        <f>+'TTA Pivot Table'!H$213</f>
        <v>0</v>
      </c>
      <c r="F218" s="614">
        <f>+'TTA Pivot Table'!H$214</f>
        <v>0</v>
      </c>
      <c r="G218" s="613">
        <f>+'TTA Pivot Table'!H$215</f>
        <v>0</v>
      </c>
      <c r="H218" s="613">
        <f>+'TTA Pivot Table'!H$216</f>
        <v>0</v>
      </c>
      <c r="I218" s="614">
        <f>+'TTA Pivot Table'!H$217</f>
        <v>0</v>
      </c>
      <c r="J218" s="614">
        <f>+'TTA Pivot Table'!H$218</f>
        <v>0</v>
      </c>
      <c r="K218" s="613">
        <f>+'TTA Pivot Table'!H$219</f>
        <v>0</v>
      </c>
      <c r="L218" s="613">
        <f>+'TTA Pivot Table'!H$220</f>
        <v>0</v>
      </c>
      <c r="M218" s="615">
        <f>+'TTA Pivot Table'!H$221</f>
        <v>0</v>
      </c>
      <c r="N218" s="614">
        <f>+'TTA Pivot Table'!H$222</f>
        <v>0</v>
      </c>
      <c r="O218" s="616">
        <f>+'TTA Pivot Table'!H$226</f>
        <v>0</v>
      </c>
      <c r="P218" s="249"/>
      <c r="Q218" s="250">
        <f t="shared" si="12"/>
        <v>0</v>
      </c>
    </row>
    <row r="219" spans="1:17">
      <c r="A219" s="44" t="s">
        <v>281</v>
      </c>
      <c r="B219" s="613">
        <f>+'TTA Pivot Table'!H$227</f>
        <v>4.4285714285714288</v>
      </c>
      <c r="C219" s="613">
        <f>+'TTA Pivot Table'!H$228</f>
        <v>4</v>
      </c>
      <c r="D219" s="613">
        <f>+'TTA Pivot Table'!H$229</f>
        <v>0</v>
      </c>
      <c r="E219" s="614">
        <f>+'TTA Pivot Table'!H$230</f>
        <v>4.4137931034482758</v>
      </c>
      <c r="F219" s="614">
        <f>+'TTA Pivot Table'!H$231</f>
        <v>4.7816091954022992</v>
      </c>
      <c r="G219" s="613">
        <f>+'TTA Pivot Table'!H$232</f>
        <v>5.4666666666666668</v>
      </c>
      <c r="H219" s="613">
        <f>+'TTA Pivot Table'!H$233</f>
        <v>0</v>
      </c>
      <c r="I219" s="614">
        <f>+'TTA Pivot Table'!H$234</f>
        <v>4.882352941176471</v>
      </c>
      <c r="J219" s="614">
        <f>+'TTA Pivot Table'!H$235</f>
        <v>4.0113636363636367</v>
      </c>
      <c r="K219" s="613">
        <f>+'TTA Pivot Table'!H$236</f>
        <v>3.1111111111111112</v>
      </c>
      <c r="L219" s="613">
        <f>+'TTA Pivot Table'!H$237</f>
        <v>0</v>
      </c>
      <c r="M219" s="615">
        <f>+'TTA Pivot Table'!H$238</f>
        <v>3.9278350515463916</v>
      </c>
      <c r="N219" s="614">
        <f>+'TTA Pivot Table'!H$239</f>
        <v>4</v>
      </c>
      <c r="O219" s="616">
        <f>+'TTA Pivot Table'!H$243</f>
        <v>4.4008438818565399</v>
      </c>
      <c r="P219" s="249"/>
      <c r="Q219" s="250">
        <f t="shared" si="12"/>
        <v>-0.95451788963007944</v>
      </c>
    </row>
    <row r="220" spans="1:17">
      <c r="A220" s="44" t="s">
        <v>282</v>
      </c>
      <c r="B220" s="613">
        <f>+'TTA Pivot Table'!H$244</f>
        <v>4.0333333333333332</v>
      </c>
      <c r="C220" s="613">
        <f>+'TTA Pivot Table'!H$245</f>
        <v>0</v>
      </c>
      <c r="D220" s="613">
        <f>+'TTA Pivot Table'!H$246</f>
        <v>0</v>
      </c>
      <c r="E220" s="614">
        <f>+'TTA Pivot Table'!H$247</f>
        <v>4.0333333333333332</v>
      </c>
      <c r="F220" s="614">
        <f>+'TTA Pivot Table'!H$248</f>
        <v>4.5174825174825175</v>
      </c>
      <c r="G220" s="613">
        <f>+'TTA Pivot Table'!H$249</f>
        <v>5.6428571428571432</v>
      </c>
      <c r="H220" s="613">
        <f>+'TTA Pivot Table'!H$250</f>
        <v>0</v>
      </c>
      <c r="I220" s="614">
        <f>+'TTA Pivot Table'!H$251</f>
        <v>4.7181862723263999</v>
      </c>
      <c r="J220" s="614">
        <f>+'TTA Pivot Table'!H$252</f>
        <v>3.1266666666666665</v>
      </c>
      <c r="K220" s="613">
        <f>+'TTA Pivot Table'!H$253</f>
        <v>2.7875000000000001</v>
      </c>
      <c r="L220" s="613">
        <f>+'TTA Pivot Table'!H$254</f>
        <v>0</v>
      </c>
      <c r="M220" s="615">
        <f>+'TTA Pivot Table'!H$255</f>
        <v>3.008695652173913</v>
      </c>
      <c r="N220" s="614">
        <f>+'TTA Pivot Table'!H$256</f>
        <v>0</v>
      </c>
      <c r="O220" s="616">
        <f>+'TTA Pivot Table'!H$260</f>
        <v>3.9974050339903999</v>
      </c>
      <c r="P220" s="249"/>
      <c r="Q220" s="250">
        <f t="shared" si="12"/>
        <v>-1.7094906201524869</v>
      </c>
    </row>
    <row r="221" spans="1:17">
      <c r="A221" s="220" t="s">
        <v>283</v>
      </c>
      <c r="B221" s="622">
        <f>+'TTA Pivot Table'!H$261</f>
        <v>4.6690789473684209</v>
      </c>
      <c r="C221" s="622">
        <f>+'TTA Pivot Table'!H$262</f>
        <v>7.5250000000000004</v>
      </c>
      <c r="D221" s="622">
        <f>+'TTA Pivot Table'!H$263</f>
        <v>0</v>
      </c>
      <c r="E221" s="623">
        <f>+'TTA Pivot Table'!H$264</f>
        <v>4.7061688311688314</v>
      </c>
      <c r="F221" s="623">
        <f>+'TTA Pivot Table'!H$265</f>
        <v>5.5458033573141483</v>
      </c>
      <c r="G221" s="622">
        <f>+'TTA Pivot Table'!H$266</f>
        <v>8.515625</v>
      </c>
      <c r="H221" s="622">
        <f>+'TTA Pivot Table'!H$267</f>
        <v>0</v>
      </c>
      <c r="I221" s="623">
        <f>+'TTA Pivot Table'!H$268</f>
        <v>5.6555427251732109</v>
      </c>
      <c r="J221" s="623">
        <f>+'TTA Pivot Table'!H$269</f>
        <v>4.0719512195121954</v>
      </c>
      <c r="K221" s="622">
        <f>+'TTA Pivot Table'!H$270</f>
        <v>4.8483606557377046</v>
      </c>
      <c r="L221" s="622">
        <f>+'TTA Pivot Table'!H$271</f>
        <v>0</v>
      </c>
      <c r="M221" s="624">
        <f>+'TTA Pivot Table'!H$272</f>
        <v>4.1820930232558142</v>
      </c>
      <c r="N221" s="623">
        <f>+'TTA Pivot Table'!H$273</f>
        <v>7.0243781094527371</v>
      </c>
      <c r="O221" s="625">
        <f>+'TTA Pivot Table'!H$277</f>
        <v>5.0808501118568223</v>
      </c>
      <c r="P221" s="249"/>
      <c r="Q221" s="256">
        <f t="shared" si="12"/>
        <v>-1.4734497019173967</v>
      </c>
    </row>
    <row r="222" spans="1:17">
      <c r="A222" s="559" t="s">
        <v>400</v>
      </c>
      <c r="B222" s="584"/>
      <c r="C222" s="584"/>
      <c r="D222" s="584"/>
      <c r="E222" s="584"/>
      <c r="F222" s="585"/>
      <c r="G222" s="585"/>
      <c r="H222" s="585"/>
      <c r="I222" s="585"/>
      <c r="J222" s="586"/>
      <c r="K222" s="586"/>
      <c r="L222" s="586"/>
      <c r="M222" s="586"/>
      <c r="N222" s="586"/>
      <c r="O222" s="587"/>
    </row>
    <row r="223" spans="1:17" s="45" customFormat="1">
      <c r="A223" s="559"/>
      <c r="B223" s="588"/>
      <c r="C223" s="588"/>
      <c r="D223" s="588"/>
      <c r="E223" s="589"/>
      <c r="F223" s="588"/>
      <c r="G223" s="588"/>
      <c r="H223" s="588"/>
      <c r="I223" s="589"/>
      <c r="J223" s="590"/>
      <c r="K223" s="590"/>
      <c r="L223" s="590"/>
      <c r="M223" s="591"/>
      <c r="N223" s="590"/>
      <c r="O223" s="592"/>
      <c r="P223" s="267"/>
    </row>
    <row r="224" spans="1:17">
      <c r="A224" s="559"/>
      <c r="B224" s="584"/>
      <c r="C224" s="584"/>
      <c r="D224" s="584"/>
      <c r="E224" s="584"/>
      <c r="F224" s="585"/>
      <c r="G224" s="585"/>
      <c r="H224" s="585"/>
      <c r="I224" s="585"/>
      <c r="J224" s="586"/>
      <c r="K224" s="586"/>
      <c r="L224" s="586"/>
      <c r="M224" s="586"/>
      <c r="N224" s="586"/>
      <c r="O224" s="560" t="s">
        <v>830</v>
      </c>
    </row>
    <row r="225" spans="1:17" ht="18">
      <c r="A225" s="557" t="s">
        <v>872</v>
      </c>
      <c r="B225" s="535"/>
      <c r="C225" s="535"/>
      <c r="D225" s="535"/>
      <c r="E225" s="535"/>
      <c r="F225" s="538"/>
      <c r="G225" s="538"/>
      <c r="H225" s="538"/>
      <c r="I225" s="539"/>
      <c r="J225" s="209"/>
      <c r="K225" s="209"/>
      <c r="L225" s="209"/>
      <c r="M225" s="534"/>
      <c r="N225" s="209"/>
      <c r="O225" s="533"/>
      <c r="Q225" s="244"/>
    </row>
    <row r="226" spans="1:17" ht="18">
      <c r="A226" s="557"/>
      <c r="B226" s="535"/>
      <c r="C226" s="535"/>
      <c r="D226" s="535"/>
      <c r="E226" s="535"/>
      <c r="F226" s="538"/>
      <c r="G226" s="538"/>
      <c r="H226" s="538"/>
      <c r="I226" s="539"/>
      <c r="J226" s="209"/>
      <c r="K226" s="209"/>
      <c r="L226" s="209"/>
      <c r="M226" s="534"/>
      <c r="N226" s="209"/>
      <c r="O226" s="533"/>
      <c r="Q226" s="244"/>
    </row>
    <row r="227" spans="1:17" ht="15.75">
      <c r="A227" s="558" t="s">
        <v>444</v>
      </c>
      <c r="B227" s="535"/>
      <c r="C227" s="535"/>
      <c r="D227" s="535"/>
      <c r="E227" s="535"/>
      <c r="F227" s="538"/>
      <c r="G227" s="538"/>
      <c r="H227" s="538"/>
      <c r="I227" s="539"/>
      <c r="J227" s="209"/>
      <c r="K227" s="209"/>
      <c r="L227" s="209"/>
      <c r="M227" s="534"/>
      <c r="N227" s="209"/>
      <c r="O227" s="533"/>
      <c r="Q227" s="244"/>
    </row>
    <row r="228" spans="1:17" ht="15.75">
      <c r="A228" s="558" t="s">
        <v>532</v>
      </c>
      <c r="B228" s="535"/>
      <c r="C228" s="535"/>
      <c r="D228" s="535"/>
      <c r="E228" s="535"/>
      <c r="F228" s="538"/>
      <c r="G228" s="538"/>
      <c r="H228" s="538"/>
      <c r="I228" s="539"/>
      <c r="J228" s="209"/>
      <c r="K228" s="209"/>
      <c r="L228" s="209"/>
      <c r="M228" s="534"/>
      <c r="N228" s="209"/>
      <c r="O228" s="533"/>
      <c r="Q228" s="244"/>
    </row>
    <row r="229" spans="1:17" ht="18" customHeight="1">
      <c r="A229" s="231"/>
      <c r="B229" s="231"/>
      <c r="C229" s="231"/>
      <c r="D229" s="231"/>
      <c r="E229" s="231"/>
      <c r="F229" s="208"/>
      <c r="G229" s="549"/>
      <c r="H229" s="549"/>
      <c r="I229" s="546"/>
      <c r="J229" s="222"/>
      <c r="K229" s="222"/>
      <c r="L229" s="222"/>
      <c r="M229" s="222"/>
      <c r="N229" s="222"/>
      <c r="O229" s="222"/>
      <c r="P229" s="42"/>
      <c r="Q229" s="244"/>
    </row>
    <row r="230" spans="1:17" ht="18" customHeight="1">
      <c r="A230" s="213"/>
      <c r="B230" s="561" t="s">
        <v>828</v>
      </c>
      <c r="C230" s="562"/>
      <c r="D230" s="562"/>
      <c r="E230" s="562"/>
      <c r="F230" s="562"/>
      <c r="G230" s="562"/>
      <c r="H230" s="562"/>
      <c r="I230" s="563"/>
      <c r="J230" s="577" t="s">
        <v>397</v>
      </c>
      <c r="K230" s="578"/>
      <c r="L230" s="578"/>
      <c r="M230" s="579"/>
      <c r="N230" s="660" t="s">
        <v>827</v>
      </c>
      <c r="O230" s="580"/>
      <c r="P230" s="242"/>
      <c r="Q230" s="244"/>
    </row>
    <row r="231" spans="1:17" ht="43.5" customHeight="1">
      <c r="A231" s="243"/>
      <c r="B231" s="562" t="s">
        <v>906</v>
      </c>
      <c r="C231" s="562"/>
      <c r="D231" s="562"/>
      <c r="E231" s="567"/>
      <c r="F231" s="568" t="s">
        <v>908</v>
      </c>
      <c r="G231" s="562"/>
      <c r="H231" s="562"/>
      <c r="I231" s="563"/>
      <c r="J231" s="569" t="s">
        <v>829</v>
      </c>
      <c r="K231" s="570"/>
      <c r="L231" s="570"/>
      <c r="M231" s="571"/>
      <c r="N231" s="661"/>
      <c r="O231" s="581"/>
      <c r="P231" s="242"/>
      <c r="Q231" s="244"/>
    </row>
    <row r="232" spans="1:17" ht="30.75" customHeight="1">
      <c r="A232" s="231"/>
      <c r="B232" s="572" t="s">
        <v>398</v>
      </c>
      <c r="C232" s="572" t="s">
        <v>399</v>
      </c>
      <c r="D232" s="572" t="s">
        <v>284</v>
      </c>
      <c r="E232" s="574" t="s">
        <v>127</v>
      </c>
      <c r="F232" s="574" t="s">
        <v>398</v>
      </c>
      <c r="G232" s="572" t="s">
        <v>399</v>
      </c>
      <c r="H232" s="572" t="s">
        <v>284</v>
      </c>
      <c r="I232" s="574" t="s">
        <v>127</v>
      </c>
      <c r="J232" s="575" t="s">
        <v>398</v>
      </c>
      <c r="K232" s="576" t="s">
        <v>399</v>
      </c>
      <c r="L232" s="582" t="s">
        <v>284</v>
      </c>
      <c r="M232" s="575" t="s">
        <v>127</v>
      </c>
      <c r="N232" s="662"/>
      <c r="O232" s="583" t="s">
        <v>128</v>
      </c>
      <c r="P232" s="242"/>
      <c r="Q232" s="244" t="s">
        <v>523</v>
      </c>
    </row>
    <row r="233" spans="1:17" hidden="1">
      <c r="A233" s="44" t="s">
        <v>267</v>
      </c>
      <c r="B233" s="541">
        <f>+GETPIVOTDATA(" AvHS1stT-FT-TTA",'TTA Pivot Table'!$A$3,"Type2","Two-Year")</f>
        <v>2.8864719643463834</v>
      </c>
      <c r="C233" s="541">
        <f>+GETPIVOTDATA(" AvHS1stT-PT-TTA",'TTA Pivot Table'!$A$3,"Type2","Two-Year")</f>
        <v>3.4566855241264558</v>
      </c>
      <c r="D233" s="541">
        <f>+GETPIVOTDATA(" AvHS1stT-UNK-TTA",'TTA Pivot Table'!$A$3,"Type2","Two-Year")</f>
        <v>0.99576319543509273</v>
      </c>
      <c r="E233" s="550">
        <f>+GETPIVOTDATA(" AvHS1stT-TTA",'TTA Pivot Table'!$A$3,"Type2","Two-Year")</f>
        <v>2.9223146776943985</v>
      </c>
      <c r="F233" s="281">
        <f>+GETPIVOTDATA(" Av1stT-FT-TTA",'TTA Pivot Table'!$A$3,"Type2","Two-Year")</f>
        <v>4.0961941116155094</v>
      </c>
      <c r="G233" s="282">
        <f>+GETPIVOTDATA(" Av1stT-PT-TTA",'TTA Pivot Table'!$A$3,"Type2","Two-Year")</f>
        <v>5.1702640591320543</v>
      </c>
      <c r="H233" s="282">
        <f>+GETPIVOTDATA(" Av1stT-UNK-TTA",'TTA Pivot Table'!$A$3,"Type2","Two-Year")</f>
        <v>7.016650246305419</v>
      </c>
      <c r="I233" s="281">
        <f>+GETPIVOTDATA(" Av1stT-TTA",'TTA Pivot Table'!$A$3,"Type2","Two-Year")</f>
        <v>4.5587167485142661</v>
      </c>
      <c r="J233" s="281">
        <f>+GETPIVOTDATA(" AvTRF-FT-TTA",'TTA Pivot Table'!$A$3,"Type2","Two-Year")</f>
        <v>2.9848448673447092</v>
      </c>
      <c r="K233" s="282">
        <f>+GETPIVOTDATA(" AvTRF-PT-TTA",'TTA Pivot Table'!$A$3,"Type2","Two-Year")</f>
        <v>3.6063836585661457</v>
      </c>
      <c r="L233" s="282">
        <f>+GETPIVOTDATA(" AvTRF-UNK-TTA",'TTA Pivot Table'!$A$3,"Type2","Two-Year")</f>
        <v>4.7206906077348059</v>
      </c>
      <c r="M233" s="283">
        <f>+GETPIVOTDATA(" AvTRF-TTA",'TTA Pivot Table'!$A$3,"Type2","Two-Year")</f>
        <v>3.3544255133571448</v>
      </c>
      <c r="N233" s="281">
        <f>+GETPIVOTDATA(" AvUNK-TTA",'TTA Pivot Table'!$A$3,"Type2","Two-Year")</f>
        <v>5.1382853775220134</v>
      </c>
      <c r="O233" s="380">
        <f>+GETPIVOTDATA(" Av TTA",'TTA Pivot Table'!$A$3,"Type2","Two-Year")</f>
        <v>4.1508205598046324</v>
      </c>
      <c r="P233" s="249"/>
      <c r="Q233" s="250">
        <f>+M233-I233</f>
        <v>-1.2042912351571213</v>
      </c>
    </row>
    <row r="234" spans="1:17" ht="15.75" hidden="1">
      <c r="A234" s="44"/>
      <c r="B234" s="275"/>
      <c r="C234" s="275"/>
      <c r="D234" s="275"/>
      <c r="E234" s="275"/>
      <c r="F234" s="255"/>
      <c r="G234" s="255"/>
      <c r="H234" s="255"/>
      <c r="I234" s="248"/>
      <c r="J234" s="251"/>
      <c r="K234" s="252"/>
      <c r="L234" s="252"/>
      <c r="M234" s="253"/>
      <c r="N234" s="251"/>
      <c r="O234" s="380"/>
      <c r="P234" s="249"/>
      <c r="Q234" s="254">
        <f t="shared" ref="Q234" si="13">+I234-M234</f>
        <v>0</v>
      </c>
    </row>
    <row r="235" spans="1:17">
      <c r="A235" s="44" t="s">
        <v>268</v>
      </c>
      <c r="B235" s="613">
        <f>+'TTA Pivot Table'!N$6</f>
        <v>0</v>
      </c>
      <c r="C235" s="613">
        <f>+'TTA Pivot Table'!N$7</f>
        <v>0</v>
      </c>
      <c r="D235" s="613">
        <f>+'TTA Pivot Table'!N$8</f>
        <v>0</v>
      </c>
      <c r="E235" s="614">
        <f>+'TTA Pivot Table'!N$9</f>
        <v>0</v>
      </c>
      <c r="F235" s="614">
        <f>+'TTA Pivot Table'!N$10</f>
        <v>0</v>
      </c>
      <c r="G235" s="613">
        <f>+'TTA Pivot Table'!N$11</f>
        <v>0</v>
      </c>
      <c r="H235" s="613">
        <f>+'TTA Pivot Table'!N$12</f>
        <v>0</v>
      </c>
      <c r="I235" s="614">
        <f>+'TTA Pivot Table'!N$13</f>
        <v>0</v>
      </c>
      <c r="J235" s="614">
        <f>+'TTA Pivot Table'!N$14</f>
        <v>0</v>
      </c>
      <c r="K235" s="613">
        <f>+'TTA Pivot Table'!N$15</f>
        <v>0</v>
      </c>
      <c r="L235" s="613">
        <f>+'TTA Pivot Table'!N$16</f>
        <v>0</v>
      </c>
      <c r="M235" s="615">
        <f>+'TTA Pivot Table'!N$17</f>
        <v>0</v>
      </c>
      <c r="N235" s="614">
        <f>+'TTA Pivot Table'!N$18</f>
        <v>0</v>
      </c>
      <c r="O235" s="616">
        <f>+'TTA Pivot Table'!N$22</f>
        <v>0</v>
      </c>
      <c r="P235" s="249"/>
      <c r="Q235" s="250">
        <f t="shared" ref="Q235:Q253" si="14">+M235-I235</f>
        <v>0</v>
      </c>
    </row>
    <row r="236" spans="1:17">
      <c r="A236" s="44" t="s">
        <v>269</v>
      </c>
      <c r="B236" s="613">
        <f>+'TTA Pivot Table'!N$23</f>
        <v>4.604285714285715</v>
      </c>
      <c r="C236" s="613">
        <f>+'TTA Pivot Table'!N$24</f>
        <v>6.5595774647887319</v>
      </c>
      <c r="D236" s="613">
        <f>+'TTA Pivot Table'!N$25</f>
        <v>5.7881818181818181</v>
      </c>
      <c r="E236" s="614">
        <f>+'TTA Pivot Table'!N$26</f>
        <v>5.7644322344322365</v>
      </c>
      <c r="F236" s="614">
        <f>+'TTA Pivot Table'!N$27</f>
        <v>5.5938403856454206</v>
      </c>
      <c r="G236" s="613">
        <f>+'TTA Pivot Table'!N$28</f>
        <v>8.0607464454976299</v>
      </c>
      <c r="H236" s="613">
        <f>+'TTA Pivot Table'!N$29</f>
        <v>11.401881720430108</v>
      </c>
      <c r="I236" s="614">
        <f>+'TTA Pivot Table'!N$30</f>
        <v>6.6854401104590959</v>
      </c>
      <c r="J236" s="614">
        <f>+'TTA Pivot Table'!N$31</f>
        <v>4.0371453590192665</v>
      </c>
      <c r="K236" s="613">
        <f>+'TTA Pivot Table'!N$32</f>
        <v>5.104099783080259</v>
      </c>
      <c r="L236" s="613">
        <f>+'TTA Pivot Table'!N$33</f>
        <v>5.0657823129251698</v>
      </c>
      <c r="M236" s="615">
        <f>+'TTA Pivot Table'!N$34</f>
        <v>4.6361538461538458</v>
      </c>
      <c r="N236" s="614">
        <f>+'TTA Pivot Table'!N$35</f>
        <v>2.867692307692308</v>
      </c>
      <c r="O236" s="616">
        <f>+'TTA Pivot Table'!N$39</f>
        <v>6.0160190729651788</v>
      </c>
      <c r="P236" s="249"/>
      <c r="Q236" s="250">
        <f t="shared" si="14"/>
        <v>-2.0492862643052501</v>
      </c>
    </row>
    <row r="237" spans="1:17">
      <c r="A237" s="44" t="s">
        <v>270</v>
      </c>
      <c r="B237" s="613">
        <f>+'TTA Pivot Table'!N$40</f>
        <v>0</v>
      </c>
      <c r="C237" s="613">
        <f>+'TTA Pivot Table'!N$41</f>
        <v>0</v>
      </c>
      <c r="D237" s="613">
        <f>+'TTA Pivot Table'!N$42</f>
        <v>0</v>
      </c>
      <c r="E237" s="614">
        <f>+'TTA Pivot Table'!N$43</f>
        <v>0</v>
      </c>
      <c r="F237" s="614">
        <f>+'TTA Pivot Table'!N$44</f>
        <v>0</v>
      </c>
      <c r="G237" s="613">
        <f>+'TTA Pivot Table'!N$45</f>
        <v>0</v>
      </c>
      <c r="H237" s="613">
        <f>+'TTA Pivot Table'!N$46</f>
        <v>0</v>
      </c>
      <c r="I237" s="614">
        <f>+'TTA Pivot Table'!N$47</f>
        <v>0</v>
      </c>
      <c r="J237" s="614">
        <f>+'TTA Pivot Table'!N$48</f>
        <v>0</v>
      </c>
      <c r="K237" s="613">
        <f>+'TTA Pivot Table'!N$49</f>
        <v>0</v>
      </c>
      <c r="L237" s="613">
        <f>+'TTA Pivot Table'!N$50</f>
        <v>0</v>
      </c>
      <c r="M237" s="615">
        <f>+'TTA Pivot Table'!N$51</f>
        <v>0</v>
      </c>
      <c r="N237" s="614">
        <f>+'TTA Pivot Table'!N$52</f>
        <v>0</v>
      </c>
      <c r="O237" s="616">
        <f>+'TTA Pivot Table'!N$56</f>
        <v>0</v>
      </c>
      <c r="P237" s="249"/>
      <c r="Q237" s="250">
        <f t="shared" si="14"/>
        <v>0</v>
      </c>
    </row>
    <row r="238" spans="1:17">
      <c r="A238" s="44" t="s">
        <v>271</v>
      </c>
      <c r="B238" s="613">
        <f>+'TTA Pivot Table'!N$57</f>
        <v>2.7858197932053175</v>
      </c>
      <c r="C238" s="613">
        <f>+'TTA Pivot Table'!N$58</f>
        <v>3.6059757236227825</v>
      </c>
      <c r="D238" s="613">
        <f>+'TTA Pivot Table'!N$59</f>
        <v>0.65634674922600622</v>
      </c>
      <c r="E238" s="614">
        <f>+'TTA Pivot Table'!N$60</f>
        <v>2.6883575068600547</v>
      </c>
      <c r="F238" s="614">
        <f>+'TTA Pivot Table'!N$61</f>
        <v>3.9048135803426089</v>
      </c>
      <c r="G238" s="613">
        <f>+'TTA Pivot Table'!N$62</f>
        <v>5.2957660940482389</v>
      </c>
      <c r="H238" s="613">
        <f>+'TTA Pivot Table'!N$63</f>
        <v>3.5555555555555554</v>
      </c>
      <c r="I238" s="614">
        <f>+'TTA Pivot Table'!N$64</f>
        <v>4.333931344722326</v>
      </c>
      <c r="J238" s="614">
        <f>+'TTA Pivot Table'!N$65</f>
        <v>2.659019134311722</v>
      </c>
      <c r="K238" s="613">
        <f>+'TTA Pivot Table'!N$66</f>
        <v>3.8126862494678586</v>
      </c>
      <c r="L238" s="613">
        <f>+'TTA Pivot Table'!N$67</f>
        <v>3.8571428571428572</v>
      </c>
      <c r="M238" s="615">
        <f>+'TTA Pivot Table'!N$68</f>
        <v>3.1975730559683013</v>
      </c>
      <c r="N238" s="614">
        <f>+'TTA Pivot Table'!N$69</f>
        <v>5.0200998751560553</v>
      </c>
      <c r="O238" s="616">
        <f>+'TTA Pivot Table'!N$73</f>
        <v>3.8819405940594058</v>
      </c>
      <c r="P238" s="249"/>
      <c r="Q238" s="250">
        <f t="shared" si="14"/>
        <v>-1.1363582887540247</v>
      </c>
    </row>
    <row r="239" spans="1:17">
      <c r="A239" s="44"/>
      <c r="B239" s="613"/>
      <c r="C239" s="613"/>
      <c r="D239" s="613"/>
      <c r="E239" s="614"/>
      <c r="F239" s="614"/>
      <c r="G239" s="613"/>
      <c r="H239" s="613"/>
      <c r="I239" s="614"/>
      <c r="J239" s="614"/>
      <c r="K239" s="613"/>
      <c r="L239" s="613"/>
      <c r="M239" s="615"/>
      <c r="N239" s="614"/>
      <c r="O239" s="616"/>
      <c r="P239" s="249"/>
      <c r="Q239" s="250"/>
    </row>
    <row r="240" spans="1:17">
      <c r="A240" s="44" t="s">
        <v>272</v>
      </c>
      <c r="B240" s="613">
        <f>+'TTA Pivot Table'!N$74</f>
        <v>3.5750000000000002</v>
      </c>
      <c r="C240" s="613">
        <f>+'TTA Pivot Table'!N$75</f>
        <v>3.6547619047619047</v>
      </c>
      <c r="D240" s="613">
        <f>+'TTA Pivot Table'!N$76</f>
        <v>0</v>
      </c>
      <c r="E240" s="614">
        <f>+'TTA Pivot Table'!N$77</f>
        <v>3.6024590163934427</v>
      </c>
      <c r="F240" s="614">
        <f>+'TTA Pivot Table'!N$78</f>
        <v>4.4261063743402351</v>
      </c>
      <c r="G240" s="613">
        <f>+'TTA Pivot Table'!N$79</f>
        <v>5.6238195173137457</v>
      </c>
      <c r="H240" s="613">
        <f>+'TTA Pivot Table'!N$80</f>
        <v>0</v>
      </c>
      <c r="I240" s="614">
        <f>+'TTA Pivot Table'!N$81</f>
        <v>4.7602459016393439</v>
      </c>
      <c r="J240" s="614">
        <f>+'TTA Pivot Table'!N$82</f>
        <v>3.3942307692307692</v>
      </c>
      <c r="K240" s="613">
        <f>+'TTA Pivot Table'!N$83</f>
        <v>4.0180616740088109</v>
      </c>
      <c r="L240" s="613">
        <f>+'TTA Pivot Table'!N$84</f>
        <v>0</v>
      </c>
      <c r="M240" s="615">
        <f>+'TTA Pivot Table'!N$85</f>
        <v>3.7449232293214463</v>
      </c>
      <c r="N240" s="614">
        <f>+'TTA Pivot Table'!N$86</f>
        <v>2.4375</v>
      </c>
      <c r="O240" s="616">
        <f>+'TTA Pivot Table'!N$90</f>
        <v>4.3521529390745046</v>
      </c>
      <c r="P240" s="249"/>
      <c r="Q240" s="250">
        <f t="shared" si="14"/>
        <v>-1.0153226723178976</v>
      </c>
    </row>
    <row r="241" spans="1:17">
      <c r="A241" s="44" t="s">
        <v>273</v>
      </c>
      <c r="B241" s="613">
        <f>+'TTA Pivot Table'!N$91</f>
        <v>3.3543809523809522</v>
      </c>
      <c r="C241" s="613">
        <f>+'TTA Pivot Table'!N$92</f>
        <v>4.0269999999999992</v>
      </c>
      <c r="D241" s="613">
        <f>+'TTA Pivot Table'!N$93</f>
        <v>0</v>
      </c>
      <c r="E241" s="614">
        <f>+'TTA Pivot Table'!N$94</f>
        <v>3.4619999999999997</v>
      </c>
      <c r="F241" s="614">
        <f>+'TTA Pivot Table'!N$95</f>
        <v>4.4887955894826126</v>
      </c>
      <c r="G241" s="613">
        <f>+'TTA Pivot Table'!N$96</f>
        <v>5.1569004524886877</v>
      </c>
      <c r="H241" s="613">
        <f>+'TTA Pivot Table'!N$97</f>
        <v>0</v>
      </c>
      <c r="I241" s="614">
        <f>+'TTA Pivot Table'!N$98</f>
        <v>4.7292698154180233</v>
      </c>
      <c r="J241" s="614">
        <f>+'TTA Pivot Table'!N$99</f>
        <v>3.5524</v>
      </c>
      <c r="K241" s="613">
        <f>+'TTA Pivot Table'!N$100</f>
        <v>3.7677659574468083</v>
      </c>
      <c r="L241" s="613">
        <f>+'TTA Pivot Table'!N$101</f>
        <v>0</v>
      </c>
      <c r="M241" s="615">
        <f>+'TTA Pivot Table'!N$102</f>
        <v>3.6541306532663307</v>
      </c>
      <c r="N241" s="614">
        <f>+'TTA Pivot Table'!N$103</f>
        <v>5.1814155528554062</v>
      </c>
      <c r="O241" s="616">
        <f>+'TTA Pivot Table'!N$107</f>
        <v>4.6542403100775189</v>
      </c>
      <c r="P241" s="249"/>
      <c r="Q241" s="250">
        <f t="shared" si="14"/>
        <v>-1.0751391621516926</v>
      </c>
    </row>
    <row r="242" spans="1:17">
      <c r="A242" s="44" t="s">
        <v>274</v>
      </c>
      <c r="B242" s="617">
        <f>+'TTA Pivot Table'!N$108</f>
        <v>0</v>
      </c>
      <c r="C242" s="618">
        <f>+'TTA Pivot Table'!N$109</f>
        <v>0</v>
      </c>
      <c r="D242" s="618">
        <f>+'TTA Pivot Table'!N$110</f>
        <v>0</v>
      </c>
      <c r="E242" s="619">
        <f>+'TTA Pivot Table'!N$111</f>
        <v>0</v>
      </c>
      <c r="F242" s="619">
        <f>+'TTA Pivot Table'!N$112</f>
        <v>0</v>
      </c>
      <c r="G242" s="618">
        <f>+'TTA Pivot Table'!N$113</f>
        <v>0</v>
      </c>
      <c r="H242" s="618">
        <f>+'TTA Pivot Table'!N$114</f>
        <v>0</v>
      </c>
      <c r="I242" s="619">
        <f>+'TTA Pivot Table'!N$115</f>
        <v>0</v>
      </c>
      <c r="J242" s="619">
        <f>+'TTA Pivot Table'!N$116</f>
        <v>0</v>
      </c>
      <c r="K242" s="618">
        <f>+'TTA Pivot Table'!N$117</f>
        <v>0</v>
      </c>
      <c r="L242" s="618">
        <f>+'TTA Pivot Table'!N$118</f>
        <v>0</v>
      </c>
      <c r="M242" s="620">
        <f>+'TTA Pivot Table'!N$119</f>
        <v>0</v>
      </c>
      <c r="N242" s="619">
        <f>+'TTA Pivot Table'!N$120</f>
        <v>0</v>
      </c>
      <c r="O242" s="621">
        <f>+'TTA Pivot Table'!N$124</f>
        <v>0</v>
      </c>
      <c r="P242" s="249"/>
      <c r="Q242" s="250">
        <f t="shared" si="14"/>
        <v>0</v>
      </c>
    </row>
    <row r="243" spans="1:17">
      <c r="A243" s="44" t="s">
        <v>275</v>
      </c>
      <c r="B243" s="613">
        <f>+'TTA Pivot Table'!N$125</f>
        <v>0</v>
      </c>
      <c r="C243" s="613">
        <f>+'TTA Pivot Table'!N$126</f>
        <v>0</v>
      </c>
      <c r="D243" s="613">
        <f>+'TTA Pivot Table'!N$127</f>
        <v>0</v>
      </c>
      <c r="E243" s="614">
        <f>+'TTA Pivot Table'!N$128</f>
        <v>0</v>
      </c>
      <c r="F243" s="614">
        <f>+'TTA Pivot Table'!N$129</f>
        <v>0</v>
      </c>
      <c r="G243" s="613">
        <f>+'TTA Pivot Table'!N$130</f>
        <v>0</v>
      </c>
      <c r="H243" s="613">
        <f>+'TTA Pivot Table'!N$131</f>
        <v>0</v>
      </c>
      <c r="I243" s="614">
        <f>+'TTA Pivot Table'!N$132</f>
        <v>0</v>
      </c>
      <c r="J243" s="614">
        <f>+'TTA Pivot Table'!N$133</f>
        <v>0</v>
      </c>
      <c r="K243" s="613">
        <f>+'TTA Pivot Table'!N$134</f>
        <v>0</v>
      </c>
      <c r="L243" s="613">
        <f>+'TTA Pivot Table'!N$135</f>
        <v>0</v>
      </c>
      <c r="M243" s="615">
        <f>+'TTA Pivot Table'!N$136</f>
        <v>0</v>
      </c>
      <c r="N243" s="614">
        <f>+'TTA Pivot Table'!N$137</f>
        <v>0</v>
      </c>
      <c r="O243" s="616">
        <f>+'TTA Pivot Table'!N$141</f>
        <v>0</v>
      </c>
      <c r="P243" s="249"/>
      <c r="Q243" s="250">
        <f t="shared" si="14"/>
        <v>0</v>
      </c>
    </row>
    <row r="244" spans="1:17">
      <c r="A244" s="44"/>
      <c r="B244" s="613"/>
      <c r="C244" s="613"/>
      <c r="D244" s="613"/>
      <c r="E244" s="614"/>
      <c r="F244" s="614"/>
      <c r="G244" s="613"/>
      <c r="H244" s="613"/>
      <c r="I244" s="614"/>
      <c r="J244" s="614"/>
      <c r="K244" s="613"/>
      <c r="L244" s="613"/>
      <c r="M244" s="615"/>
      <c r="N244" s="614"/>
      <c r="O244" s="616"/>
      <c r="P244" s="249"/>
      <c r="Q244" s="250"/>
    </row>
    <row r="245" spans="1:17">
      <c r="A245" s="44" t="s">
        <v>276</v>
      </c>
      <c r="B245" s="613">
        <f>+'TTA Pivot Table'!N$142</f>
        <v>0</v>
      </c>
      <c r="C245" s="613">
        <f>+'TTA Pivot Table'!N$143</f>
        <v>0</v>
      </c>
      <c r="D245" s="613">
        <f>+'TTA Pivot Table'!N$144</f>
        <v>0</v>
      </c>
      <c r="E245" s="614">
        <f>+'TTA Pivot Table'!N$145</f>
        <v>0</v>
      </c>
      <c r="F245" s="614">
        <f>+'TTA Pivot Table'!N$146</f>
        <v>0</v>
      </c>
      <c r="G245" s="613">
        <f>+'TTA Pivot Table'!N$147</f>
        <v>0</v>
      </c>
      <c r="H245" s="613">
        <f>+'TTA Pivot Table'!N$148</f>
        <v>0</v>
      </c>
      <c r="I245" s="614">
        <f>+'TTA Pivot Table'!N$149</f>
        <v>0</v>
      </c>
      <c r="J245" s="614">
        <f>+'TTA Pivot Table'!N$150</f>
        <v>0</v>
      </c>
      <c r="K245" s="613">
        <f>+'TTA Pivot Table'!N$151</f>
        <v>0</v>
      </c>
      <c r="L245" s="613">
        <f>+'TTA Pivot Table'!N$152</f>
        <v>0</v>
      </c>
      <c r="M245" s="615">
        <f>+'TTA Pivot Table'!N$153</f>
        <v>0</v>
      </c>
      <c r="N245" s="614">
        <f>+'TTA Pivot Table'!N$154</f>
        <v>0</v>
      </c>
      <c r="O245" s="616">
        <f>+'TTA Pivot Table'!N$158</f>
        <v>0</v>
      </c>
      <c r="P245" s="249"/>
      <c r="Q245" s="250">
        <f t="shared" si="14"/>
        <v>0</v>
      </c>
    </row>
    <row r="246" spans="1:17">
      <c r="A246" s="44" t="s">
        <v>277</v>
      </c>
      <c r="B246" s="613">
        <f>+'TTA Pivot Table'!N$159</f>
        <v>2.6849572649572644</v>
      </c>
      <c r="C246" s="613">
        <f>+'TTA Pivot Table'!N$160</f>
        <v>2.8202574257425743</v>
      </c>
      <c r="D246" s="613">
        <f>+'TTA Pivot Table'!N$161</f>
        <v>3.7736363636363635</v>
      </c>
      <c r="E246" s="614">
        <f>+'TTA Pivot Table'!N$162</f>
        <v>2.7433607594936711</v>
      </c>
      <c r="F246" s="614">
        <f>+'TTA Pivot Table'!N$163</f>
        <v>3.8536825295432768</v>
      </c>
      <c r="G246" s="613">
        <f>+'TTA Pivot Table'!N$164</f>
        <v>4.5667864150943398</v>
      </c>
      <c r="H246" s="613">
        <f>+'TTA Pivot Table'!N$165</f>
        <v>3.2986255924170615</v>
      </c>
      <c r="I246" s="614">
        <f>+'TTA Pivot Table'!N$166</f>
        <v>4.2054306000916171</v>
      </c>
      <c r="J246" s="614">
        <f>+'TTA Pivot Table'!N$167</f>
        <v>2.7264071856287431</v>
      </c>
      <c r="K246" s="613">
        <f>+'TTA Pivot Table'!N$168</f>
        <v>2.8212163814180937</v>
      </c>
      <c r="L246" s="613">
        <f>+'TTA Pivot Table'!N$169</f>
        <v>3.0657407407407402</v>
      </c>
      <c r="M246" s="615">
        <f>+'TTA Pivot Table'!N$170</f>
        <v>2.7908320950965821</v>
      </c>
      <c r="N246" s="614">
        <f>+'TTA Pivot Table'!N$171</f>
        <v>0</v>
      </c>
      <c r="O246" s="616">
        <f>+'TTA Pivot Table'!N$175</f>
        <v>3.8532043753598169</v>
      </c>
      <c r="P246" s="249"/>
      <c r="Q246" s="250">
        <f t="shared" si="14"/>
        <v>-1.4145985049950349</v>
      </c>
    </row>
    <row r="247" spans="1:17">
      <c r="A247" s="44" t="s">
        <v>278</v>
      </c>
      <c r="B247" s="613">
        <f>+'TTA Pivot Table'!N$176</f>
        <v>0</v>
      </c>
      <c r="C247" s="613">
        <f>+'TTA Pivot Table'!N$177</f>
        <v>0</v>
      </c>
      <c r="D247" s="613">
        <f>+'TTA Pivot Table'!N$178</f>
        <v>0</v>
      </c>
      <c r="E247" s="614">
        <f>+'TTA Pivot Table'!N$179</f>
        <v>0</v>
      </c>
      <c r="F247" s="614">
        <f>+'TTA Pivot Table'!N$180</f>
        <v>0</v>
      </c>
      <c r="G247" s="613">
        <f>+'TTA Pivot Table'!N$181</f>
        <v>0</v>
      </c>
      <c r="H247" s="613">
        <f>+'TTA Pivot Table'!N$182</f>
        <v>0</v>
      </c>
      <c r="I247" s="614">
        <f>+'TTA Pivot Table'!N$183</f>
        <v>0</v>
      </c>
      <c r="J247" s="614">
        <f>+'TTA Pivot Table'!N$184</f>
        <v>0</v>
      </c>
      <c r="K247" s="613">
        <f>+'TTA Pivot Table'!N$185</f>
        <v>0</v>
      </c>
      <c r="L247" s="613">
        <f>+'TTA Pivot Table'!N$186</f>
        <v>0</v>
      </c>
      <c r="M247" s="615">
        <f>+'TTA Pivot Table'!N$187</f>
        <v>0</v>
      </c>
      <c r="N247" s="614">
        <f>+'TTA Pivot Table'!N$188</f>
        <v>0</v>
      </c>
      <c r="O247" s="616">
        <f>+'TTA Pivot Table'!N$192</f>
        <v>0</v>
      </c>
      <c r="P247" s="249"/>
      <c r="Q247" s="250">
        <f t="shared" si="14"/>
        <v>0</v>
      </c>
    </row>
    <row r="248" spans="1:17">
      <c r="A248" s="44" t="s">
        <v>279</v>
      </c>
      <c r="B248" s="613">
        <f>+'TTA Pivot Table'!N$193</f>
        <v>0</v>
      </c>
      <c r="C248" s="613">
        <f>+'TTA Pivot Table'!N$194</f>
        <v>0</v>
      </c>
      <c r="D248" s="613">
        <f>+'TTA Pivot Table'!N$195</f>
        <v>0</v>
      </c>
      <c r="E248" s="614">
        <f>+'TTA Pivot Table'!N$196</f>
        <v>0</v>
      </c>
      <c r="F248" s="614">
        <f>+'TTA Pivot Table'!N$197</f>
        <v>0</v>
      </c>
      <c r="G248" s="613">
        <f>+'TTA Pivot Table'!N$198</f>
        <v>0</v>
      </c>
      <c r="H248" s="613">
        <f>+'TTA Pivot Table'!N$199</f>
        <v>0</v>
      </c>
      <c r="I248" s="614">
        <f>+'TTA Pivot Table'!N$200</f>
        <v>0</v>
      </c>
      <c r="J248" s="614">
        <f>+'TTA Pivot Table'!N$201</f>
        <v>0</v>
      </c>
      <c r="K248" s="613">
        <f>+'TTA Pivot Table'!N$202</f>
        <v>0</v>
      </c>
      <c r="L248" s="613">
        <f>+'TTA Pivot Table'!N$203</f>
        <v>0</v>
      </c>
      <c r="M248" s="615">
        <f>+'TTA Pivot Table'!N$204</f>
        <v>0</v>
      </c>
      <c r="N248" s="614">
        <f>+'TTA Pivot Table'!N$205</f>
        <v>0</v>
      </c>
      <c r="O248" s="616">
        <f>+'TTA Pivot Table'!N$209</f>
        <v>0</v>
      </c>
      <c r="P248" s="249"/>
      <c r="Q248" s="250">
        <f t="shared" si="14"/>
        <v>0</v>
      </c>
    </row>
    <row r="249" spans="1:17">
      <c r="A249" s="44"/>
      <c r="B249" s="613"/>
      <c r="C249" s="613"/>
      <c r="D249" s="613"/>
      <c r="E249" s="614"/>
      <c r="F249" s="614"/>
      <c r="G249" s="613"/>
      <c r="H249" s="613"/>
      <c r="I249" s="614"/>
      <c r="J249" s="614"/>
      <c r="K249" s="613"/>
      <c r="L249" s="613"/>
      <c r="M249" s="615"/>
      <c r="N249" s="614"/>
      <c r="O249" s="616"/>
      <c r="P249" s="249"/>
      <c r="Q249" s="250"/>
    </row>
    <row r="250" spans="1:17">
      <c r="A250" s="44" t="s">
        <v>280</v>
      </c>
      <c r="B250" s="613">
        <f>+'TTA Pivot Table'!N$210</f>
        <v>2.9594186046511628</v>
      </c>
      <c r="C250" s="613">
        <f>+'TTA Pivot Table'!N$211</f>
        <v>3.4282183908045982</v>
      </c>
      <c r="D250" s="613">
        <f>+'TTA Pivot Table'!N$212</f>
        <v>0</v>
      </c>
      <c r="E250" s="614">
        <f>+'TTA Pivot Table'!N$213</f>
        <v>3.1168918918918922</v>
      </c>
      <c r="F250" s="614">
        <f>+'TTA Pivot Table'!N$214</f>
        <v>2.9737393887945669</v>
      </c>
      <c r="G250" s="613">
        <f>+'TTA Pivot Table'!N$215</f>
        <v>3.7915384615384609</v>
      </c>
      <c r="H250" s="613">
        <f>+'TTA Pivot Table'!N$216</f>
        <v>0</v>
      </c>
      <c r="I250" s="614">
        <f>+'TTA Pivot Table'!N$217</f>
        <v>3.1364093845630738</v>
      </c>
      <c r="J250" s="614">
        <f>+'TTA Pivot Table'!N$218</f>
        <v>2.049464285714286</v>
      </c>
      <c r="K250" s="613">
        <f>+'TTA Pivot Table'!N$219</f>
        <v>2.7546267140680549</v>
      </c>
      <c r="L250" s="613">
        <f>+'TTA Pivot Table'!N$220</f>
        <v>0</v>
      </c>
      <c r="M250" s="615">
        <f>+'TTA Pivot Table'!N$221</f>
        <v>2.4757660423702794</v>
      </c>
      <c r="N250" s="614">
        <f>+'TTA Pivot Table'!N$222</f>
        <v>0</v>
      </c>
      <c r="O250" s="616">
        <f>+'TTA Pivot Table'!N$226</f>
        <v>2.8145175699821321</v>
      </c>
      <c r="P250" s="249"/>
      <c r="Q250" s="250">
        <f t="shared" si="14"/>
        <v>-0.66064334219279441</v>
      </c>
    </row>
    <row r="251" spans="1:17">
      <c r="A251" s="44" t="s">
        <v>281</v>
      </c>
      <c r="B251" s="613">
        <f>+'TTA Pivot Table'!N$227</f>
        <v>3.16815988973122</v>
      </c>
      <c r="C251" s="613">
        <f>+'TTA Pivot Table'!N$228</f>
        <v>3.2720348204570184</v>
      </c>
      <c r="D251" s="613">
        <f>+'TTA Pivot Table'!N$229</f>
        <v>0</v>
      </c>
      <c r="E251" s="614">
        <f>+'TTA Pivot Table'!N$230</f>
        <v>3.2084388185654009</v>
      </c>
      <c r="F251" s="614">
        <f>+'TTA Pivot Table'!N$231</f>
        <v>4.4320398422909317</v>
      </c>
      <c r="G251" s="613">
        <f>+'TTA Pivot Table'!N$232</f>
        <v>5.0356309924850997</v>
      </c>
      <c r="H251" s="613">
        <f>+'TTA Pivot Table'!N$233</f>
        <v>0</v>
      </c>
      <c r="I251" s="614">
        <f>+'TTA Pivot Table'!N$234</f>
        <v>4.7004494123069831</v>
      </c>
      <c r="J251" s="614">
        <f>+'TTA Pivot Table'!N$235</f>
        <v>3.3239779005524861</v>
      </c>
      <c r="K251" s="613">
        <f>+'TTA Pivot Table'!N$236</f>
        <v>3.707395498392283</v>
      </c>
      <c r="L251" s="613">
        <f>+'TTA Pivot Table'!N$237</f>
        <v>0</v>
      </c>
      <c r="M251" s="615">
        <f>+'TTA Pivot Table'!N$238</f>
        <v>3.5626824589206771</v>
      </c>
      <c r="N251" s="614">
        <f>+'TTA Pivot Table'!N$239</f>
        <v>5.1671837708830548</v>
      </c>
      <c r="O251" s="616">
        <f>+'TTA Pivot Table'!N$243</f>
        <v>4.3695972066342437</v>
      </c>
      <c r="P251" s="249"/>
      <c r="Q251" s="250">
        <f t="shared" si="14"/>
        <v>-1.137766953386306</v>
      </c>
    </row>
    <row r="252" spans="1:17">
      <c r="A252" s="44" t="s">
        <v>282</v>
      </c>
      <c r="B252" s="613">
        <f>+'TTA Pivot Table'!N$244</f>
        <v>2.2340321206625133</v>
      </c>
      <c r="C252" s="613">
        <f>+'TTA Pivot Table'!N$245</f>
        <v>2.4609375</v>
      </c>
      <c r="D252" s="613">
        <f>+'TTA Pivot Table'!N$246</f>
        <v>0</v>
      </c>
      <c r="E252" s="614">
        <f>+'TTA Pivot Table'!N$247</f>
        <v>2.2875199448893975</v>
      </c>
      <c r="F252" s="614">
        <f>+'TTA Pivot Table'!N$248</f>
        <v>3.6160220516230623</v>
      </c>
      <c r="G252" s="613">
        <f>+'TTA Pivot Table'!N$249</f>
        <v>5.594313556646636</v>
      </c>
      <c r="H252" s="613">
        <f>+'TTA Pivot Table'!N$250</f>
        <v>0</v>
      </c>
      <c r="I252" s="614">
        <f>+'TTA Pivot Table'!N$251</f>
        <v>4.9667723275411877</v>
      </c>
      <c r="J252" s="614">
        <f>+'TTA Pivot Table'!N$252</f>
        <v>2.6253267623741161</v>
      </c>
      <c r="K252" s="613">
        <f>+'TTA Pivot Table'!N$253</f>
        <v>3.6125126197652446</v>
      </c>
      <c r="L252" s="613">
        <f>+'TTA Pivot Table'!N$254</f>
        <v>0</v>
      </c>
      <c r="M252" s="615">
        <f>+'TTA Pivot Table'!N$255</f>
        <v>3.3638692221014823</v>
      </c>
      <c r="N252" s="614">
        <f>+'TTA Pivot Table'!N$256</f>
        <v>0</v>
      </c>
      <c r="O252" s="616">
        <f>+'TTA Pivot Table'!N$260</f>
        <v>4.3176943084301715</v>
      </c>
      <c r="P252" s="249"/>
      <c r="Q252" s="250">
        <f t="shared" si="14"/>
        <v>-1.6029031054397054</v>
      </c>
    </row>
    <row r="253" spans="1:17">
      <c r="A253" s="220" t="s">
        <v>283</v>
      </c>
      <c r="B253" s="622">
        <f>+'TTA Pivot Table'!N$261</f>
        <v>3.500523560209424</v>
      </c>
      <c r="C253" s="622">
        <f>+'TTA Pivot Table'!N$262</f>
        <v>4.2750000000000004</v>
      </c>
      <c r="D253" s="622">
        <f>+'TTA Pivot Table'!N$263</f>
        <v>0</v>
      </c>
      <c r="E253" s="623">
        <f>+'TTA Pivot Table'!N$264</f>
        <v>3.5164102564102566</v>
      </c>
      <c r="F253" s="623">
        <f>+'TTA Pivot Table'!N$265</f>
        <v>4.2086637298091043</v>
      </c>
      <c r="G253" s="622">
        <f>+'TTA Pivot Table'!N$266</f>
        <v>4.8853503184713372</v>
      </c>
      <c r="H253" s="622">
        <f>+'TTA Pivot Table'!N$267</f>
        <v>0</v>
      </c>
      <c r="I253" s="623">
        <f>+'TTA Pivot Table'!N$268</f>
        <v>4.3354415274463003</v>
      </c>
      <c r="J253" s="623">
        <f>+'TTA Pivot Table'!N$269</f>
        <v>4.3569491525423727</v>
      </c>
      <c r="K253" s="622">
        <f>+'TTA Pivot Table'!N$270</f>
        <v>3.5469635627530365</v>
      </c>
      <c r="L253" s="622">
        <f>+'TTA Pivot Table'!N$271</f>
        <v>0</v>
      </c>
      <c r="M253" s="624">
        <f>+'TTA Pivot Table'!N$272</f>
        <v>4.1179211469534049</v>
      </c>
      <c r="N253" s="623">
        <f>+'TTA Pivot Table'!N$273</f>
        <v>6.0165191740412984</v>
      </c>
      <c r="O253" s="625">
        <f>+'TTA Pivot Table'!N$277</f>
        <v>4.438705296514259</v>
      </c>
      <c r="P253" s="249"/>
      <c r="Q253" s="256">
        <f t="shared" si="14"/>
        <v>-0.21752038049289535</v>
      </c>
    </row>
    <row r="254" spans="1:17">
      <c r="A254" s="559" t="s">
        <v>400</v>
      </c>
      <c r="B254" s="584"/>
      <c r="C254" s="584"/>
      <c r="D254" s="584"/>
      <c r="E254" s="584"/>
      <c r="F254" s="585"/>
      <c r="G254" s="585"/>
      <c r="H254" s="585"/>
      <c r="I254" s="585"/>
      <c r="J254" s="586"/>
      <c r="K254" s="586"/>
      <c r="L254" s="586"/>
      <c r="M254" s="586"/>
      <c r="N254" s="586"/>
      <c r="O254" s="587"/>
    </row>
    <row r="255" spans="1:17" s="45" customFormat="1">
      <c r="A255" s="559"/>
      <c r="B255" s="588"/>
      <c r="C255" s="588"/>
      <c r="D255" s="588"/>
      <c r="E255" s="589"/>
      <c r="F255" s="588"/>
      <c r="G255" s="588"/>
      <c r="H255" s="588"/>
      <c r="I255" s="589"/>
      <c r="J255" s="590"/>
      <c r="K255" s="590"/>
      <c r="L255" s="590"/>
      <c r="M255" s="591"/>
      <c r="N255" s="590"/>
      <c r="O255" s="592"/>
      <c r="P255" s="267"/>
    </row>
    <row r="256" spans="1:17">
      <c r="A256" s="559"/>
      <c r="B256" s="584"/>
      <c r="C256" s="584"/>
      <c r="D256" s="584"/>
      <c r="E256" s="584"/>
      <c r="F256" s="585"/>
      <c r="G256" s="585"/>
      <c r="H256" s="585"/>
      <c r="I256" s="585"/>
      <c r="J256" s="586"/>
      <c r="K256" s="586"/>
      <c r="L256" s="586"/>
      <c r="M256" s="586"/>
      <c r="N256" s="586"/>
      <c r="O256" s="560" t="s">
        <v>830</v>
      </c>
    </row>
    <row r="257" spans="1:17" ht="18">
      <c r="A257" s="557" t="s">
        <v>873</v>
      </c>
      <c r="B257" s="535"/>
      <c r="C257" s="535"/>
      <c r="D257" s="535"/>
      <c r="E257" s="535"/>
      <c r="F257" s="538"/>
      <c r="G257" s="538"/>
      <c r="H257" s="538"/>
      <c r="I257" s="539"/>
      <c r="J257" s="209"/>
      <c r="K257" s="209"/>
      <c r="L257" s="209"/>
      <c r="M257" s="534"/>
      <c r="N257" s="209"/>
      <c r="O257" s="533"/>
      <c r="Q257" s="244"/>
    </row>
    <row r="258" spans="1:17" ht="18">
      <c r="A258" s="557"/>
      <c r="B258" s="535"/>
      <c r="C258" s="535"/>
      <c r="D258" s="535"/>
      <c r="E258" s="535"/>
      <c r="F258" s="538"/>
      <c r="G258" s="538"/>
      <c r="H258" s="538"/>
      <c r="I258" s="539"/>
      <c r="J258" s="209"/>
      <c r="K258" s="209"/>
      <c r="L258" s="209"/>
      <c r="M258" s="534"/>
      <c r="N258" s="209"/>
      <c r="O258" s="533"/>
      <c r="Q258" s="244"/>
    </row>
    <row r="259" spans="1:17" ht="15.75">
      <c r="A259" s="558" t="s">
        <v>444</v>
      </c>
      <c r="B259" s="535"/>
      <c r="C259" s="535"/>
      <c r="D259" s="535"/>
      <c r="E259" s="535"/>
      <c r="F259" s="538"/>
      <c r="G259" s="538"/>
      <c r="H259" s="538"/>
      <c r="I259" s="539"/>
      <c r="J259" s="209"/>
      <c r="K259" s="209"/>
      <c r="L259" s="209"/>
      <c r="M259" s="534"/>
      <c r="N259" s="209"/>
      <c r="O259" s="533"/>
      <c r="Q259" s="244"/>
    </row>
    <row r="260" spans="1:17" ht="15.75">
      <c r="A260" s="558" t="s">
        <v>537</v>
      </c>
      <c r="B260" s="535"/>
      <c r="C260" s="535"/>
      <c r="D260" s="535"/>
      <c r="E260" s="535"/>
      <c r="F260" s="538"/>
      <c r="G260" s="538"/>
      <c r="H260" s="538"/>
      <c r="I260" s="539"/>
      <c r="J260" s="209"/>
      <c r="K260" s="209"/>
      <c r="L260" s="209"/>
      <c r="M260" s="534"/>
      <c r="N260" s="209"/>
      <c r="O260" s="533"/>
      <c r="Q260" s="244"/>
    </row>
    <row r="261" spans="1:17" ht="18" customHeight="1">
      <c r="A261" s="231"/>
      <c r="B261" s="231"/>
      <c r="C261" s="231"/>
      <c r="D261" s="231"/>
      <c r="E261" s="231"/>
      <c r="F261" s="208"/>
      <c r="G261" s="549"/>
      <c r="H261" s="549"/>
      <c r="I261" s="546"/>
      <c r="J261" s="222"/>
      <c r="K261" s="222"/>
      <c r="L261" s="222"/>
      <c r="M261" s="222"/>
      <c r="N261" s="222"/>
      <c r="O261" s="222"/>
      <c r="P261" s="42"/>
      <c r="Q261" s="244"/>
    </row>
    <row r="262" spans="1:17" ht="18" customHeight="1">
      <c r="A262" s="213"/>
      <c r="B262" s="561" t="s">
        <v>828</v>
      </c>
      <c r="C262" s="562"/>
      <c r="D262" s="562"/>
      <c r="E262" s="562"/>
      <c r="F262" s="562"/>
      <c r="G262" s="562"/>
      <c r="H262" s="562"/>
      <c r="I262" s="563"/>
      <c r="J262" s="577" t="s">
        <v>397</v>
      </c>
      <c r="K262" s="578"/>
      <c r="L262" s="578"/>
      <c r="M262" s="579"/>
      <c r="N262" s="660" t="s">
        <v>827</v>
      </c>
      <c r="O262" s="580"/>
      <c r="P262" s="242"/>
      <c r="Q262" s="244"/>
    </row>
    <row r="263" spans="1:17" ht="42.75" customHeight="1">
      <c r="A263" s="243"/>
      <c r="B263" s="562" t="s">
        <v>906</v>
      </c>
      <c r="C263" s="562"/>
      <c r="D263" s="562"/>
      <c r="E263" s="567"/>
      <c r="F263" s="568" t="s">
        <v>908</v>
      </c>
      <c r="G263" s="562"/>
      <c r="H263" s="562"/>
      <c r="I263" s="563"/>
      <c r="J263" s="569" t="s">
        <v>829</v>
      </c>
      <c r="K263" s="570"/>
      <c r="L263" s="570"/>
      <c r="M263" s="571"/>
      <c r="N263" s="661"/>
      <c r="O263" s="581"/>
      <c r="P263" s="242"/>
      <c r="Q263" s="244"/>
    </row>
    <row r="264" spans="1:17" ht="28.5" customHeight="1">
      <c r="A264" s="231"/>
      <c r="B264" s="572" t="s">
        <v>398</v>
      </c>
      <c r="C264" s="572" t="s">
        <v>399</v>
      </c>
      <c r="D264" s="572" t="s">
        <v>284</v>
      </c>
      <c r="E264" s="574" t="s">
        <v>127</v>
      </c>
      <c r="F264" s="574" t="s">
        <v>398</v>
      </c>
      <c r="G264" s="572" t="s">
        <v>399</v>
      </c>
      <c r="H264" s="572" t="s">
        <v>284</v>
      </c>
      <c r="I264" s="574" t="s">
        <v>127</v>
      </c>
      <c r="J264" s="575" t="s">
        <v>398</v>
      </c>
      <c r="K264" s="576" t="s">
        <v>399</v>
      </c>
      <c r="L264" s="582" t="s">
        <v>284</v>
      </c>
      <c r="M264" s="575" t="s">
        <v>127</v>
      </c>
      <c r="N264" s="662"/>
      <c r="O264" s="583" t="s">
        <v>128</v>
      </c>
      <c r="P264" s="242"/>
      <c r="Q264" s="244" t="s">
        <v>523</v>
      </c>
    </row>
    <row r="265" spans="1:17" ht="24.75" hidden="1" customHeight="1">
      <c r="A265" s="44" t="s">
        <v>267</v>
      </c>
      <c r="B265" s="275"/>
      <c r="C265" s="275"/>
      <c r="D265" s="275"/>
      <c r="E265" s="275"/>
      <c r="F265" s="246">
        <f>'TTA Pivot Table'!J$230</f>
        <v>3.3367346938775508</v>
      </c>
      <c r="G265" s="246">
        <f>'TTA Pivot Table'!J$231</f>
        <v>4.8724696356275308</v>
      </c>
      <c r="H265" s="246">
        <f>'TTA Pivot Table'!J$232</f>
        <v>5.2282608695652177</v>
      </c>
      <c r="I265" s="245">
        <f>'TTA Pivot Table'!J$233</f>
        <v>0</v>
      </c>
      <c r="J265" s="245">
        <f>'TTA Pivot Table'!J$234</f>
        <v>4.9999999999999991</v>
      </c>
      <c r="K265" s="246">
        <f>'TTA Pivot Table'!J$235</f>
        <v>4.1598360655737707</v>
      </c>
      <c r="L265" s="246">
        <f>'TTA Pivot Table'!J$236</f>
        <v>4.1246684350132625</v>
      </c>
      <c r="M265" s="247">
        <f>'TTA Pivot Table'!J$237</f>
        <v>0</v>
      </c>
      <c r="N265" s="245">
        <f>'TTA Pivot Table'!J$238</f>
        <v>4.1384863123993556</v>
      </c>
      <c r="O265" s="380">
        <f>'TTA Pivot Table'!J$243</f>
        <v>4.5960544856740251</v>
      </c>
      <c r="P265" s="249"/>
      <c r="Q265" s="250">
        <f>+M265-I265</f>
        <v>0</v>
      </c>
    </row>
    <row r="266" spans="1:17" ht="15.75" hidden="1">
      <c r="A266" s="44"/>
      <c r="B266" s="275"/>
      <c r="C266" s="275"/>
      <c r="D266" s="275"/>
      <c r="E266" s="275"/>
      <c r="F266" s="255"/>
      <c r="G266" s="255"/>
      <c r="H266" s="255"/>
      <c r="I266" s="248"/>
      <c r="J266" s="251"/>
      <c r="K266" s="252"/>
      <c r="L266" s="252"/>
      <c r="M266" s="253"/>
      <c r="N266" s="251"/>
      <c r="O266" s="380"/>
      <c r="P266" s="249"/>
      <c r="Q266" s="254">
        <f t="shared" ref="Q266" si="15">+I266-M266</f>
        <v>0</v>
      </c>
    </row>
    <row r="267" spans="1:17">
      <c r="A267" s="44" t="s">
        <v>268</v>
      </c>
      <c r="B267" s="613">
        <f>+'TTA Pivot Table'!J$6</f>
        <v>0</v>
      </c>
      <c r="C267" s="613">
        <f>+'TTA Pivot Table'!J$7</f>
        <v>0</v>
      </c>
      <c r="D267" s="613">
        <f>+'TTA Pivot Table'!J$8</f>
        <v>0</v>
      </c>
      <c r="E267" s="614">
        <f>+'TTA Pivot Table'!J$9</f>
        <v>0</v>
      </c>
      <c r="F267" s="614">
        <f>+'TTA Pivot Table'!J$10</f>
        <v>0</v>
      </c>
      <c r="G267" s="613">
        <f>+'TTA Pivot Table'!J$11</f>
        <v>0</v>
      </c>
      <c r="H267" s="613">
        <f>+'TTA Pivot Table'!J$12</f>
        <v>0</v>
      </c>
      <c r="I267" s="614">
        <f>+'TTA Pivot Table'!J$13</f>
        <v>0</v>
      </c>
      <c r="J267" s="614">
        <f>+'TTA Pivot Table'!J$14</f>
        <v>0</v>
      </c>
      <c r="K267" s="613">
        <f>+'TTA Pivot Table'!J$15</f>
        <v>0</v>
      </c>
      <c r="L267" s="613">
        <f>+'TTA Pivot Table'!J$16</f>
        <v>0</v>
      </c>
      <c r="M267" s="615">
        <f>+'TTA Pivot Table'!J$17</f>
        <v>0</v>
      </c>
      <c r="N267" s="614">
        <f>+'TTA Pivot Table'!J$18</f>
        <v>0</v>
      </c>
      <c r="O267" s="616">
        <f>+'TTA Pivot Table'!J$22</f>
        <v>0</v>
      </c>
      <c r="P267" s="249"/>
      <c r="Q267" s="250">
        <f t="shared" ref="Q267:Q285" si="16">+M267-I267</f>
        <v>0</v>
      </c>
    </row>
    <row r="268" spans="1:17">
      <c r="A268" s="44" t="s">
        <v>269</v>
      </c>
      <c r="B268" s="613">
        <f>+'TTA Pivot Table'!J$23</f>
        <v>0</v>
      </c>
      <c r="C268" s="613">
        <f>+'TTA Pivot Table'!J$24</f>
        <v>0</v>
      </c>
      <c r="D268" s="613">
        <f>+'TTA Pivot Table'!J$25</f>
        <v>0</v>
      </c>
      <c r="E268" s="614">
        <f>+'TTA Pivot Table'!J$26</f>
        <v>0</v>
      </c>
      <c r="F268" s="614">
        <f>+'TTA Pivot Table'!J$27</f>
        <v>0</v>
      </c>
      <c r="G268" s="613">
        <f>+'TTA Pivot Table'!J$28</f>
        <v>0</v>
      </c>
      <c r="H268" s="613">
        <f>+'TTA Pivot Table'!J$29</f>
        <v>0</v>
      </c>
      <c r="I268" s="614">
        <f>+'TTA Pivot Table'!J$30</f>
        <v>0</v>
      </c>
      <c r="J268" s="614">
        <f>+'TTA Pivot Table'!J$31</f>
        <v>0</v>
      </c>
      <c r="K268" s="613">
        <f>+'TTA Pivot Table'!J$32</f>
        <v>0</v>
      </c>
      <c r="L268" s="613">
        <f>+'TTA Pivot Table'!J$33</f>
        <v>0</v>
      </c>
      <c r="M268" s="615">
        <f>+'TTA Pivot Table'!J$34</f>
        <v>0</v>
      </c>
      <c r="N268" s="614">
        <f>+'TTA Pivot Table'!J$35</f>
        <v>0</v>
      </c>
      <c r="O268" s="616">
        <f>+'TTA Pivot Table'!J$39</f>
        <v>0</v>
      </c>
      <c r="P268" s="249"/>
      <c r="Q268" s="250">
        <f t="shared" si="16"/>
        <v>0</v>
      </c>
    </row>
    <row r="269" spans="1:17">
      <c r="A269" s="44" t="s">
        <v>270</v>
      </c>
      <c r="B269" s="613">
        <f>+'TTA Pivot Table'!J$40</f>
        <v>0</v>
      </c>
      <c r="C269" s="613">
        <f>+'TTA Pivot Table'!J$41</f>
        <v>0</v>
      </c>
      <c r="D269" s="613">
        <f>+'TTA Pivot Table'!J$42</f>
        <v>0</v>
      </c>
      <c r="E269" s="614">
        <f>+'TTA Pivot Table'!J$43</f>
        <v>0</v>
      </c>
      <c r="F269" s="614">
        <f>+'TTA Pivot Table'!J$44</f>
        <v>0</v>
      </c>
      <c r="G269" s="613">
        <f>+'TTA Pivot Table'!J$45</f>
        <v>0</v>
      </c>
      <c r="H269" s="613">
        <f>+'TTA Pivot Table'!J$46</f>
        <v>0</v>
      </c>
      <c r="I269" s="614">
        <f>+'TTA Pivot Table'!J$47</f>
        <v>0</v>
      </c>
      <c r="J269" s="614">
        <f>+'TTA Pivot Table'!J$48</f>
        <v>0</v>
      </c>
      <c r="K269" s="613">
        <f>+'TTA Pivot Table'!J$49</f>
        <v>0</v>
      </c>
      <c r="L269" s="613">
        <f>+'TTA Pivot Table'!J$50</f>
        <v>0</v>
      </c>
      <c r="M269" s="615">
        <f>+'TTA Pivot Table'!J$51</f>
        <v>0</v>
      </c>
      <c r="N269" s="614">
        <f>+'TTA Pivot Table'!J$52</f>
        <v>0</v>
      </c>
      <c r="O269" s="616">
        <f>+'TTA Pivot Table'!J$56</f>
        <v>0</v>
      </c>
      <c r="P269" s="249"/>
      <c r="Q269" s="250">
        <f t="shared" si="16"/>
        <v>0</v>
      </c>
    </row>
    <row r="270" spans="1:17">
      <c r="A270" s="44" t="s">
        <v>271</v>
      </c>
      <c r="B270" s="613">
        <f>+'TTA Pivot Table'!J$57</f>
        <v>2.9371373307543522</v>
      </c>
      <c r="C270" s="613">
        <f>+'TTA Pivot Table'!J$58</f>
        <v>3.870967741935484</v>
      </c>
      <c r="D270" s="613">
        <f>+'TTA Pivot Table'!J$59</f>
        <v>0.68421052631578949</v>
      </c>
      <c r="E270" s="614">
        <f>+'TTA Pivot Table'!J$60</f>
        <v>2.7864832535885169</v>
      </c>
      <c r="F270" s="614">
        <f>+'TTA Pivot Table'!J$61</f>
        <v>4.2255226925038247</v>
      </c>
      <c r="G270" s="613">
        <f>+'TTA Pivot Table'!J$62</f>
        <v>5.4709302325581399</v>
      </c>
      <c r="H270" s="613">
        <f>+'TTA Pivot Table'!J$63</f>
        <v>3.3125</v>
      </c>
      <c r="I270" s="614">
        <f>+'TTA Pivot Table'!J$64</f>
        <v>4.6289934730333222</v>
      </c>
      <c r="J270" s="614">
        <f>+'TTA Pivot Table'!J$65</f>
        <v>3.0250521920668056</v>
      </c>
      <c r="K270" s="613">
        <f>+'TTA Pivot Table'!J$66</f>
        <v>4.1259259259259258</v>
      </c>
      <c r="L270" s="613">
        <f>+'TTA Pivot Table'!J$67</f>
        <v>5.125</v>
      </c>
      <c r="M270" s="615">
        <f>+'TTA Pivot Table'!J$68</f>
        <v>3.5749868904037756</v>
      </c>
      <c r="N270" s="614">
        <f>+'TTA Pivot Table'!J$69</f>
        <v>4.861450381679389</v>
      </c>
      <c r="O270" s="616">
        <f>+'TTA Pivot Table'!J$73</f>
        <v>4.300303797468354</v>
      </c>
      <c r="P270" s="249"/>
      <c r="Q270" s="250">
        <f t="shared" si="16"/>
        <v>-1.0540065826295466</v>
      </c>
    </row>
    <row r="271" spans="1:17">
      <c r="A271" s="44"/>
      <c r="B271" s="613"/>
      <c r="C271" s="613"/>
      <c r="D271" s="613"/>
      <c r="E271" s="614"/>
      <c r="F271" s="614"/>
      <c r="G271" s="613"/>
      <c r="H271" s="613"/>
      <c r="I271" s="614"/>
      <c r="J271" s="614"/>
      <c r="K271" s="613"/>
      <c r="L271" s="613"/>
      <c r="M271" s="615"/>
      <c r="N271" s="614"/>
      <c r="O271" s="616"/>
      <c r="P271" s="249"/>
      <c r="Q271" s="250"/>
    </row>
    <row r="272" spans="1:17">
      <c r="A272" s="44" t="s">
        <v>272</v>
      </c>
      <c r="B272" s="613">
        <f>+'TTA Pivot Table'!J$74</f>
        <v>4.2142857142857144</v>
      </c>
      <c r="C272" s="613">
        <f>+'TTA Pivot Table'!J$75</f>
        <v>3.9</v>
      </c>
      <c r="D272" s="613">
        <f>+'TTA Pivot Table'!J$76</f>
        <v>0</v>
      </c>
      <c r="E272" s="614">
        <f>+'TTA Pivot Table'!J$77</f>
        <v>4.083333333333333</v>
      </c>
      <c r="F272" s="614">
        <f>+'TTA Pivot Table'!J$78</f>
        <v>4.8818181818181818</v>
      </c>
      <c r="G272" s="613">
        <f>+'TTA Pivot Table'!J$79</f>
        <v>6.5517241379310347</v>
      </c>
      <c r="H272" s="613">
        <f>+'TTA Pivot Table'!J$80</f>
        <v>0</v>
      </c>
      <c r="I272" s="614">
        <f>+'TTA Pivot Table'!J$81</f>
        <v>5.3161434977578477</v>
      </c>
      <c r="J272" s="614">
        <f>+'TTA Pivot Table'!J$82</f>
        <v>3.5943396226415096</v>
      </c>
      <c r="K272" s="613">
        <f>+'TTA Pivot Table'!J$83</f>
        <v>4.4886363636363642</v>
      </c>
      <c r="L272" s="613">
        <f>+'TTA Pivot Table'!J$84</f>
        <v>0</v>
      </c>
      <c r="M272" s="615">
        <f>+'TTA Pivot Table'!J$85</f>
        <v>4</v>
      </c>
      <c r="N272" s="614">
        <f>+'TTA Pivot Table'!J$86</f>
        <v>0</v>
      </c>
      <c r="O272" s="616">
        <f>+'TTA Pivot Table'!J$90</f>
        <v>4.8870481927710845</v>
      </c>
      <c r="P272" s="249"/>
      <c r="Q272" s="250">
        <f t="shared" si="16"/>
        <v>-1.3161434977578477</v>
      </c>
    </row>
    <row r="273" spans="1:17">
      <c r="A273" s="44" t="s">
        <v>273</v>
      </c>
      <c r="B273" s="613">
        <f>+'TTA Pivot Table'!J$91</f>
        <v>0</v>
      </c>
      <c r="C273" s="613">
        <f>+'TTA Pivot Table'!J$92</f>
        <v>0</v>
      </c>
      <c r="D273" s="613">
        <f>+'TTA Pivot Table'!J$93</f>
        <v>0</v>
      </c>
      <c r="E273" s="614">
        <f>+'TTA Pivot Table'!J$94</f>
        <v>0</v>
      </c>
      <c r="F273" s="614">
        <f>+'TTA Pivot Table'!J$95</f>
        <v>0</v>
      </c>
      <c r="G273" s="613">
        <f>+'TTA Pivot Table'!J$96</f>
        <v>0</v>
      </c>
      <c r="H273" s="613">
        <f>+'TTA Pivot Table'!J$97</f>
        <v>0</v>
      </c>
      <c r="I273" s="614">
        <f>+'TTA Pivot Table'!J$98</f>
        <v>0</v>
      </c>
      <c r="J273" s="614">
        <f>+'TTA Pivot Table'!J$99</f>
        <v>0</v>
      </c>
      <c r="K273" s="613">
        <f>+'TTA Pivot Table'!J$100</f>
        <v>0</v>
      </c>
      <c r="L273" s="613">
        <f>+'TTA Pivot Table'!J$101</f>
        <v>0</v>
      </c>
      <c r="M273" s="615">
        <f>+'TTA Pivot Table'!J$102</f>
        <v>0</v>
      </c>
      <c r="N273" s="614">
        <f>+'TTA Pivot Table'!J$103</f>
        <v>0</v>
      </c>
      <c r="O273" s="616">
        <f>+'TTA Pivot Table'!J$107</f>
        <v>0</v>
      </c>
      <c r="P273" s="249"/>
      <c r="Q273" s="250">
        <f t="shared" si="16"/>
        <v>0</v>
      </c>
    </row>
    <row r="274" spans="1:17">
      <c r="A274" s="44" t="s">
        <v>274</v>
      </c>
      <c r="B274" s="617">
        <f>+'TTA Pivot Table'!J$108</f>
        <v>0</v>
      </c>
      <c r="C274" s="618">
        <f>+'TTA Pivot Table'!J$109</f>
        <v>0</v>
      </c>
      <c r="D274" s="618">
        <f>+'TTA Pivot Table'!J$110</f>
        <v>0</v>
      </c>
      <c r="E274" s="619">
        <f>+'TTA Pivot Table'!J$111</f>
        <v>0</v>
      </c>
      <c r="F274" s="619">
        <f>+'TTA Pivot Table'!J$112</f>
        <v>0</v>
      </c>
      <c r="G274" s="618">
        <f>+'TTA Pivot Table'!J$113</f>
        <v>0</v>
      </c>
      <c r="H274" s="618">
        <f>+'TTA Pivot Table'!J$114</f>
        <v>0</v>
      </c>
      <c r="I274" s="619">
        <f>+'TTA Pivot Table'!J$115</f>
        <v>0</v>
      </c>
      <c r="J274" s="619">
        <f>+'TTA Pivot Table'!J$116</f>
        <v>0</v>
      </c>
      <c r="K274" s="618">
        <f>+'TTA Pivot Table'!J$117</f>
        <v>0</v>
      </c>
      <c r="L274" s="618">
        <f>+'TTA Pivot Table'!J$118</f>
        <v>0</v>
      </c>
      <c r="M274" s="620">
        <f>+'TTA Pivot Table'!J$119</f>
        <v>0</v>
      </c>
      <c r="N274" s="619">
        <f>+'TTA Pivot Table'!J$120</f>
        <v>0</v>
      </c>
      <c r="O274" s="621">
        <f>+'TTA Pivot Table'!J$124</f>
        <v>0</v>
      </c>
      <c r="P274" s="249"/>
      <c r="Q274" s="250">
        <f t="shared" si="16"/>
        <v>0</v>
      </c>
    </row>
    <row r="275" spans="1:17">
      <c r="A275" s="44" t="s">
        <v>275</v>
      </c>
      <c r="B275" s="613">
        <f>+'TTA Pivot Table'!J$125</f>
        <v>0</v>
      </c>
      <c r="C275" s="613">
        <f>+'TTA Pivot Table'!J$126</f>
        <v>0</v>
      </c>
      <c r="D275" s="613">
        <f>+'TTA Pivot Table'!J$127</f>
        <v>0</v>
      </c>
      <c r="E275" s="614">
        <f>+'TTA Pivot Table'!J$128</f>
        <v>0</v>
      </c>
      <c r="F275" s="614">
        <f>+'TTA Pivot Table'!J$129</f>
        <v>0</v>
      </c>
      <c r="G275" s="613">
        <f>+'TTA Pivot Table'!J$130</f>
        <v>0</v>
      </c>
      <c r="H275" s="613">
        <f>+'TTA Pivot Table'!J$131</f>
        <v>0</v>
      </c>
      <c r="I275" s="614">
        <f>+'TTA Pivot Table'!J$132</f>
        <v>0</v>
      </c>
      <c r="J275" s="614">
        <f>+'TTA Pivot Table'!J$133</f>
        <v>0</v>
      </c>
      <c r="K275" s="613">
        <f>+'TTA Pivot Table'!J$134</f>
        <v>0</v>
      </c>
      <c r="L275" s="613">
        <f>+'TTA Pivot Table'!J$135</f>
        <v>0</v>
      </c>
      <c r="M275" s="615">
        <f>+'TTA Pivot Table'!J$136</f>
        <v>0</v>
      </c>
      <c r="N275" s="614">
        <f>+'TTA Pivot Table'!J$137</f>
        <v>0</v>
      </c>
      <c r="O275" s="616">
        <f>+'TTA Pivot Table'!J$141</f>
        <v>0</v>
      </c>
      <c r="P275" s="249"/>
      <c r="Q275" s="250">
        <f t="shared" si="16"/>
        <v>0</v>
      </c>
    </row>
    <row r="276" spans="1:17">
      <c r="A276" s="44"/>
      <c r="B276" s="613"/>
      <c r="C276" s="613"/>
      <c r="D276" s="613"/>
      <c r="E276" s="614"/>
      <c r="F276" s="614"/>
      <c r="G276" s="613"/>
      <c r="H276" s="613"/>
      <c r="I276" s="614"/>
      <c r="J276" s="614"/>
      <c r="K276" s="613"/>
      <c r="L276" s="613"/>
      <c r="M276" s="615"/>
      <c r="N276" s="614"/>
      <c r="O276" s="616"/>
      <c r="P276" s="249"/>
      <c r="Q276" s="250"/>
    </row>
    <row r="277" spans="1:17">
      <c r="A277" s="44" t="s">
        <v>276</v>
      </c>
      <c r="B277" s="613">
        <f>+'TTA Pivot Table'!J$142</f>
        <v>0</v>
      </c>
      <c r="C277" s="613">
        <f>+'TTA Pivot Table'!J$143</f>
        <v>0</v>
      </c>
      <c r="D277" s="613">
        <f>+'TTA Pivot Table'!J$144</f>
        <v>0</v>
      </c>
      <c r="E277" s="614">
        <f>+'TTA Pivot Table'!J$145</f>
        <v>0</v>
      </c>
      <c r="F277" s="614">
        <f>+'TTA Pivot Table'!J$146</f>
        <v>0</v>
      </c>
      <c r="G277" s="613">
        <f>+'TTA Pivot Table'!J$147</f>
        <v>0</v>
      </c>
      <c r="H277" s="613">
        <f>+'TTA Pivot Table'!J$148</f>
        <v>0</v>
      </c>
      <c r="I277" s="614">
        <f>+'TTA Pivot Table'!J$149</f>
        <v>0</v>
      </c>
      <c r="J277" s="614">
        <f>+'TTA Pivot Table'!J$150</f>
        <v>0</v>
      </c>
      <c r="K277" s="613">
        <f>+'TTA Pivot Table'!J$151</f>
        <v>0</v>
      </c>
      <c r="L277" s="613">
        <f>+'TTA Pivot Table'!J$152</f>
        <v>0</v>
      </c>
      <c r="M277" s="615">
        <f>+'TTA Pivot Table'!J$153</f>
        <v>0</v>
      </c>
      <c r="N277" s="614">
        <f>+'TTA Pivot Table'!J$154</f>
        <v>0</v>
      </c>
      <c r="O277" s="616">
        <f>+'TTA Pivot Table'!J$158</f>
        <v>0</v>
      </c>
      <c r="P277" s="249"/>
      <c r="Q277" s="250">
        <f t="shared" si="16"/>
        <v>0</v>
      </c>
    </row>
    <row r="278" spans="1:17">
      <c r="A278" s="44" t="s">
        <v>277</v>
      </c>
      <c r="B278" s="613">
        <f>+'TTA Pivot Table'!J$159</f>
        <v>0</v>
      </c>
      <c r="C278" s="613">
        <f>+'TTA Pivot Table'!J$160</f>
        <v>0</v>
      </c>
      <c r="D278" s="613">
        <f>+'TTA Pivot Table'!J$161</f>
        <v>0</v>
      </c>
      <c r="E278" s="614">
        <f>+'TTA Pivot Table'!J$162</f>
        <v>0</v>
      </c>
      <c r="F278" s="614">
        <f>+'TTA Pivot Table'!J$163</f>
        <v>0</v>
      </c>
      <c r="G278" s="613">
        <f>+'TTA Pivot Table'!J$164</f>
        <v>0</v>
      </c>
      <c r="H278" s="613">
        <f>+'TTA Pivot Table'!J$165</f>
        <v>0</v>
      </c>
      <c r="I278" s="614">
        <f>+'TTA Pivot Table'!J$166</f>
        <v>0</v>
      </c>
      <c r="J278" s="614">
        <f>+'TTA Pivot Table'!J$167</f>
        <v>0</v>
      </c>
      <c r="K278" s="613">
        <f>+'TTA Pivot Table'!J$168</f>
        <v>0</v>
      </c>
      <c r="L278" s="613">
        <f>+'TTA Pivot Table'!J$169</f>
        <v>0</v>
      </c>
      <c r="M278" s="615">
        <f>+'TTA Pivot Table'!J$170</f>
        <v>0</v>
      </c>
      <c r="N278" s="614">
        <f>+'TTA Pivot Table'!J$171</f>
        <v>0</v>
      </c>
      <c r="O278" s="616">
        <f>+'TTA Pivot Table'!J$175</f>
        <v>0</v>
      </c>
      <c r="P278" s="249"/>
      <c r="Q278" s="250">
        <f t="shared" si="16"/>
        <v>0</v>
      </c>
    </row>
    <row r="279" spans="1:17">
      <c r="A279" s="44" t="s">
        <v>278</v>
      </c>
      <c r="B279" s="613">
        <f>+'TTA Pivot Table'!J$176</f>
        <v>0</v>
      </c>
      <c r="C279" s="613">
        <f>+'TTA Pivot Table'!J$177</f>
        <v>0</v>
      </c>
      <c r="D279" s="613">
        <f>+'TTA Pivot Table'!J$178</f>
        <v>0</v>
      </c>
      <c r="E279" s="614">
        <f>+'TTA Pivot Table'!J$179</f>
        <v>0</v>
      </c>
      <c r="F279" s="614">
        <f>+'TTA Pivot Table'!J$180</f>
        <v>0</v>
      </c>
      <c r="G279" s="613">
        <f>+'TTA Pivot Table'!J$181</f>
        <v>0</v>
      </c>
      <c r="H279" s="613">
        <f>+'TTA Pivot Table'!J$182</f>
        <v>0</v>
      </c>
      <c r="I279" s="614">
        <f>+'TTA Pivot Table'!J$183</f>
        <v>0</v>
      </c>
      <c r="J279" s="614">
        <f>+'TTA Pivot Table'!J$184</f>
        <v>0</v>
      </c>
      <c r="K279" s="613">
        <f>+'TTA Pivot Table'!J$185</f>
        <v>0</v>
      </c>
      <c r="L279" s="613">
        <f>+'TTA Pivot Table'!J$186</f>
        <v>0</v>
      </c>
      <c r="M279" s="615">
        <f>+'TTA Pivot Table'!J$187</f>
        <v>0</v>
      </c>
      <c r="N279" s="614">
        <f>+'TTA Pivot Table'!J$188</f>
        <v>0</v>
      </c>
      <c r="O279" s="616">
        <f>+'TTA Pivot Table'!J$192</f>
        <v>0</v>
      </c>
      <c r="P279" s="249"/>
      <c r="Q279" s="250">
        <f t="shared" si="16"/>
        <v>0</v>
      </c>
    </row>
    <row r="280" spans="1:17">
      <c r="A280" s="44" t="s">
        <v>279</v>
      </c>
      <c r="B280" s="613">
        <f>+'TTA Pivot Table'!J$193</f>
        <v>0</v>
      </c>
      <c r="C280" s="613">
        <f>+'TTA Pivot Table'!J$194</f>
        <v>0</v>
      </c>
      <c r="D280" s="613">
        <f>+'TTA Pivot Table'!J$195</f>
        <v>0</v>
      </c>
      <c r="E280" s="614">
        <f>+'TTA Pivot Table'!J$196</f>
        <v>0</v>
      </c>
      <c r="F280" s="614">
        <f>+'TTA Pivot Table'!J$197</f>
        <v>0</v>
      </c>
      <c r="G280" s="613">
        <f>+'TTA Pivot Table'!J$198</f>
        <v>0</v>
      </c>
      <c r="H280" s="613">
        <f>+'TTA Pivot Table'!J$199</f>
        <v>0</v>
      </c>
      <c r="I280" s="614">
        <f>+'TTA Pivot Table'!J$200</f>
        <v>0</v>
      </c>
      <c r="J280" s="614">
        <f>+'TTA Pivot Table'!J$201</f>
        <v>0</v>
      </c>
      <c r="K280" s="613">
        <f>+'TTA Pivot Table'!J$202</f>
        <v>0</v>
      </c>
      <c r="L280" s="613">
        <f>+'TTA Pivot Table'!J$203</f>
        <v>0</v>
      </c>
      <c r="M280" s="615">
        <f>+'TTA Pivot Table'!J$204</f>
        <v>0</v>
      </c>
      <c r="N280" s="614">
        <f>+'TTA Pivot Table'!J$205</f>
        <v>0</v>
      </c>
      <c r="O280" s="616">
        <f>+'TTA Pivot Table'!J$209</f>
        <v>0</v>
      </c>
      <c r="P280" s="249"/>
      <c r="Q280" s="250">
        <f t="shared" si="16"/>
        <v>0</v>
      </c>
    </row>
    <row r="281" spans="1:17">
      <c r="A281" s="44"/>
      <c r="B281" s="613"/>
      <c r="C281" s="613"/>
      <c r="D281" s="613"/>
      <c r="E281" s="614"/>
      <c r="F281" s="614"/>
      <c r="G281" s="613"/>
      <c r="H281" s="613"/>
      <c r="I281" s="614"/>
      <c r="J281" s="614"/>
      <c r="K281" s="613"/>
      <c r="L281" s="613"/>
      <c r="M281" s="615"/>
      <c r="N281" s="614"/>
      <c r="O281" s="616"/>
      <c r="P281" s="249"/>
      <c r="Q281" s="250"/>
    </row>
    <row r="282" spans="1:17">
      <c r="A282" s="44" t="s">
        <v>280</v>
      </c>
      <c r="B282" s="613">
        <f>+'TTA Pivot Table'!J$210</f>
        <v>0</v>
      </c>
      <c r="C282" s="613">
        <f>+'TTA Pivot Table'!J$211</f>
        <v>0</v>
      </c>
      <c r="D282" s="613">
        <f>+'TTA Pivot Table'!J$212</f>
        <v>0</v>
      </c>
      <c r="E282" s="614">
        <f>+'TTA Pivot Table'!J$213</f>
        <v>0</v>
      </c>
      <c r="F282" s="614">
        <f>+'TTA Pivot Table'!J$214</f>
        <v>0</v>
      </c>
      <c r="G282" s="613">
        <f>+'TTA Pivot Table'!J$215</f>
        <v>0</v>
      </c>
      <c r="H282" s="613">
        <f>+'TTA Pivot Table'!J$216</f>
        <v>0</v>
      </c>
      <c r="I282" s="614">
        <f>+'TTA Pivot Table'!J$217</f>
        <v>0</v>
      </c>
      <c r="J282" s="614">
        <f>+'TTA Pivot Table'!J$218</f>
        <v>0</v>
      </c>
      <c r="K282" s="613">
        <f>+'TTA Pivot Table'!J$219</f>
        <v>0</v>
      </c>
      <c r="L282" s="613">
        <f>+'TTA Pivot Table'!J$220</f>
        <v>0</v>
      </c>
      <c r="M282" s="615">
        <f>+'TTA Pivot Table'!J$221</f>
        <v>0</v>
      </c>
      <c r="N282" s="614">
        <f>+'TTA Pivot Table'!J$222</f>
        <v>0</v>
      </c>
      <c r="O282" s="616">
        <f>+'TTA Pivot Table'!J$226</f>
        <v>0</v>
      </c>
      <c r="P282" s="249"/>
      <c r="Q282" s="250">
        <f t="shared" si="16"/>
        <v>0</v>
      </c>
    </row>
    <row r="283" spans="1:17">
      <c r="A283" s="44" t="s">
        <v>281</v>
      </c>
      <c r="B283" s="613">
        <f>+'TTA Pivot Table'!J$227</f>
        <v>3.2311827956989245</v>
      </c>
      <c r="C283" s="613">
        <f>+'TTA Pivot Table'!J$228</f>
        <v>3.5185185185185186</v>
      </c>
      <c r="D283" s="613">
        <f>+'TTA Pivot Table'!J$229</f>
        <v>0</v>
      </c>
      <c r="E283" s="614">
        <f>+'TTA Pivot Table'!J$230</f>
        <v>3.3367346938775508</v>
      </c>
      <c r="F283" s="614">
        <f>+'TTA Pivot Table'!J$231</f>
        <v>4.8724696356275308</v>
      </c>
      <c r="G283" s="613">
        <f>+'TTA Pivot Table'!J$232</f>
        <v>5.2282608695652177</v>
      </c>
      <c r="H283" s="613">
        <f>+'TTA Pivot Table'!J$233</f>
        <v>0</v>
      </c>
      <c r="I283" s="614">
        <f>+'TTA Pivot Table'!J$234</f>
        <v>4.9999999999999991</v>
      </c>
      <c r="J283" s="614">
        <f>+'TTA Pivot Table'!J$235</f>
        <v>4.1598360655737707</v>
      </c>
      <c r="K283" s="613">
        <f>+'TTA Pivot Table'!J$236</f>
        <v>4.1246684350132625</v>
      </c>
      <c r="L283" s="613">
        <f>+'TTA Pivot Table'!J$237</f>
        <v>0</v>
      </c>
      <c r="M283" s="615">
        <f>+'TTA Pivot Table'!J$238</f>
        <v>4.1384863123993556</v>
      </c>
      <c r="N283" s="614">
        <f>+'TTA Pivot Table'!J$239</f>
        <v>5.3693693693693696</v>
      </c>
      <c r="O283" s="616">
        <f>+'TTA Pivot Table'!J$243</f>
        <v>4.5960544856740251</v>
      </c>
      <c r="P283" s="249"/>
      <c r="Q283" s="250">
        <f t="shared" si="16"/>
        <v>-0.86151368760064351</v>
      </c>
    </row>
    <row r="284" spans="1:17">
      <c r="A284" s="44" t="s">
        <v>282</v>
      </c>
      <c r="B284" s="613">
        <f>+'TTA Pivot Table'!J$244</f>
        <v>0</v>
      </c>
      <c r="C284" s="613">
        <f>+'TTA Pivot Table'!J$245</f>
        <v>0</v>
      </c>
      <c r="D284" s="613">
        <f>+'TTA Pivot Table'!J$246</f>
        <v>0</v>
      </c>
      <c r="E284" s="614">
        <f>+'TTA Pivot Table'!J$247</f>
        <v>0</v>
      </c>
      <c r="F284" s="614">
        <f>+'TTA Pivot Table'!J$248</f>
        <v>0</v>
      </c>
      <c r="G284" s="613">
        <f>+'TTA Pivot Table'!J$249</f>
        <v>0</v>
      </c>
      <c r="H284" s="613">
        <f>+'TTA Pivot Table'!J$250</f>
        <v>0</v>
      </c>
      <c r="I284" s="614">
        <f>+'TTA Pivot Table'!J$251</f>
        <v>0</v>
      </c>
      <c r="J284" s="614">
        <f>+'TTA Pivot Table'!J$252</f>
        <v>0</v>
      </c>
      <c r="K284" s="613">
        <f>+'TTA Pivot Table'!J$253</f>
        <v>0</v>
      </c>
      <c r="L284" s="613">
        <f>+'TTA Pivot Table'!J$254</f>
        <v>0</v>
      </c>
      <c r="M284" s="615">
        <f>+'TTA Pivot Table'!J$255</f>
        <v>0</v>
      </c>
      <c r="N284" s="614">
        <f>+'TTA Pivot Table'!J$256</f>
        <v>0</v>
      </c>
      <c r="O284" s="616">
        <f>+'TTA Pivot Table'!J$260</f>
        <v>0</v>
      </c>
      <c r="P284" s="249"/>
      <c r="Q284" s="250">
        <f t="shared" si="16"/>
        <v>0</v>
      </c>
    </row>
    <row r="285" spans="1:17">
      <c r="A285" s="220" t="s">
        <v>283</v>
      </c>
      <c r="B285" s="622">
        <f>+'TTA Pivot Table'!J$261</f>
        <v>3.5031914893617024</v>
      </c>
      <c r="C285" s="622">
        <f>+'TTA Pivot Table'!J$262</f>
        <v>0</v>
      </c>
      <c r="D285" s="622">
        <f>+'TTA Pivot Table'!J$263</f>
        <v>0</v>
      </c>
      <c r="E285" s="623">
        <f>+'TTA Pivot Table'!J$264</f>
        <v>3.5031914893617024</v>
      </c>
      <c r="F285" s="623">
        <f>+'TTA Pivot Table'!J$265</f>
        <v>4.3580645161290317</v>
      </c>
      <c r="G285" s="622">
        <f>+'TTA Pivot Table'!J$266</f>
        <v>6.2785714285714294</v>
      </c>
      <c r="H285" s="622">
        <f>+'TTA Pivot Table'!J$267</f>
        <v>0</v>
      </c>
      <c r="I285" s="623">
        <f>+'TTA Pivot Table'!J$268</f>
        <v>4.6093457943925236</v>
      </c>
      <c r="J285" s="623">
        <f>+'TTA Pivot Table'!J$269</f>
        <v>3.5307692307692307</v>
      </c>
      <c r="K285" s="622">
        <f>+'TTA Pivot Table'!J$270</f>
        <v>3.1285714285714286</v>
      </c>
      <c r="L285" s="622">
        <f>+'TTA Pivot Table'!J$271</f>
        <v>0</v>
      </c>
      <c r="M285" s="624">
        <f>+'TTA Pivot Table'!J$272</f>
        <v>3.4061946902654867</v>
      </c>
      <c r="N285" s="623">
        <f>+'TTA Pivot Table'!J$273</f>
        <v>5.2874999999999996</v>
      </c>
      <c r="O285" s="625">
        <f>+'TTA Pivot Table'!J$277</f>
        <v>4.2217038539553746</v>
      </c>
      <c r="P285" s="249"/>
      <c r="Q285" s="256">
        <f t="shared" si="16"/>
        <v>-1.2031511041270369</v>
      </c>
    </row>
    <row r="286" spans="1:17">
      <c r="A286" s="559" t="s">
        <v>400</v>
      </c>
      <c r="B286" s="584"/>
      <c r="C286" s="584"/>
      <c r="D286" s="584"/>
      <c r="E286" s="584"/>
      <c r="F286" s="585"/>
      <c r="G286" s="585"/>
      <c r="H286" s="585"/>
      <c r="I286" s="585"/>
      <c r="J286" s="586"/>
      <c r="K286" s="586"/>
      <c r="L286" s="586"/>
      <c r="M286" s="586"/>
      <c r="N286" s="586"/>
      <c r="O286" s="587"/>
    </row>
    <row r="287" spans="1:17" s="45" customFormat="1">
      <c r="A287" s="559"/>
      <c r="B287" s="588"/>
      <c r="C287" s="588"/>
      <c r="D287" s="588"/>
      <c r="E287" s="589"/>
      <c r="F287" s="588"/>
      <c r="G287" s="588"/>
      <c r="H287" s="588"/>
      <c r="I287" s="589"/>
      <c r="J287" s="590"/>
      <c r="K287" s="590"/>
      <c r="L287" s="590"/>
      <c r="M287" s="591"/>
      <c r="N287" s="590"/>
      <c r="O287" s="592"/>
      <c r="P287" s="267"/>
    </row>
    <row r="288" spans="1:17">
      <c r="A288" s="559"/>
      <c r="B288" s="584"/>
      <c r="C288" s="584"/>
      <c r="D288" s="584"/>
      <c r="E288" s="584"/>
      <c r="F288" s="585"/>
      <c r="G288" s="585"/>
      <c r="H288" s="585"/>
      <c r="I288" s="585"/>
      <c r="J288" s="586"/>
      <c r="K288" s="586"/>
      <c r="L288" s="586"/>
      <c r="M288" s="586"/>
      <c r="N288" s="586"/>
      <c r="O288" s="560" t="s">
        <v>830</v>
      </c>
    </row>
    <row r="289" spans="1:17" ht="18">
      <c r="A289" s="557" t="s">
        <v>874</v>
      </c>
      <c r="B289" s="535"/>
      <c r="C289" s="535"/>
      <c r="D289" s="535"/>
      <c r="E289" s="535"/>
      <c r="F289" s="538"/>
      <c r="G289" s="538"/>
      <c r="H289" s="538"/>
      <c r="I289" s="539"/>
      <c r="J289" s="209"/>
      <c r="K289" s="209"/>
      <c r="L289" s="209"/>
      <c r="M289" s="534"/>
      <c r="N289" s="209"/>
      <c r="O289" s="533"/>
      <c r="Q289" s="244"/>
    </row>
    <row r="290" spans="1:17" ht="18">
      <c r="A290" s="557"/>
      <c r="B290" s="535"/>
      <c r="C290" s="535"/>
      <c r="D290" s="535"/>
      <c r="E290" s="535"/>
      <c r="F290" s="538"/>
      <c r="G290" s="538"/>
      <c r="H290" s="538"/>
      <c r="I290" s="539"/>
      <c r="J290" s="209"/>
      <c r="K290" s="209"/>
      <c r="L290" s="209"/>
      <c r="M290" s="534"/>
      <c r="N290" s="209"/>
      <c r="O290" s="533"/>
      <c r="Q290" s="244"/>
    </row>
    <row r="291" spans="1:17" ht="15.75">
      <c r="A291" s="558" t="s">
        <v>444</v>
      </c>
      <c r="B291" s="535"/>
      <c r="C291" s="535"/>
      <c r="D291" s="535"/>
      <c r="E291" s="535"/>
      <c r="F291" s="538"/>
      <c r="G291" s="538"/>
      <c r="H291" s="538"/>
      <c r="I291" s="539"/>
      <c r="J291" s="209"/>
      <c r="K291" s="209"/>
      <c r="L291" s="209"/>
      <c r="M291" s="534"/>
      <c r="N291" s="209"/>
      <c r="O291" s="533"/>
      <c r="Q291" s="244"/>
    </row>
    <row r="292" spans="1:17" ht="15.75">
      <c r="A292" s="558" t="s">
        <v>538</v>
      </c>
      <c r="B292" s="535"/>
      <c r="C292" s="535"/>
      <c r="D292" s="535"/>
      <c r="E292" s="535"/>
      <c r="F292" s="538"/>
      <c r="G292" s="538"/>
      <c r="H292" s="538"/>
      <c r="I292" s="539"/>
      <c r="J292" s="209"/>
      <c r="K292" s="209"/>
      <c r="L292" s="209"/>
      <c r="M292" s="534"/>
      <c r="N292" s="209"/>
      <c r="O292" s="533"/>
      <c r="Q292" s="244"/>
    </row>
    <row r="293" spans="1:17" ht="18" customHeight="1">
      <c r="A293" s="231"/>
      <c r="B293" s="231"/>
      <c r="C293" s="231"/>
      <c r="D293" s="231"/>
      <c r="E293" s="231"/>
      <c r="F293" s="208"/>
      <c r="G293" s="549"/>
      <c r="H293" s="549"/>
      <c r="I293" s="546"/>
      <c r="J293" s="222"/>
      <c r="K293" s="222"/>
      <c r="L293" s="222"/>
      <c r="M293" s="222"/>
      <c r="N293" s="222"/>
      <c r="O293" s="222"/>
      <c r="P293" s="42"/>
      <c r="Q293" s="244"/>
    </row>
    <row r="294" spans="1:17" ht="18" customHeight="1">
      <c r="A294" s="213"/>
      <c r="B294" s="561" t="s">
        <v>828</v>
      </c>
      <c r="C294" s="562"/>
      <c r="D294" s="562"/>
      <c r="E294" s="562"/>
      <c r="F294" s="562"/>
      <c r="G294" s="562"/>
      <c r="H294" s="562"/>
      <c r="I294" s="563"/>
      <c r="J294" s="577" t="s">
        <v>397</v>
      </c>
      <c r="K294" s="578"/>
      <c r="L294" s="578"/>
      <c r="M294" s="579"/>
      <c r="N294" s="660" t="s">
        <v>827</v>
      </c>
      <c r="O294" s="580"/>
      <c r="P294" s="242"/>
      <c r="Q294" s="244"/>
    </row>
    <row r="295" spans="1:17" ht="47.25" customHeight="1">
      <c r="A295" s="243"/>
      <c r="B295" s="562" t="s">
        <v>906</v>
      </c>
      <c r="C295" s="562"/>
      <c r="D295" s="562"/>
      <c r="E295" s="567"/>
      <c r="F295" s="568" t="s">
        <v>908</v>
      </c>
      <c r="G295" s="562"/>
      <c r="H295" s="562"/>
      <c r="I295" s="563"/>
      <c r="J295" s="569" t="s">
        <v>829</v>
      </c>
      <c r="K295" s="570"/>
      <c r="L295" s="570"/>
      <c r="M295" s="571"/>
      <c r="N295" s="661"/>
      <c r="O295" s="581"/>
      <c r="P295" s="242"/>
      <c r="Q295" s="244"/>
    </row>
    <row r="296" spans="1:17" ht="30.75" customHeight="1">
      <c r="A296" s="231"/>
      <c r="B296" s="572" t="s">
        <v>398</v>
      </c>
      <c r="C296" s="572" t="s">
        <v>399</v>
      </c>
      <c r="D296" s="572" t="s">
        <v>284</v>
      </c>
      <c r="E296" s="574" t="s">
        <v>127</v>
      </c>
      <c r="F296" s="574" t="s">
        <v>398</v>
      </c>
      <c r="G296" s="572" t="s">
        <v>399</v>
      </c>
      <c r="H296" s="572" t="s">
        <v>284</v>
      </c>
      <c r="I296" s="574" t="s">
        <v>127</v>
      </c>
      <c r="J296" s="575" t="s">
        <v>398</v>
      </c>
      <c r="K296" s="576" t="s">
        <v>399</v>
      </c>
      <c r="L296" s="582" t="s">
        <v>284</v>
      </c>
      <c r="M296" s="575" t="s">
        <v>127</v>
      </c>
      <c r="N296" s="662"/>
      <c r="O296" s="583" t="s">
        <v>128</v>
      </c>
      <c r="P296" s="242"/>
      <c r="Q296" s="244" t="s">
        <v>523</v>
      </c>
    </row>
    <row r="297" spans="1:17" hidden="1">
      <c r="A297" s="44" t="s">
        <v>267</v>
      </c>
      <c r="B297" s="275"/>
      <c r="C297" s="275"/>
      <c r="D297" s="275"/>
      <c r="E297" s="275"/>
      <c r="F297" s="246">
        <f>'TTA Pivot Table'!K$230</f>
        <v>3.1728492501973165</v>
      </c>
      <c r="G297" s="246">
        <f>'TTA Pivot Table'!K$231</f>
        <v>4.6161113873694681</v>
      </c>
      <c r="H297" s="246">
        <f>'TTA Pivot Table'!K$232</f>
        <v>5.0651004304160692</v>
      </c>
      <c r="I297" s="245">
        <f>'TTA Pivot Table'!K$233</f>
        <v>0</v>
      </c>
      <c r="J297" s="245">
        <f>'TTA Pivot Table'!K$234</f>
        <v>4.8317684555086569</v>
      </c>
      <c r="K297" s="246">
        <f>'TTA Pivot Table'!K$235</f>
        <v>3.4742268041237114</v>
      </c>
      <c r="L297" s="246">
        <f>'TTA Pivot Table'!K$236</f>
        <v>3.8287576535650798</v>
      </c>
      <c r="M297" s="247">
        <f>'TTA Pivot Table'!K$237</f>
        <v>0</v>
      </c>
      <c r="N297" s="245">
        <f>'TTA Pivot Table'!K$238</f>
        <v>3.7078885706847173</v>
      </c>
      <c r="O297" s="380">
        <f>'TTA Pivot Table'!K$243</f>
        <v>4.5119791075281031</v>
      </c>
      <c r="P297" s="249"/>
      <c r="Q297" s="250">
        <f>+M297-I297</f>
        <v>0</v>
      </c>
    </row>
    <row r="298" spans="1:17" ht="15.75" hidden="1">
      <c r="A298" s="44"/>
      <c r="B298" s="275"/>
      <c r="C298" s="275"/>
      <c r="D298" s="275"/>
      <c r="E298" s="275"/>
      <c r="F298" s="255"/>
      <c r="G298" s="255"/>
      <c r="H298" s="255"/>
      <c r="I298" s="248"/>
      <c r="J298" s="251"/>
      <c r="K298" s="252"/>
      <c r="L298" s="252"/>
      <c r="M298" s="253"/>
      <c r="N298" s="251"/>
      <c r="O298" s="380"/>
      <c r="P298" s="249"/>
      <c r="Q298" s="254">
        <f t="shared" ref="Q298" si="17">+I298-M298</f>
        <v>0</v>
      </c>
    </row>
    <row r="299" spans="1:17">
      <c r="A299" s="44" t="s">
        <v>268</v>
      </c>
      <c r="B299" s="613">
        <f>+'TTA Pivot Table'!K$6</f>
        <v>0</v>
      </c>
      <c r="C299" s="613">
        <f>+'TTA Pivot Table'!K$7</f>
        <v>0</v>
      </c>
      <c r="D299" s="613">
        <f>+'TTA Pivot Table'!K$8</f>
        <v>0</v>
      </c>
      <c r="E299" s="614">
        <f>+'TTA Pivot Table'!K$9</f>
        <v>0</v>
      </c>
      <c r="F299" s="614">
        <f>+'TTA Pivot Table'!K$10</f>
        <v>0</v>
      </c>
      <c r="G299" s="613">
        <f>+'TTA Pivot Table'!K$11</f>
        <v>0</v>
      </c>
      <c r="H299" s="613">
        <f>+'TTA Pivot Table'!K$12</f>
        <v>0</v>
      </c>
      <c r="I299" s="614">
        <f>+'TTA Pivot Table'!K$13</f>
        <v>0</v>
      </c>
      <c r="J299" s="614">
        <f>+'TTA Pivot Table'!K$14</f>
        <v>0</v>
      </c>
      <c r="K299" s="613">
        <f>+'TTA Pivot Table'!K$15</f>
        <v>0</v>
      </c>
      <c r="L299" s="613">
        <f>+'TTA Pivot Table'!K$16</f>
        <v>0</v>
      </c>
      <c r="M299" s="615">
        <f>+'TTA Pivot Table'!K$17</f>
        <v>0</v>
      </c>
      <c r="N299" s="614">
        <f>+'TTA Pivot Table'!K$18</f>
        <v>0</v>
      </c>
      <c r="O299" s="616">
        <f>+'TTA Pivot Table'!K$22</f>
        <v>0</v>
      </c>
      <c r="P299" s="249"/>
      <c r="Q299" s="250">
        <f t="shared" ref="Q299:Q317" si="18">+M299-I299</f>
        <v>0</v>
      </c>
    </row>
    <row r="300" spans="1:17">
      <c r="A300" s="44" t="s">
        <v>269</v>
      </c>
      <c r="B300" s="613">
        <f>+'TTA Pivot Table'!K$23</f>
        <v>6.12</v>
      </c>
      <c r="C300" s="613">
        <f>+'TTA Pivot Table'!K$24</f>
        <v>5.36</v>
      </c>
      <c r="D300" s="613">
        <f>+'TTA Pivot Table'!K$25</f>
        <v>0</v>
      </c>
      <c r="E300" s="614">
        <f>+'TTA Pivot Table'!K$26</f>
        <v>5.8350000000000009</v>
      </c>
      <c r="F300" s="614">
        <f>+'TTA Pivot Table'!K$27</f>
        <v>5.49</v>
      </c>
      <c r="G300" s="613">
        <f>+'TTA Pivot Table'!K$28</f>
        <v>6.29</v>
      </c>
      <c r="H300" s="613">
        <f>+'TTA Pivot Table'!K$29</f>
        <v>0</v>
      </c>
      <c r="I300" s="614">
        <f>+'TTA Pivot Table'!K$30</f>
        <v>5.7295833333333333</v>
      </c>
      <c r="J300" s="614">
        <f>+'TTA Pivot Table'!K$31</f>
        <v>5.1100000000000003</v>
      </c>
      <c r="K300" s="613">
        <f>+'TTA Pivot Table'!K$32</f>
        <v>5.26</v>
      </c>
      <c r="L300" s="613">
        <f>+'TTA Pivot Table'!K$33</f>
        <v>0</v>
      </c>
      <c r="M300" s="615">
        <f>+'TTA Pivot Table'!K$34</f>
        <v>5.1781818181818187</v>
      </c>
      <c r="N300" s="614">
        <f>+'TTA Pivot Table'!K$35</f>
        <v>2.69</v>
      </c>
      <c r="O300" s="616">
        <f>+'TTA Pivot Table'!K$39</f>
        <v>5.5026959247648906</v>
      </c>
      <c r="P300" s="249"/>
      <c r="Q300" s="250">
        <f t="shared" si="18"/>
        <v>-0.55140151515151459</v>
      </c>
    </row>
    <row r="301" spans="1:17">
      <c r="A301" s="44" t="s">
        <v>270</v>
      </c>
      <c r="B301" s="613">
        <f>+'TTA Pivot Table'!K$40</f>
        <v>0</v>
      </c>
      <c r="C301" s="613">
        <f>+'TTA Pivot Table'!K$41</f>
        <v>0</v>
      </c>
      <c r="D301" s="613">
        <f>+'TTA Pivot Table'!K$42</f>
        <v>0</v>
      </c>
      <c r="E301" s="614">
        <f>+'TTA Pivot Table'!K$43</f>
        <v>0</v>
      </c>
      <c r="F301" s="614">
        <f>+'TTA Pivot Table'!K$44</f>
        <v>0</v>
      </c>
      <c r="G301" s="613">
        <f>+'TTA Pivot Table'!K$45</f>
        <v>0</v>
      </c>
      <c r="H301" s="613">
        <f>+'TTA Pivot Table'!K$46</f>
        <v>0</v>
      </c>
      <c r="I301" s="614">
        <f>+'TTA Pivot Table'!K$47</f>
        <v>0</v>
      </c>
      <c r="J301" s="614">
        <f>+'TTA Pivot Table'!K$48</f>
        <v>0</v>
      </c>
      <c r="K301" s="613">
        <f>+'TTA Pivot Table'!K$49</f>
        <v>0</v>
      </c>
      <c r="L301" s="613">
        <f>+'TTA Pivot Table'!K$50</f>
        <v>0</v>
      </c>
      <c r="M301" s="615">
        <f>+'TTA Pivot Table'!K$51</f>
        <v>0</v>
      </c>
      <c r="N301" s="614">
        <f>+'TTA Pivot Table'!K$52</f>
        <v>0</v>
      </c>
      <c r="O301" s="616">
        <f>+'TTA Pivot Table'!K$56</f>
        <v>0</v>
      </c>
      <c r="P301" s="249"/>
      <c r="Q301" s="250">
        <f t="shared" si="18"/>
        <v>0</v>
      </c>
    </row>
    <row r="302" spans="1:17">
      <c r="A302" s="44" t="s">
        <v>271</v>
      </c>
      <c r="B302" s="613">
        <f>+'TTA Pivot Table'!K$57</f>
        <v>2.7454545454545456</v>
      </c>
      <c r="C302" s="613">
        <f>+'TTA Pivot Table'!K$58</f>
        <v>3.4944751381215471</v>
      </c>
      <c r="D302" s="613">
        <f>+'TTA Pivot Table'!K$59</f>
        <v>0.64241803278688525</v>
      </c>
      <c r="E302" s="614">
        <f>+'TTA Pivot Table'!K$60</f>
        <v>2.6036049237983589</v>
      </c>
      <c r="F302" s="614">
        <f>+'TTA Pivot Table'!K$61</f>
        <v>3.7647449842881313</v>
      </c>
      <c r="G302" s="613">
        <f>+'TTA Pivot Table'!K$62</f>
        <v>5.206701599558742</v>
      </c>
      <c r="H302" s="613">
        <f>+'TTA Pivot Table'!K$63</f>
        <v>0</v>
      </c>
      <c r="I302" s="614">
        <f>+'TTA Pivot Table'!K$64</f>
        <v>4.2041176470588235</v>
      </c>
      <c r="J302" s="614">
        <f>+'TTA Pivot Table'!K$65</f>
        <v>2.5781853281853282</v>
      </c>
      <c r="K302" s="613">
        <f>+'TTA Pivot Table'!K$66</f>
        <v>3.752232785940651</v>
      </c>
      <c r="L302" s="613">
        <f>+'TTA Pivot Table'!K$67</f>
        <v>3.5</v>
      </c>
      <c r="M302" s="615">
        <f>+'TTA Pivot Table'!K$68</f>
        <v>3.1135319595747473</v>
      </c>
      <c r="N302" s="614">
        <f>+'TTA Pivot Table'!K$69</f>
        <v>5.0770498557890402</v>
      </c>
      <c r="O302" s="616">
        <f>+'TTA Pivot Table'!K$73</f>
        <v>3.7446368010095434</v>
      </c>
      <c r="P302" s="249"/>
      <c r="Q302" s="250">
        <f t="shared" si="18"/>
        <v>-1.0905856874840762</v>
      </c>
    </row>
    <row r="303" spans="1:17">
      <c r="A303" s="44"/>
      <c r="B303" s="613"/>
      <c r="C303" s="613"/>
      <c r="D303" s="613"/>
      <c r="E303" s="614"/>
      <c r="F303" s="614"/>
      <c r="G303" s="613"/>
      <c r="H303" s="613"/>
      <c r="I303" s="614"/>
      <c r="J303" s="614"/>
      <c r="K303" s="613"/>
      <c r="L303" s="613"/>
      <c r="M303" s="615"/>
      <c r="N303" s="614"/>
      <c r="O303" s="616"/>
      <c r="P303" s="249"/>
      <c r="Q303" s="250"/>
    </row>
    <row r="304" spans="1:17">
      <c r="A304" s="44" t="s">
        <v>272</v>
      </c>
      <c r="B304" s="613">
        <f>+'TTA Pivot Table'!K$74</f>
        <v>4.7</v>
      </c>
      <c r="C304" s="613">
        <f>+'TTA Pivot Table'!K$75</f>
        <v>3</v>
      </c>
      <c r="D304" s="613">
        <f>+'TTA Pivot Table'!K$76</f>
        <v>0</v>
      </c>
      <c r="E304" s="614">
        <f>+'TTA Pivot Table'!K$77</f>
        <v>4.1590909090909092</v>
      </c>
      <c r="F304" s="614">
        <f>+'TTA Pivot Table'!K$78</f>
        <v>4.4537572254335265</v>
      </c>
      <c r="G304" s="613">
        <f>+'TTA Pivot Table'!K$79</f>
        <v>5.6094339622641511</v>
      </c>
      <c r="H304" s="613">
        <f>+'TTA Pivot Table'!K$80</f>
        <v>0</v>
      </c>
      <c r="I304" s="614">
        <f>+'TTA Pivot Table'!K$81</f>
        <v>4.8443877551020416</v>
      </c>
      <c r="J304" s="614">
        <f>+'TTA Pivot Table'!K$82</f>
        <v>3.7182130584192441</v>
      </c>
      <c r="K304" s="613">
        <f>+'TTA Pivot Table'!K$83</f>
        <v>4.6608478802992517</v>
      </c>
      <c r="L304" s="613">
        <f>+'TTA Pivot Table'!K$84</f>
        <v>0</v>
      </c>
      <c r="M304" s="615">
        <f>+'TTA Pivot Table'!K$85</f>
        <v>4.2644508670520231</v>
      </c>
      <c r="N304" s="614">
        <f>+'TTA Pivot Table'!K$86</f>
        <v>0</v>
      </c>
      <c r="O304" s="616">
        <f>+'TTA Pivot Table'!K$90</f>
        <v>4.5664218958611489</v>
      </c>
      <c r="P304" s="249"/>
      <c r="Q304" s="250">
        <f t="shared" si="18"/>
        <v>-0.57993688805001842</v>
      </c>
    </row>
    <row r="305" spans="1:17">
      <c r="A305" s="44" t="s">
        <v>273</v>
      </c>
      <c r="B305" s="613">
        <f>+'TTA Pivot Table'!K$91</f>
        <v>3.402307692307692</v>
      </c>
      <c r="C305" s="613">
        <f>+'TTA Pivot Table'!K$92</f>
        <v>3.42</v>
      </c>
      <c r="D305" s="613">
        <f>+'TTA Pivot Table'!K$93</f>
        <v>0</v>
      </c>
      <c r="E305" s="614">
        <f>+'TTA Pivot Table'!K$94</f>
        <v>3.4046666666666661</v>
      </c>
      <c r="F305" s="614">
        <f>+'TTA Pivot Table'!K$95</f>
        <v>4.5880373831775705</v>
      </c>
      <c r="G305" s="613">
        <f>+'TTA Pivot Table'!K$96</f>
        <v>5.3632943469785577</v>
      </c>
      <c r="H305" s="613">
        <f>+'TTA Pivot Table'!K$97</f>
        <v>0</v>
      </c>
      <c r="I305" s="614">
        <f>+'TTA Pivot Table'!K$98</f>
        <v>4.9323722943722954</v>
      </c>
      <c r="J305" s="614">
        <f>+'TTA Pivot Table'!K$99</f>
        <v>3.6591810344827591</v>
      </c>
      <c r="K305" s="613">
        <f>+'TTA Pivot Table'!K$100</f>
        <v>4.0766666666666662</v>
      </c>
      <c r="L305" s="613">
        <f>+'TTA Pivot Table'!K$101</f>
        <v>0</v>
      </c>
      <c r="M305" s="615">
        <f>+'TTA Pivot Table'!K$102</f>
        <v>3.8674730021598269</v>
      </c>
      <c r="N305" s="614">
        <f>+'TTA Pivot Table'!K$103</f>
        <v>5.1675692307692307</v>
      </c>
      <c r="O305" s="616">
        <f>+'TTA Pivot Table'!K$107</f>
        <v>4.6882293762575458</v>
      </c>
      <c r="P305" s="249"/>
      <c r="Q305" s="250">
        <f t="shared" si="18"/>
        <v>-1.0648992922124685</v>
      </c>
    </row>
    <row r="306" spans="1:17">
      <c r="A306" s="44" t="s">
        <v>274</v>
      </c>
      <c r="B306" s="617">
        <f>+'TTA Pivot Table'!K$108</f>
        <v>0</v>
      </c>
      <c r="C306" s="618">
        <f>+'TTA Pivot Table'!K$109</f>
        <v>0</v>
      </c>
      <c r="D306" s="618">
        <f>+'TTA Pivot Table'!K$110</f>
        <v>0</v>
      </c>
      <c r="E306" s="619">
        <f>+'TTA Pivot Table'!K$111</f>
        <v>0</v>
      </c>
      <c r="F306" s="619">
        <f>+'TTA Pivot Table'!K$112</f>
        <v>0</v>
      </c>
      <c r="G306" s="618">
        <f>+'TTA Pivot Table'!K$113</f>
        <v>0</v>
      </c>
      <c r="H306" s="618">
        <f>+'TTA Pivot Table'!K$114</f>
        <v>0</v>
      </c>
      <c r="I306" s="619">
        <f>+'TTA Pivot Table'!K$115</f>
        <v>0</v>
      </c>
      <c r="J306" s="619">
        <f>+'TTA Pivot Table'!K$116</f>
        <v>0</v>
      </c>
      <c r="K306" s="618">
        <f>+'TTA Pivot Table'!K$117</f>
        <v>0</v>
      </c>
      <c r="L306" s="618">
        <f>+'TTA Pivot Table'!K$118</f>
        <v>0</v>
      </c>
      <c r="M306" s="620">
        <f>+'TTA Pivot Table'!K$119</f>
        <v>0</v>
      </c>
      <c r="N306" s="619">
        <f>+'TTA Pivot Table'!K$120</f>
        <v>0</v>
      </c>
      <c r="O306" s="621">
        <f>+'TTA Pivot Table'!K$124</f>
        <v>0</v>
      </c>
      <c r="P306" s="249"/>
      <c r="Q306" s="250">
        <f t="shared" si="18"/>
        <v>0</v>
      </c>
    </row>
    <row r="307" spans="1:17">
      <c r="A307" s="44" t="s">
        <v>275</v>
      </c>
      <c r="B307" s="613">
        <f>+'TTA Pivot Table'!K$125</f>
        <v>0</v>
      </c>
      <c r="C307" s="613">
        <f>+'TTA Pivot Table'!K$126</f>
        <v>0</v>
      </c>
      <c r="D307" s="613">
        <f>+'TTA Pivot Table'!K$127</f>
        <v>0</v>
      </c>
      <c r="E307" s="614">
        <f>+'TTA Pivot Table'!K$128</f>
        <v>0</v>
      </c>
      <c r="F307" s="614">
        <f>+'TTA Pivot Table'!K$129</f>
        <v>0</v>
      </c>
      <c r="G307" s="613">
        <f>+'TTA Pivot Table'!K$130</f>
        <v>0</v>
      </c>
      <c r="H307" s="613">
        <f>+'TTA Pivot Table'!K$131</f>
        <v>0</v>
      </c>
      <c r="I307" s="614">
        <f>+'TTA Pivot Table'!K$132</f>
        <v>0</v>
      </c>
      <c r="J307" s="614">
        <f>+'TTA Pivot Table'!K$133</f>
        <v>0</v>
      </c>
      <c r="K307" s="613">
        <f>+'TTA Pivot Table'!K$134</f>
        <v>0</v>
      </c>
      <c r="L307" s="613">
        <f>+'TTA Pivot Table'!K$135</f>
        <v>0</v>
      </c>
      <c r="M307" s="615">
        <f>+'TTA Pivot Table'!K$136</f>
        <v>0</v>
      </c>
      <c r="N307" s="614">
        <f>+'TTA Pivot Table'!K$137</f>
        <v>0</v>
      </c>
      <c r="O307" s="616">
        <f>+'TTA Pivot Table'!K$141</f>
        <v>0</v>
      </c>
      <c r="P307" s="249"/>
      <c r="Q307" s="250">
        <f t="shared" si="18"/>
        <v>0</v>
      </c>
    </row>
    <row r="308" spans="1:17">
      <c r="A308" s="44"/>
      <c r="B308" s="613"/>
      <c r="C308" s="613"/>
      <c r="D308" s="613"/>
      <c r="E308" s="614"/>
      <c r="F308" s="614"/>
      <c r="G308" s="613"/>
      <c r="H308" s="613"/>
      <c r="I308" s="614"/>
      <c r="J308" s="614"/>
      <c r="K308" s="613"/>
      <c r="L308" s="613"/>
      <c r="M308" s="615"/>
      <c r="N308" s="614"/>
      <c r="O308" s="616"/>
      <c r="P308" s="249"/>
      <c r="Q308" s="250"/>
    </row>
    <row r="309" spans="1:17">
      <c r="A309" s="44" t="s">
        <v>276</v>
      </c>
      <c r="B309" s="613">
        <f>+'TTA Pivot Table'!K$142</f>
        <v>0</v>
      </c>
      <c r="C309" s="613">
        <f>+'TTA Pivot Table'!K$143</f>
        <v>0</v>
      </c>
      <c r="D309" s="613">
        <f>+'TTA Pivot Table'!K$144</f>
        <v>0</v>
      </c>
      <c r="E309" s="614">
        <f>+'TTA Pivot Table'!K$145</f>
        <v>0</v>
      </c>
      <c r="F309" s="614">
        <f>+'TTA Pivot Table'!K$146</f>
        <v>0</v>
      </c>
      <c r="G309" s="613">
        <f>+'TTA Pivot Table'!K$147</f>
        <v>0</v>
      </c>
      <c r="H309" s="613">
        <f>+'TTA Pivot Table'!K$148</f>
        <v>0</v>
      </c>
      <c r="I309" s="614">
        <f>+'TTA Pivot Table'!K$149</f>
        <v>0</v>
      </c>
      <c r="J309" s="614">
        <f>+'TTA Pivot Table'!K$150</f>
        <v>0</v>
      </c>
      <c r="K309" s="613">
        <f>+'TTA Pivot Table'!K$151</f>
        <v>0</v>
      </c>
      <c r="L309" s="613">
        <f>+'TTA Pivot Table'!K$152</f>
        <v>0</v>
      </c>
      <c r="M309" s="615">
        <f>+'TTA Pivot Table'!K$153</f>
        <v>0</v>
      </c>
      <c r="N309" s="614">
        <f>+'TTA Pivot Table'!K$154</f>
        <v>0</v>
      </c>
      <c r="O309" s="616">
        <f>+'TTA Pivot Table'!K$158</f>
        <v>0</v>
      </c>
      <c r="P309" s="249"/>
      <c r="Q309" s="250">
        <f t="shared" si="18"/>
        <v>0</v>
      </c>
    </row>
    <row r="310" spans="1:17">
      <c r="A310" s="44" t="s">
        <v>277</v>
      </c>
      <c r="B310" s="613">
        <f>+'TTA Pivot Table'!K$159</f>
        <v>2.7522327044025157</v>
      </c>
      <c r="C310" s="613">
        <f>+'TTA Pivot Table'!K$160</f>
        <v>3.1057999999999999</v>
      </c>
      <c r="D310" s="613">
        <f>+'TTA Pivot Table'!K$161</f>
        <v>4.2070588235294117</v>
      </c>
      <c r="E310" s="614">
        <f>+'TTA Pivot Table'!K$162</f>
        <v>2.9306355140186917</v>
      </c>
      <c r="F310" s="614">
        <f>+'TTA Pivot Table'!K$163</f>
        <v>3.8807411545623838</v>
      </c>
      <c r="G310" s="613">
        <f>+'TTA Pivot Table'!K$164</f>
        <v>4.4822479240806645</v>
      </c>
      <c r="H310" s="613">
        <f>+'TTA Pivot Table'!K$165</f>
        <v>3.382982456140351</v>
      </c>
      <c r="I310" s="614">
        <f>+'TTA Pivot Table'!K$166</f>
        <v>4.192745664739884</v>
      </c>
      <c r="J310" s="614">
        <f>+'TTA Pivot Table'!K$167</f>
        <v>2.7015349887133189</v>
      </c>
      <c r="K310" s="613">
        <f>+'TTA Pivot Table'!K$168</f>
        <v>2.8524829467939972</v>
      </c>
      <c r="L310" s="613">
        <f>+'TTA Pivot Table'!K$169</f>
        <v>3.444</v>
      </c>
      <c r="M310" s="615">
        <f>+'TTA Pivot Table'!K$170</f>
        <v>2.8143600330305532</v>
      </c>
      <c r="N310" s="614">
        <f>+'TTA Pivot Table'!K$171</f>
        <v>0</v>
      </c>
      <c r="O310" s="616">
        <f>+'TTA Pivot Table'!K$175</f>
        <v>3.8987333834963636</v>
      </c>
      <c r="P310" s="249"/>
      <c r="Q310" s="250">
        <f t="shared" si="18"/>
        <v>-1.3783856317093308</v>
      </c>
    </row>
    <row r="311" spans="1:17">
      <c r="A311" s="44" t="s">
        <v>278</v>
      </c>
      <c r="B311" s="613">
        <f>+'TTA Pivot Table'!K$176</f>
        <v>0</v>
      </c>
      <c r="C311" s="613">
        <f>+'TTA Pivot Table'!K$177</f>
        <v>0</v>
      </c>
      <c r="D311" s="613">
        <f>+'TTA Pivot Table'!K$178</f>
        <v>0</v>
      </c>
      <c r="E311" s="614">
        <f>+'TTA Pivot Table'!K$179</f>
        <v>0</v>
      </c>
      <c r="F311" s="614">
        <f>+'TTA Pivot Table'!K$180</f>
        <v>0</v>
      </c>
      <c r="G311" s="613">
        <f>+'TTA Pivot Table'!K$181</f>
        <v>0</v>
      </c>
      <c r="H311" s="613">
        <f>+'TTA Pivot Table'!K$182</f>
        <v>0</v>
      </c>
      <c r="I311" s="614">
        <f>+'TTA Pivot Table'!K$183</f>
        <v>0</v>
      </c>
      <c r="J311" s="614">
        <f>+'TTA Pivot Table'!K$184</f>
        <v>0</v>
      </c>
      <c r="K311" s="613">
        <f>+'TTA Pivot Table'!K$185</f>
        <v>0</v>
      </c>
      <c r="L311" s="613">
        <f>+'TTA Pivot Table'!K$186</f>
        <v>0</v>
      </c>
      <c r="M311" s="615">
        <f>+'TTA Pivot Table'!K$187</f>
        <v>0</v>
      </c>
      <c r="N311" s="614">
        <f>+'TTA Pivot Table'!K$188</f>
        <v>0</v>
      </c>
      <c r="O311" s="616">
        <f>+'TTA Pivot Table'!K$192</f>
        <v>0</v>
      </c>
      <c r="P311" s="249"/>
      <c r="Q311" s="250">
        <f t="shared" si="18"/>
        <v>0</v>
      </c>
    </row>
    <row r="312" spans="1:17">
      <c r="A312" s="44" t="s">
        <v>279</v>
      </c>
      <c r="B312" s="613">
        <f>+'TTA Pivot Table'!K$193</f>
        <v>0</v>
      </c>
      <c r="C312" s="613">
        <f>+'TTA Pivot Table'!K$194</f>
        <v>0</v>
      </c>
      <c r="D312" s="613">
        <f>+'TTA Pivot Table'!K$195</f>
        <v>0</v>
      </c>
      <c r="E312" s="614">
        <f>+'TTA Pivot Table'!K$196</f>
        <v>0</v>
      </c>
      <c r="F312" s="614">
        <f>+'TTA Pivot Table'!K$197</f>
        <v>0</v>
      </c>
      <c r="G312" s="613">
        <f>+'TTA Pivot Table'!K$198</f>
        <v>0</v>
      </c>
      <c r="H312" s="613">
        <f>+'TTA Pivot Table'!K$199</f>
        <v>0</v>
      </c>
      <c r="I312" s="614">
        <f>+'TTA Pivot Table'!K$200</f>
        <v>0</v>
      </c>
      <c r="J312" s="614">
        <f>+'TTA Pivot Table'!K$201</f>
        <v>0</v>
      </c>
      <c r="K312" s="613">
        <f>+'TTA Pivot Table'!K$202</f>
        <v>0</v>
      </c>
      <c r="L312" s="613">
        <f>+'TTA Pivot Table'!K$203</f>
        <v>0</v>
      </c>
      <c r="M312" s="615">
        <f>+'TTA Pivot Table'!K$204</f>
        <v>0</v>
      </c>
      <c r="N312" s="614">
        <f>+'TTA Pivot Table'!K$205</f>
        <v>0</v>
      </c>
      <c r="O312" s="616">
        <f>+'TTA Pivot Table'!K$209</f>
        <v>0</v>
      </c>
      <c r="P312" s="249"/>
      <c r="Q312" s="250">
        <f t="shared" si="18"/>
        <v>0</v>
      </c>
    </row>
    <row r="313" spans="1:17">
      <c r="A313" s="44"/>
      <c r="B313" s="613"/>
      <c r="C313" s="613"/>
      <c r="D313" s="613"/>
      <c r="E313" s="614"/>
      <c r="F313" s="614"/>
      <c r="G313" s="613"/>
      <c r="H313" s="613"/>
      <c r="I313" s="614"/>
      <c r="J313" s="614"/>
      <c r="K313" s="613"/>
      <c r="L313" s="613"/>
      <c r="M313" s="615"/>
      <c r="N313" s="614"/>
      <c r="O313" s="616"/>
      <c r="P313" s="249"/>
      <c r="Q313" s="250"/>
    </row>
    <row r="314" spans="1:17">
      <c r="A314" s="44" t="s">
        <v>280</v>
      </c>
      <c r="B314" s="613">
        <f>+'TTA Pivot Table'!K$210</f>
        <v>3.4370422535211262</v>
      </c>
      <c r="C314" s="613">
        <f>+'TTA Pivot Table'!K$211</f>
        <v>3.5824489795918364</v>
      </c>
      <c r="D314" s="613">
        <f>+'TTA Pivot Table'!K$212</f>
        <v>0</v>
      </c>
      <c r="E314" s="614">
        <f>+'TTA Pivot Table'!K$213</f>
        <v>3.4964166666666663</v>
      </c>
      <c r="F314" s="614">
        <f>+'TTA Pivot Table'!K$214</f>
        <v>3.1981818181818178</v>
      </c>
      <c r="G314" s="613">
        <f>+'TTA Pivot Table'!K$215</f>
        <v>3.9240816326530612</v>
      </c>
      <c r="H314" s="613">
        <f>+'TTA Pivot Table'!K$216</f>
        <v>0</v>
      </c>
      <c r="I314" s="614">
        <f>+'TTA Pivot Table'!K$217</f>
        <v>3.3946961325966853</v>
      </c>
      <c r="J314" s="614">
        <f>+'TTA Pivot Table'!K$218</f>
        <v>2.0274514038876892</v>
      </c>
      <c r="K314" s="613">
        <f>+'TTA Pivot Table'!K$219</f>
        <v>2.940109589041096</v>
      </c>
      <c r="L314" s="613">
        <f>+'TTA Pivot Table'!K$220</f>
        <v>0</v>
      </c>
      <c r="M314" s="615">
        <f>+'TTA Pivot Table'!K$221</f>
        <v>2.5859094719195306</v>
      </c>
      <c r="N314" s="614">
        <f>+'TTA Pivot Table'!K$222</f>
        <v>0</v>
      </c>
      <c r="O314" s="616">
        <f>+'TTA Pivot Table'!K$226</f>
        <v>2.9270103092783506</v>
      </c>
      <c r="P314" s="249"/>
      <c r="Q314" s="250">
        <f t="shared" si="18"/>
        <v>-0.80878666067715477</v>
      </c>
    </row>
    <row r="315" spans="1:17">
      <c r="A315" s="44" t="s">
        <v>281</v>
      </c>
      <c r="B315" s="613">
        <f>+'TTA Pivot Table'!K$227</f>
        <v>3.2207621550591328</v>
      </c>
      <c r="C315" s="613">
        <f>+'TTA Pivot Table'!K$228</f>
        <v>3.1007905138339922</v>
      </c>
      <c r="D315" s="613">
        <f>+'TTA Pivot Table'!K$229</f>
        <v>0</v>
      </c>
      <c r="E315" s="614">
        <f>+'TTA Pivot Table'!K$230</f>
        <v>3.1728492501973165</v>
      </c>
      <c r="F315" s="614">
        <f>+'TTA Pivot Table'!K$231</f>
        <v>4.6161113873694681</v>
      </c>
      <c r="G315" s="613">
        <f>+'TTA Pivot Table'!K$232</f>
        <v>5.0651004304160692</v>
      </c>
      <c r="H315" s="613">
        <f>+'TTA Pivot Table'!K$233</f>
        <v>0</v>
      </c>
      <c r="I315" s="614">
        <f>+'TTA Pivot Table'!K$234</f>
        <v>4.8317684555086569</v>
      </c>
      <c r="J315" s="614">
        <f>+'TTA Pivot Table'!K$235</f>
        <v>3.4742268041237114</v>
      </c>
      <c r="K315" s="613">
        <f>+'TTA Pivot Table'!K$236</f>
        <v>3.8287576535650798</v>
      </c>
      <c r="L315" s="613">
        <f>+'TTA Pivot Table'!K$237</f>
        <v>0</v>
      </c>
      <c r="M315" s="615">
        <f>+'TTA Pivot Table'!K$238</f>
        <v>3.7078885706847173</v>
      </c>
      <c r="N315" s="614">
        <f>+'TTA Pivot Table'!K$239</f>
        <v>5.2217294900221729</v>
      </c>
      <c r="O315" s="616">
        <f>+'TTA Pivot Table'!K$243</f>
        <v>4.5119791075281031</v>
      </c>
      <c r="P315" s="249"/>
      <c r="Q315" s="250">
        <f t="shared" si="18"/>
        <v>-1.1238798848239395</v>
      </c>
    </row>
    <row r="316" spans="1:17">
      <c r="A316" s="44" t="s">
        <v>282</v>
      </c>
      <c r="B316" s="613">
        <f>+'TTA Pivot Table'!K$244</f>
        <v>2.3076923076923075</v>
      </c>
      <c r="C316" s="613">
        <f>+'TTA Pivot Table'!K$245</f>
        <v>2.6206896551724137</v>
      </c>
      <c r="D316" s="613">
        <f>+'TTA Pivot Table'!K$246</f>
        <v>0</v>
      </c>
      <c r="E316" s="614">
        <f>+'TTA Pivot Table'!K$247</f>
        <v>2.4197530864197532</v>
      </c>
      <c r="F316" s="614">
        <f>+'TTA Pivot Table'!K$248</f>
        <v>3.8310032418657203</v>
      </c>
      <c r="G316" s="613">
        <f>+'TTA Pivot Table'!K$249</f>
        <v>5.3903253151635795</v>
      </c>
      <c r="H316" s="613">
        <f>+'TTA Pivot Table'!K$250</f>
        <v>0</v>
      </c>
      <c r="I316" s="614">
        <f>+'TTA Pivot Table'!K$251</f>
        <v>4.9458322149338381</v>
      </c>
      <c r="J316" s="614">
        <f>+'TTA Pivot Table'!K$252</f>
        <v>2.842199856218548</v>
      </c>
      <c r="K316" s="613">
        <f>+'TTA Pivot Table'!K$253</f>
        <v>3.9541716269129821</v>
      </c>
      <c r="L316" s="613">
        <f>+'TTA Pivot Table'!K$254</f>
        <v>0</v>
      </c>
      <c r="M316" s="615">
        <f>+'TTA Pivot Table'!K$255</f>
        <v>3.7048401527631398</v>
      </c>
      <c r="N316" s="614">
        <f>+'TTA Pivot Table'!K$256</f>
        <v>0</v>
      </c>
      <c r="O316" s="616">
        <f>+'TTA Pivot Table'!K$260</f>
        <v>4.4805052312870757</v>
      </c>
      <c r="P316" s="249"/>
      <c r="Q316" s="250">
        <f t="shared" si="18"/>
        <v>-1.2409920621706982</v>
      </c>
    </row>
    <row r="317" spans="1:17">
      <c r="A317" s="220" t="s">
        <v>283</v>
      </c>
      <c r="B317" s="622">
        <f>+'TTA Pivot Table'!K$261</f>
        <v>0</v>
      </c>
      <c r="C317" s="622">
        <f>+'TTA Pivot Table'!K$262</f>
        <v>0</v>
      </c>
      <c r="D317" s="622">
        <f>+'TTA Pivot Table'!K$263</f>
        <v>0</v>
      </c>
      <c r="E317" s="623">
        <f>+'TTA Pivot Table'!K$264</f>
        <v>0</v>
      </c>
      <c r="F317" s="623">
        <f>+'TTA Pivot Table'!K$265</f>
        <v>0</v>
      </c>
      <c r="G317" s="622">
        <f>+'TTA Pivot Table'!K$266</f>
        <v>0</v>
      </c>
      <c r="H317" s="622">
        <f>+'TTA Pivot Table'!K$267</f>
        <v>0</v>
      </c>
      <c r="I317" s="623">
        <f>+'TTA Pivot Table'!K$268</f>
        <v>0</v>
      </c>
      <c r="J317" s="623">
        <f>+'TTA Pivot Table'!K$269</f>
        <v>0</v>
      </c>
      <c r="K317" s="622">
        <f>+'TTA Pivot Table'!K$270</f>
        <v>0</v>
      </c>
      <c r="L317" s="622">
        <f>+'TTA Pivot Table'!K$271</f>
        <v>0</v>
      </c>
      <c r="M317" s="624">
        <f>+'TTA Pivot Table'!K$272</f>
        <v>0</v>
      </c>
      <c r="N317" s="623">
        <f>+'TTA Pivot Table'!K$273</f>
        <v>0</v>
      </c>
      <c r="O317" s="625">
        <f>+'TTA Pivot Table'!K$277</f>
        <v>0</v>
      </c>
      <c r="P317" s="249"/>
      <c r="Q317" s="256">
        <f t="shared" si="18"/>
        <v>0</v>
      </c>
    </row>
    <row r="318" spans="1:17">
      <c r="A318" s="559" t="s">
        <v>400</v>
      </c>
      <c r="B318" s="584"/>
      <c r="C318" s="584"/>
      <c r="D318" s="584"/>
      <c r="E318" s="584"/>
      <c r="F318" s="585"/>
      <c r="G318" s="585"/>
      <c r="H318" s="585"/>
      <c r="I318" s="585"/>
      <c r="J318" s="586"/>
      <c r="K318" s="586"/>
      <c r="L318" s="586"/>
      <c r="M318" s="586"/>
      <c r="N318" s="586"/>
      <c r="O318" s="587"/>
    </row>
    <row r="319" spans="1:17" s="45" customFormat="1">
      <c r="A319" s="559"/>
      <c r="B319" s="588"/>
      <c r="C319" s="588"/>
      <c r="D319" s="588"/>
      <c r="E319" s="589"/>
      <c r="F319" s="588"/>
      <c r="G319" s="588"/>
      <c r="H319" s="588"/>
      <c r="I319" s="589"/>
      <c r="J319" s="590"/>
      <c r="K319" s="590"/>
      <c r="L319" s="590"/>
      <c r="M319" s="591"/>
      <c r="N319" s="590"/>
      <c r="O319" s="592"/>
      <c r="P319" s="267"/>
    </row>
    <row r="320" spans="1:17">
      <c r="A320" s="559"/>
      <c r="B320" s="584"/>
      <c r="C320" s="584"/>
      <c r="D320" s="584"/>
      <c r="E320" s="584"/>
      <c r="F320" s="585"/>
      <c r="G320" s="585"/>
      <c r="H320" s="585"/>
      <c r="I320" s="585"/>
      <c r="J320" s="586"/>
      <c r="K320" s="586"/>
      <c r="L320" s="586"/>
      <c r="M320" s="586"/>
      <c r="N320" s="586"/>
      <c r="O320" s="560" t="s">
        <v>830</v>
      </c>
    </row>
    <row r="321" spans="1:17" ht="18">
      <c r="A321" s="557" t="s">
        <v>875</v>
      </c>
      <c r="B321" s="535"/>
      <c r="C321" s="535"/>
      <c r="D321" s="535"/>
      <c r="E321" s="535"/>
      <c r="F321" s="538"/>
      <c r="G321" s="538"/>
      <c r="H321" s="538"/>
      <c r="I321" s="539"/>
      <c r="J321" s="209"/>
      <c r="K321" s="209"/>
      <c r="L321" s="209"/>
      <c r="M321" s="534"/>
      <c r="N321" s="209"/>
      <c r="O321" s="533"/>
      <c r="Q321" s="244"/>
    </row>
    <row r="322" spans="1:17" ht="18">
      <c r="A322" s="557"/>
      <c r="B322" s="535"/>
      <c r="C322" s="535"/>
      <c r="D322" s="535"/>
      <c r="E322" s="535"/>
      <c r="F322" s="538"/>
      <c r="G322" s="538"/>
      <c r="H322" s="538"/>
      <c r="I322" s="539"/>
      <c r="J322" s="209"/>
      <c r="K322" s="209"/>
      <c r="L322" s="209"/>
      <c r="M322" s="534"/>
      <c r="N322" s="209"/>
      <c r="O322" s="533"/>
      <c r="Q322" s="244"/>
    </row>
    <row r="323" spans="1:17" ht="15.75">
      <c r="A323" s="558" t="s">
        <v>444</v>
      </c>
      <c r="B323" s="535"/>
      <c r="C323" s="535"/>
      <c r="D323" s="535"/>
      <c r="E323" s="535"/>
      <c r="F323" s="538"/>
      <c r="G323" s="538"/>
      <c r="H323" s="538"/>
      <c r="I323" s="539"/>
      <c r="J323" s="209"/>
      <c r="K323" s="209"/>
      <c r="L323" s="209"/>
      <c r="M323" s="534"/>
      <c r="N323" s="209"/>
      <c r="O323" s="533"/>
      <c r="Q323" s="244"/>
    </row>
    <row r="324" spans="1:17" ht="15.75">
      <c r="A324" s="558" t="s">
        <v>539</v>
      </c>
      <c r="B324" s="535"/>
      <c r="C324" s="535"/>
      <c r="D324" s="535"/>
      <c r="E324" s="535"/>
      <c r="F324" s="538"/>
      <c r="G324" s="538"/>
      <c r="H324" s="538"/>
      <c r="I324" s="539"/>
      <c r="J324" s="209"/>
      <c r="K324" s="209"/>
      <c r="L324" s="209"/>
      <c r="M324" s="534"/>
      <c r="N324" s="209"/>
      <c r="O324" s="533"/>
      <c r="Q324" s="244"/>
    </row>
    <row r="325" spans="1:17" ht="18" customHeight="1">
      <c r="A325" s="231"/>
      <c r="B325" s="231"/>
      <c r="C325" s="231"/>
      <c r="D325" s="231"/>
      <c r="E325" s="231"/>
      <c r="F325" s="208"/>
      <c r="G325" s="549"/>
      <c r="H325" s="549"/>
      <c r="I325" s="546"/>
      <c r="J325" s="222"/>
      <c r="K325" s="222"/>
      <c r="L325" s="222"/>
      <c r="M325" s="222"/>
      <c r="N325" s="222"/>
      <c r="O325" s="222"/>
      <c r="P325" s="42"/>
      <c r="Q325" s="244"/>
    </row>
    <row r="326" spans="1:17" ht="18" customHeight="1">
      <c r="A326" s="213"/>
      <c r="B326" s="561" t="s">
        <v>828</v>
      </c>
      <c r="C326" s="562"/>
      <c r="D326" s="562"/>
      <c r="E326" s="562"/>
      <c r="F326" s="562"/>
      <c r="G326" s="562"/>
      <c r="H326" s="562"/>
      <c r="I326" s="563"/>
      <c r="J326" s="577" t="s">
        <v>397</v>
      </c>
      <c r="K326" s="578"/>
      <c r="L326" s="578"/>
      <c r="M326" s="579"/>
      <c r="N326" s="660" t="s">
        <v>827</v>
      </c>
      <c r="O326" s="580"/>
      <c r="P326" s="242"/>
      <c r="Q326" s="244"/>
    </row>
    <row r="327" spans="1:17" ht="48" customHeight="1">
      <c r="A327" s="243"/>
      <c r="B327" s="562" t="s">
        <v>906</v>
      </c>
      <c r="C327" s="562"/>
      <c r="D327" s="562"/>
      <c r="E327" s="567"/>
      <c r="F327" s="568" t="s">
        <v>908</v>
      </c>
      <c r="G327" s="562"/>
      <c r="H327" s="562"/>
      <c r="I327" s="563"/>
      <c r="J327" s="569" t="s">
        <v>829</v>
      </c>
      <c r="K327" s="570"/>
      <c r="L327" s="570"/>
      <c r="M327" s="571"/>
      <c r="N327" s="661"/>
      <c r="O327" s="581"/>
      <c r="P327" s="242"/>
      <c r="Q327" s="244"/>
    </row>
    <row r="328" spans="1:17" ht="25.5" customHeight="1">
      <c r="A328" s="231"/>
      <c r="B328" s="572" t="s">
        <v>398</v>
      </c>
      <c r="C328" s="572" t="s">
        <v>399</v>
      </c>
      <c r="D328" s="572" t="s">
        <v>284</v>
      </c>
      <c r="E328" s="574" t="s">
        <v>127</v>
      </c>
      <c r="F328" s="574" t="s">
        <v>398</v>
      </c>
      <c r="G328" s="572" t="s">
        <v>399</v>
      </c>
      <c r="H328" s="572" t="s">
        <v>284</v>
      </c>
      <c r="I328" s="574" t="s">
        <v>127</v>
      </c>
      <c r="J328" s="575" t="s">
        <v>398</v>
      </c>
      <c r="K328" s="576" t="s">
        <v>399</v>
      </c>
      <c r="L328" s="582" t="s">
        <v>284</v>
      </c>
      <c r="M328" s="575" t="s">
        <v>127</v>
      </c>
      <c r="N328" s="662"/>
      <c r="O328" s="583" t="s">
        <v>128</v>
      </c>
      <c r="P328" s="242"/>
      <c r="Q328" s="244" t="s">
        <v>523</v>
      </c>
    </row>
    <row r="329" spans="1:17" hidden="1">
      <c r="A329" s="44" t="s">
        <v>267</v>
      </c>
      <c r="B329" s="275"/>
      <c r="C329" s="275"/>
      <c r="D329" s="275"/>
      <c r="E329" s="275"/>
      <c r="F329" s="246">
        <f>'TTA Pivot Table'!L$230</f>
        <v>3.2449856733524354</v>
      </c>
      <c r="G329" s="246">
        <f>'TTA Pivot Table'!L$231</f>
        <v>4.0770983668818834</v>
      </c>
      <c r="H329" s="246">
        <f>'TTA Pivot Table'!L$232</f>
        <v>4.9944064636420133</v>
      </c>
      <c r="I329" s="245">
        <f>'TTA Pivot Table'!L$233</f>
        <v>0</v>
      </c>
      <c r="J329" s="245">
        <f>'TTA Pivot Table'!L$234</f>
        <v>4.4250353606789252</v>
      </c>
      <c r="K329" s="246">
        <f>'TTA Pivot Table'!L$235</f>
        <v>3.0157593123209168</v>
      </c>
      <c r="L329" s="246">
        <f>'TTA Pivot Table'!L$236</f>
        <v>3.368270332187858</v>
      </c>
      <c r="M329" s="247">
        <f>'TTA Pivot Table'!L$237</f>
        <v>0</v>
      </c>
      <c r="N329" s="245">
        <f>'TTA Pivot Table'!L$238</f>
        <v>3.2116486314449397</v>
      </c>
      <c r="O329" s="380">
        <f>'TTA Pivot Table'!L$243</f>
        <v>4.0548854041013271</v>
      </c>
      <c r="P329" s="249"/>
      <c r="Q329" s="250">
        <f>+M329-I329</f>
        <v>0</v>
      </c>
    </row>
    <row r="330" spans="1:17" ht="15.75" hidden="1">
      <c r="A330" s="44"/>
      <c r="B330" s="275"/>
      <c r="C330" s="275"/>
      <c r="D330" s="275"/>
      <c r="E330" s="275"/>
      <c r="F330" s="255"/>
      <c r="G330" s="255"/>
      <c r="H330" s="255"/>
      <c r="I330" s="248"/>
      <c r="J330" s="251"/>
      <c r="K330" s="252"/>
      <c r="L330" s="252"/>
      <c r="M330" s="253"/>
      <c r="N330" s="251"/>
      <c r="O330" s="380"/>
      <c r="P330" s="249"/>
      <c r="Q330" s="254">
        <f t="shared" ref="Q330" si="19">+I330-M330</f>
        <v>0</v>
      </c>
    </row>
    <row r="331" spans="1:17">
      <c r="A331" s="44" t="s">
        <v>268</v>
      </c>
      <c r="B331" s="613">
        <f>+'TTA Pivot Table'!L$6</f>
        <v>0</v>
      </c>
      <c r="C331" s="613">
        <f>+'TTA Pivot Table'!L$7</f>
        <v>0</v>
      </c>
      <c r="D331" s="613">
        <f>+'TTA Pivot Table'!L$8</f>
        <v>0</v>
      </c>
      <c r="E331" s="614">
        <f>+'TTA Pivot Table'!L$9</f>
        <v>0</v>
      </c>
      <c r="F331" s="614">
        <f>+'TTA Pivot Table'!L$10</f>
        <v>0</v>
      </c>
      <c r="G331" s="613">
        <f>+'TTA Pivot Table'!L$11</f>
        <v>0</v>
      </c>
      <c r="H331" s="613">
        <f>+'TTA Pivot Table'!L$12</f>
        <v>0</v>
      </c>
      <c r="I331" s="614">
        <f>+'TTA Pivot Table'!L$13</f>
        <v>0</v>
      </c>
      <c r="J331" s="614">
        <f>+'TTA Pivot Table'!L$14</f>
        <v>0</v>
      </c>
      <c r="K331" s="613">
        <f>+'TTA Pivot Table'!L$15</f>
        <v>0</v>
      </c>
      <c r="L331" s="613">
        <f>+'TTA Pivot Table'!L$16</f>
        <v>0</v>
      </c>
      <c r="M331" s="615">
        <f>+'TTA Pivot Table'!L$17</f>
        <v>0</v>
      </c>
      <c r="N331" s="614">
        <f>+'TTA Pivot Table'!L$18</f>
        <v>0</v>
      </c>
      <c r="O331" s="616">
        <f>+'TTA Pivot Table'!L$22</f>
        <v>0</v>
      </c>
      <c r="P331" s="249"/>
      <c r="Q331" s="250">
        <f t="shared" ref="Q331:Q349" si="20">+M331-I331</f>
        <v>0</v>
      </c>
    </row>
    <row r="332" spans="1:17">
      <c r="A332" s="44" t="s">
        <v>269</v>
      </c>
      <c r="B332" s="613">
        <f>+'TTA Pivot Table'!L$23</f>
        <v>4.0216393442622946</v>
      </c>
      <c r="C332" s="613">
        <f>+'TTA Pivot Table'!L$24</f>
        <v>5.1298113207547171</v>
      </c>
      <c r="D332" s="613">
        <f>+'TTA Pivot Table'!L$25</f>
        <v>4.88</v>
      </c>
      <c r="E332" s="614">
        <f>+'TTA Pivot Table'!L$26</f>
        <v>4.564516129032258</v>
      </c>
      <c r="F332" s="614">
        <f>+'TTA Pivot Table'!L$27</f>
        <v>4.6097772277227724</v>
      </c>
      <c r="G332" s="613">
        <f>+'TTA Pivot Table'!L$28</f>
        <v>7.6211682242990655</v>
      </c>
      <c r="H332" s="613">
        <f>+'TTA Pivot Table'!L$29</f>
        <v>3.79</v>
      </c>
      <c r="I332" s="614">
        <f>+'TTA Pivot Table'!L$30</f>
        <v>5.6465483870967734</v>
      </c>
      <c r="J332" s="614">
        <f>+'TTA Pivot Table'!L$31</f>
        <v>3.3842857142857143</v>
      </c>
      <c r="K332" s="613">
        <f>+'TTA Pivot Table'!L$32</f>
        <v>4.6500000000000004</v>
      </c>
      <c r="L332" s="613">
        <f>+'TTA Pivot Table'!L$33</f>
        <v>4.5101612903225803</v>
      </c>
      <c r="M332" s="615">
        <f>+'TTA Pivot Table'!L$34</f>
        <v>4.1383333333333336</v>
      </c>
      <c r="N332" s="614">
        <f>+'TTA Pivot Table'!L$35</f>
        <v>0</v>
      </c>
      <c r="O332" s="616">
        <f>+'TTA Pivot Table'!L$39</f>
        <v>5.0901059730250475</v>
      </c>
      <c r="P332" s="249"/>
      <c r="Q332" s="250">
        <f t="shared" si="20"/>
        <v>-1.5082150537634398</v>
      </c>
    </row>
    <row r="333" spans="1:17">
      <c r="A333" s="44" t="s">
        <v>270</v>
      </c>
      <c r="B333" s="613">
        <f>+'TTA Pivot Table'!L$40</f>
        <v>0</v>
      </c>
      <c r="C333" s="613">
        <f>+'TTA Pivot Table'!L$41</f>
        <v>0</v>
      </c>
      <c r="D333" s="613">
        <f>+'TTA Pivot Table'!L$42</f>
        <v>0</v>
      </c>
      <c r="E333" s="614">
        <f>+'TTA Pivot Table'!L$43</f>
        <v>0</v>
      </c>
      <c r="F333" s="614">
        <f>+'TTA Pivot Table'!L$44</f>
        <v>0</v>
      </c>
      <c r="G333" s="613">
        <f>+'TTA Pivot Table'!L$45</f>
        <v>0</v>
      </c>
      <c r="H333" s="613">
        <f>+'TTA Pivot Table'!L$46</f>
        <v>0</v>
      </c>
      <c r="I333" s="614">
        <f>+'TTA Pivot Table'!L$47</f>
        <v>0</v>
      </c>
      <c r="J333" s="614">
        <f>+'TTA Pivot Table'!L$48</f>
        <v>0</v>
      </c>
      <c r="K333" s="613">
        <f>+'TTA Pivot Table'!L$49</f>
        <v>0</v>
      </c>
      <c r="L333" s="613">
        <f>+'TTA Pivot Table'!L$50</f>
        <v>0</v>
      </c>
      <c r="M333" s="615">
        <f>+'TTA Pivot Table'!L$51</f>
        <v>0</v>
      </c>
      <c r="N333" s="614">
        <f>+'TTA Pivot Table'!L$52</f>
        <v>0</v>
      </c>
      <c r="O333" s="616">
        <f>+'TTA Pivot Table'!L$56</f>
        <v>0</v>
      </c>
      <c r="P333" s="249"/>
      <c r="Q333" s="250">
        <f t="shared" si="20"/>
        <v>0</v>
      </c>
    </row>
    <row r="334" spans="1:17">
      <c r="A334" s="44" t="s">
        <v>271</v>
      </c>
      <c r="B334" s="613">
        <f>+'TTA Pivot Table'!L$57</f>
        <v>2.8250000000000002</v>
      </c>
      <c r="C334" s="613">
        <f>+'TTA Pivot Table'!L$58</f>
        <v>3.8356164383561642</v>
      </c>
      <c r="D334" s="613">
        <f>+'TTA Pivot Table'!L$59</f>
        <v>0.8</v>
      </c>
      <c r="E334" s="614">
        <f>+'TTA Pivot Table'!L$60</f>
        <v>2.9611959287531806</v>
      </c>
      <c r="F334" s="614">
        <f>+'TTA Pivot Table'!L$61</f>
        <v>3.7667682926829267</v>
      </c>
      <c r="G334" s="613">
        <f>+'TTA Pivot Table'!L$62</f>
        <v>5.1834061135371181</v>
      </c>
      <c r="H334" s="613">
        <f>+'TTA Pivot Table'!L$63</f>
        <v>5.5</v>
      </c>
      <c r="I334" s="614">
        <f>+'TTA Pivot Table'!L$64</f>
        <v>4.1348758465011288</v>
      </c>
      <c r="J334" s="614">
        <f>+'TTA Pivot Table'!L$65</f>
        <v>2.6138996138996138</v>
      </c>
      <c r="K334" s="613">
        <f>+'TTA Pivot Table'!L$66</f>
        <v>3.5113636363636362</v>
      </c>
      <c r="L334" s="613">
        <f>+'TTA Pivot Table'!L$67</f>
        <v>3.25</v>
      </c>
      <c r="M334" s="615">
        <f>+'TTA Pivot Table'!L$68</f>
        <v>3.0689981096408316</v>
      </c>
      <c r="N334" s="614">
        <f>+'TTA Pivot Table'!L$69</f>
        <v>5.1757322175732217</v>
      </c>
      <c r="O334" s="616">
        <f>+'TTA Pivot Table'!L$73</f>
        <v>3.6276639344262294</v>
      </c>
      <c r="P334" s="249"/>
      <c r="Q334" s="250">
        <f t="shared" si="20"/>
        <v>-1.0658777368602972</v>
      </c>
    </row>
    <row r="335" spans="1:17">
      <c r="A335" s="44"/>
      <c r="B335" s="613"/>
      <c r="C335" s="613"/>
      <c r="D335" s="613"/>
      <c r="E335" s="614"/>
      <c r="F335" s="614"/>
      <c r="G335" s="613"/>
      <c r="H335" s="613"/>
      <c r="I335" s="614"/>
      <c r="J335" s="614"/>
      <c r="K335" s="613"/>
      <c r="L335" s="613"/>
      <c r="M335" s="615"/>
      <c r="N335" s="614"/>
      <c r="O335" s="616"/>
      <c r="P335" s="249"/>
      <c r="Q335" s="250"/>
    </row>
    <row r="336" spans="1:17">
      <c r="A336" s="44" t="s">
        <v>272</v>
      </c>
      <c r="B336" s="613">
        <f>+'TTA Pivot Table'!L$74</f>
        <v>3.3775510204081631</v>
      </c>
      <c r="C336" s="613">
        <f>+'TTA Pivot Table'!L$75</f>
        <v>3.9074074074074074</v>
      </c>
      <c r="D336" s="613">
        <f>+'TTA Pivot Table'!L$76</f>
        <v>0</v>
      </c>
      <c r="E336" s="614">
        <f>+'TTA Pivot Table'!L$77</f>
        <v>3.5657894736842106</v>
      </c>
      <c r="F336" s="614">
        <f>+'TTA Pivot Table'!L$78</f>
        <v>4.3950742240215925</v>
      </c>
      <c r="G336" s="613">
        <f>+'TTA Pivot Table'!L$79</f>
        <v>5.520283975659229</v>
      </c>
      <c r="H336" s="613">
        <f>+'TTA Pivot Table'!L$80</f>
        <v>0</v>
      </c>
      <c r="I336" s="614">
        <f>+'TTA Pivot Table'!L$81</f>
        <v>4.6759493670886076</v>
      </c>
      <c r="J336" s="614">
        <f>+'TTA Pivot Table'!L$82</f>
        <v>3.1867881548974943</v>
      </c>
      <c r="K336" s="613">
        <f>+'TTA Pivot Table'!L$83</f>
        <v>3.5721739130434784</v>
      </c>
      <c r="L336" s="613">
        <f>+'TTA Pivot Table'!L$84</f>
        <v>0</v>
      </c>
      <c r="M336" s="615">
        <f>+'TTA Pivot Table'!L$85</f>
        <v>3.4053254437869822</v>
      </c>
      <c r="N336" s="614">
        <f>+'TTA Pivot Table'!L$86</f>
        <v>2.4375</v>
      </c>
      <c r="O336" s="616">
        <f>+'TTA Pivot Table'!L$90</f>
        <v>4.2049919484702096</v>
      </c>
      <c r="P336" s="249"/>
      <c r="Q336" s="250">
        <f t="shared" si="20"/>
        <v>-1.2706239233016254</v>
      </c>
    </row>
    <row r="337" spans="1:17">
      <c r="A337" s="44" t="s">
        <v>273</v>
      </c>
      <c r="B337" s="613">
        <f>+'TTA Pivot Table'!L$91</f>
        <v>3.2761224489795917</v>
      </c>
      <c r="C337" s="613">
        <f>+'TTA Pivot Table'!L$92</f>
        <v>5.3571428571428568</v>
      </c>
      <c r="D337" s="613">
        <f>+'TTA Pivot Table'!L$93</f>
        <v>0</v>
      </c>
      <c r="E337" s="614">
        <f>+'TTA Pivot Table'!L$94</f>
        <v>3.5362499999999999</v>
      </c>
      <c r="F337" s="614">
        <f>+'TTA Pivot Table'!L$95</f>
        <v>4.4015676795580108</v>
      </c>
      <c r="G337" s="613">
        <f>+'TTA Pivot Table'!L$96</f>
        <v>5.0253809523809521</v>
      </c>
      <c r="H337" s="613">
        <f>+'TTA Pivot Table'!L$97</f>
        <v>0</v>
      </c>
      <c r="I337" s="614">
        <f>+'TTA Pivot Table'!L$98</f>
        <v>4.590692974013475</v>
      </c>
      <c r="J337" s="614">
        <f>+'TTA Pivot Table'!L$99</f>
        <v>3.4272764227642276</v>
      </c>
      <c r="K337" s="613">
        <f>+'TTA Pivot Table'!L$100</f>
        <v>3.5419767441860466</v>
      </c>
      <c r="L337" s="613">
        <f>+'TTA Pivot Table'!L$101</f>
        <v>0</v>
      </c>
      <c r="M337" s="615">
        <f>+'TTA Pivot Table'!L$102</f>
        <v>3.4744736842105262</v>
      </c>
      <c r="N337" s="614">
        <f>+'TTA Pivot Table'!L$103</f>
        <v>5.1397953488372092</v>
      </c>
      <c r="O337" s="616">
        <f>+'TTA Pivot Table'!L$107</f>
        <v>4.6085194375516965</v>
      </c>
      <c r="P337" s="249"/>
      <c r="Q337" s="250">
        <f t="shared" si="20"/>
        <v>-1.1162192898029488</v>
      </c>
    </row>
    <row r="338" spans="1:17">
      <c r="A338" s="44" t="s">
        <v>274</v>
      </c>
      <c r="B338" s="617">
        <f>+'TTA Pivot Table'!L$108</f>
        <v>0</v>
      </c>
      <c r="C338" s="618">
        <f>+'TTA Pivot Table'!L$109</f>
        <v>0</v>
      </c>
      <c r="D338" s="618">
        <f>+'TTA Pivot Table'!L$110</f>
        <v>0</v>
      </c>
      <c r="E338" s="619">
        <f>+'TTA Pivot Table'!L$111</f>
        <v>0</v>
      </c>
      <c r="F338" s="619">
        <f>+'TTA Pivot Table'!L$112</f>
        <v>0</v>
      </c>
      <c r="G338" s="618">
        <f>+'TTA Pivot Table'!L$113</f>
        <v>0</v>
      </c>
      <c r="H338" s="618">
        <f>+'TTA Pivot Table'!L$114</f>
        <v>0</v>
      </c>
      <c r="I338" s="619">
        <f>+'TTA Pivot Table'!L$115</f>
        <v>0</v>
      </c>
      <c r="J338" s="619">
        <f>+'TTA Pivot Table'!L$116</f>
        <v>0</v>
      </c>
      <c r="K338" s="618">
        <f>+'TTA Pivot Table'!L$117</f>
        <v>0</v>
      </c>
      <c r="L338" s="618">
        <f>+'TTA Pivot Table'!L$118</f>
        <v>0</v>
      </c>
      <c r="M338" s="620">
        <f>+'TTA Pivot Table'!L$119</f>
        <v>0</v>
      </c>
      <c r="N338" s="619">
        <f>+'TTA Pivot Table'!L$120</f>
        <v>0</v>
      </c>
      <c r="O338" s="621">
        <f>+'TTA Pivot Table'!L$124</f>
        <v>0</v>
      </c>
      <c r="P338" s="249"/>
      <c r="Q338" s="250">
        <f t="shared" si="20"/>
        <v>0</v>
      </c>
    </row>
    <row r="339" spans="1:17">
      <c r="A339" s="44" t="s">
        <v>275</v>
      </c>
      <c r="B339" s="613">
        <f>+'TTA Pivot Table'!L$125</f>
        <v>0</v>
      </c>
      <c r="C339" s="613">
        <f>+'TTA Pivot Table'!L$126</f>
        <v>0</v>
      </c>
      <c r="D339" s="613">
        <f>+'TTA Pivot Table'!L$127</f>
        <v>0</v>
      </c>
      <c r="E339" s="614">
        <f>+'TTA Pivot Table'!L$128</f>
        <v>0</v>
      </c>
      <c r="F339" s="614">
        <f>+'TTA Pivot Table'!L$129</f>
        <v>0</v>
      </c>
      <c r="G339" s="613">
        <f>+'TTA Pivot Table'!L$130</f>
        <v>0</v>
      </c>
      <c r="H339" s="613">
        <f>+'TTA Pivot Table'!L$131</f>
        <v>0</v>
      </c>
      <c r="I339" s="614">
        <f>+'TTA Pivot Table'!L$132</f>
        <v>0</v>
      </c>
      <c r="J339" s="614">
        <f>+'TTA Pivot Table'!L$133</f>
        <v>0</v>
      </c>
      <c r="K339" s="613">
        <f>+'TTA Pivot Table'!L$134</f>
        <v>0</v>
      </c>
      <c r="L339" s="613">
        <f>+'TTA Pivot Table'!L$135</f>
        <v>0</v>
      </c>
      <c r="M339" s="615">
        <f>+'TTA Pivot Table'!L$136</f>
        <v>0</v>
      </c>
      <c r="N339" s="614">
        <f>+'TTA Pivot Table'!L$137</f>
        <v>0</v>
      </c>
      <c r="O339" s="616">
        <f>+'TTA Pivot Table'!L$141</f>
        <v>0</v>
      </c>
      <c r="P339" s="249"/>
      <c r="Q339" s="250">
        <f t="shared" si="20"/>
        <v>0</v>
      </c>
    </row>
    <row r="340" spans="1:17">
      <c r="A340" s="44"/>
      <c r="B340" s="613"/>
      <c r="C340" s="613"/>
      <c r="D340" s="613"/>
      <c r="E340" s="614"/>
      <c r="F340" s="614"/>
      <c r="G340" s="613"/>
      <c r="H340" s="613"/>
      <c r="I340" s="614"/>
      <c r="J340" s="614"/>
      <c r="K340" s="613"/>
      <c r="L340" s="613"/>
      <c r="M340" s="615"/>
      <c r="N340" s="614"/>
      <c r="O340" s="616"/>
      <c r="P340" s="249"/>
      <c r="Q340" s="250"/>
    </row>
    <row r="341" spans="1:17">
      <c r="A341" s="44" t="s">
        <v>276</v>
      </c>
      <c r="B341" s="613">
        <f>+'TTA Pivot Table'!L$142</f>
        <v>0</v>
      </c>
      <c r="C341" s="613">
        <f>+'TTA Pivot Table'!L$143</f>
        <v>0</v>
      </c>
      <c r="D341" s="613">
        <f>+'TTA Pivot Table'!L$144</f>
        <v>0</v>
      </c>
      <c r="E341" s="614">
        <f>+'TTA Pivot Table'!L$145</f>
        <v>0</v>
      </c>
      <c r="F341" s="614">
        <f>+'TTA Pivot Table'!L$146</f>
        <v>0</v>
      </c>
      <c r="G341" s="613">
        <f>+'TTA Pivot Table'!L$147</f>
        <v>0</v>
      </c>
      <c r="H341" s="613">
        <f>+'TTA Pivot Table'!L$148</f>
        <v>0</v>
      </c>
      <c r="I341" s="614">
        <f>+'TTA Pivot Table'!L$149</f>
        <v>0</v>
      </c>
      <c r="J341" s="614">
        <f>+'TTA Pivot Table'!L$150</f>
        <v>0</v>
      </c>
      <c r="K341" s="613">
        <f>+'TTA Pivot Table'!L$151</f>
        <v>0</v>
      </c>
      <c r="L341" s="613">
        <f>+'TTA Pivot Table'!L$152</f>
        <v>0</v>
      </c>
      <c r="M341" s="615">
        <f>+'TTA Pivot Table'!L$153</f>
        <v>0</v>
      </c>
      <c r="N341" s="614">
        <f>+'TTA Pivot Table'!L$154</f>
        <v>0</v>
      </c>
      <c r="O341" s="616">
        <f>+'TTA Pivot Table'!L$158</f>
        <v>0</v>
      </c>
      <c r="P341" s="249"/>
      <c r="Q341" s="250">
        <f t="shared" si="20"/>
        <v>0</v>
      </c>
    </row>
    <row r="342" spans="1:17">
      <c r="A342" s="44" t="s">
        <v>277</v>
      </c>
      <c r="B342" s="613">
        <f>+'TTA Pivot Table'!L$159</f>
        <v>2.6479725609756097</v>
      </c>
      <c r="C342" s="613">
        <f>+'TTA Pivot Table'!L$160</f>
        <v>2.5750196078431373</v>
      </c>
      <c r="D342" s="613">
        <f>+'TTA Pivot Table'!L$161</f>
        <v>2.5</v>
      </c>
      <c r="E342" s="614">
        <f>+'TTA Pivot Table'!L$162</f>
        <v>2.6269945355191258</v>
      </c>
      <c r="F342" s="614">
        <f>+'TTA Pivot Table'!L$163</f>
        <v>3.7678007761966366</v>
      </c>
      <c r="G342" s="613">
        <f>+'TTA Pivot Table'!L$164</f>
        <v>4.6303544390915361</v>
      </c>
      <c r="H342" s="613">
        <f>+'TTA Pivot Table'!L$165</f>
        <v>2.9235897435897433</v>
      </c>
      <c r="I342" s="614">
        <f>+'TTA Pivot Table'!L$166</f>
        <v>4.1775501076693704</v>
      </c>
      <c r="J342" s="614">
        <f>+'TTA Pivot Table'!L$167</f>
        <v>2.7091629955947139</v>
      </c>
      <c r="K342" s="613">
        <f>+'TTA Pivot Table'!L$168</f>
        <v>2.7844916344916339</v>
      </c>
      <c r="L342" s="613">
        <f>+'TTA Pivot Table'!L$169</f>
        <v>2.4417647058823526</v>
      </c>
      <c r="M342" s="615">
        <f>+'TTA Pivot Table'!L$170</f>
        <v>2.7524198717948716</v>
      </c>
      <c r="N342" s="614">
        <f>+'TTA Pivot Table'!L$171</f>
        <v>0</v>
      </c>
      <c r="O342" s="616">
        <f>+'TTA Pivot Table'!L$175</f>
        <v>3.7876329268292683</v>
      </c>
      <c r="P342" s="249"/>
      <c r="Q342" s="250">
        <f t="shared" si="20"/>
        <v>-1.4251302358744988</v>
      </c>
    </row>
    <row r="343" spans="1:17">
      <c r="A343" s="44" t="s">
        <v>278</v>
      </c>
      <c r="B343" s="613">
        <f>+'TTA Pivot Table'!L$176</f>
        <v>0</v>
      </c>
      <c r="C343" s="613">
        <f>+'TTA Pivot Table'!L$177</f>
        <v>0</v>
      </c>
      <c r="D343" s="613">
        <f>+'TTA Pivot Table'!L$178</f>
        <v>0</v>
      </c>
      <c r="E343" s="614">
        <f>+'TTA Pivot Table'!L$179</f>
        <v>0</v>
      </c>
      <c r="F343" s="614">
        <f>+'TTA Pivot Table'!L$180</f>
        <v>0</v>
      </c>
      <c r="G343" s="613">
        <f>+'TTA Pivot Table'!L$181</f>
        <v>0</v>
      </c>
      <c r="H343" s="613">
        <f>+'TTA Pivot Table'!L$182</f>
        <v>0</v>
      </c>
      <c r="I343" s="614">
        <f>+'TTA Pivot Table'!L$183</f>
        <v>0</v>
      </c>
      <c r="J343" s="614">
        <f>+'TTA Pivot Table'!L$184</f>
        <v>0</v>
      </c>
      <c r="K343" s="613">
        <f>+'TTA Pivot Table'!L$185</f>
        <v>0</v>
      </c>
      <c r="L343" s="613">
        <f>+'TTA Pivot Table'!L$186</f>
        <v>0</v>
      </c>
      <c r="M343" s="615">
        <f>+'TTA Pivot Table'!L$187</f>
        <v>0</v>
      </c>
      <c r="N343" s="614">
        <f>+'TTA Pivot Table'!L$188</f>
        <v>0</v>
      </c>
      <c r="O343" s="616">
        <f>+'TTA Pivot Table'!L$192</f>
        <v>0</v>
      </c>
      <c r="P343" s="249"/>
      <c r="Q343" s="250">
        <f t="shared" si="20"/>
        <v>0</v>
      </c>
    </row>
    <row r="344" spans="1:17">
      <c r="A344" s="44" t="s">
        <v>279</v>
      </c>
      <c r="B344" s="613">
        <f>+'TTA Pivot Table'!L$193</f>
        <v>0</v>
      </c>
      <c r="C344" s="613">
        <f>+'TTA Pivot Table'!L$194</f>
        <v>0</v>
      </c>
      <c r="D344" s="613">
        <f>+'TTA Pivot Table'!L$195</f>
        <v>0</v>
      </c>
      <c r="E344" s="614">
        <f>+'TTA Pivot Table'!L$196</f>
        <v>0</v>
      </c>
      <c r="F344" s="614">
        <f>+'TTA Pivot Table'!L$197</f>
        <v>0</v>
      </c>
      <c r="G344" s="613">
        <f>+'TTA Pivot Table'!L$198</f>
        <v>0</v>
      </c>
      <c r="H344" s="613">
        <f>+'TTA Pivot Table'!L$199</f>
        <v>0</v>
      </c>
      <c r="I344" s="614">
        <f>+'TTA Pivot Table'!L$200</f>
        <v>0</v>
      </c>
      <c r="J344" s="614">
        <f>+'TTA Pivot Table'!L$201</f>
        <v>0</v>
      </c>
      <c r="K344" s="613">
        <f>+'TTA Pivot Table'!L$202</f>
        <v>0</v>
      </c>
      <c r="L344" s="613">
        <f>+'TTA Pivot Table'!L$203</f>
        <v>0</v>
      </c>
      <c r="M344" s="615">
        <f>+'TTA Pivot Table'!L$204</f>
        <v>0</v>
      </c>
      <c r="N344" s="614">
        <f>+'TTA Pivot Table'!L$205</f>
        <v>0</v>
      </c>
      <c r="O344" s="616">
        <f>+'TTA Pivot Table'!L$209</f>
        <v>0</v>
      </c>
      <c r="P344" s="249"/>
      <c r="Q344" s="250">
        <f t="shared" si="20"/>
        <v>0</v>
      </c>
    </row>
    <row r="345" spans="1:17">
      <c r="A345" s="44"/>
      <c r="B345" s="613"/>
      <c r="C345" s="613"/>
      <c r="D345" s="613"/>
      <c r="E345" s="614"/>
      <c r="F345" s="614"/>
      <c r="G345" s="613"/>
      <c r="H345" s="613"/>
      <c r="I345" s="614"/>
      <c r="J345" s="614"/>
      <c r="K345" s="613"/>
      <c r="L345" s="613"/>
      <c r="M345" s="615"/>
      <c r="N345" s="614"/>
      <c r="O345" s="616"/>
      <c r="P345" s="249"/>
      <c r="Q345" s="250"/>
    </row>
    <row r="346" spans="1:17">
      <c r="A346" s="44" t="s">
        <v>280</v>
      </c>
      <c r="B346" s="613">
        <f>+'TTA Pivot Table'!L$210</f>
        <v>2.8294615384615383</v>
      </c>
      <c r="C346" s="613">
        <f>+'TTA Pivot Table'!L$211</f>
        <v>3.3706896551724137</v>
      </c>
      <c r="D346" s="613">
        <f>+'TTA Pivot Table'!L$212</f>
        <v>0</v>
      </c>
      <c r="E346" s="614">
        <f>+'TTA Pivot Table'!L$213</f>
        <v>2.9964361702127658</v>
      </c>
      <c r="F346" s="614">
        <f>+'TTA Pivot Table'!L$214</f>
        <v>2.9002979942693408</v>
      </c>
      <c r="G346" s="613">
        <f>+'TTA Pivot Table'!L$215</f>
        <v>3.7488617886178859</v>
      </c>
      <c r="H346" s="613">
        <f>+'TTA Pivot Table'!L$216</f>
        <v>0</v>
      </c>
      <c r="I346" s="614">
        <f>+'TTA Pivot Table'!L$217</f>
        <v>3.048415326395459</v>
      </c>
      <c r="J346" s="614">
        <f>+'TTA Pivot Table'!L$218</f>
        <v>2.0629773869346737</v>
      </c>
      <c r="K346" s="613">
        <f>+'TTA Pivot Table'!L$219</f>
        <v>2.6474046434494194</v>
      </c>
      <c r="L346" s="613">
        <f>+'TTA Pivot Table'!L$220</f>
        <v>0</v>
      </c>
      <c r="M346" s="615">
        <f>+'TTA Pivot Table'!L$221</f>
        <v>2.4150349650349647</v>
      </c>
      <c r="N346" s="614">
        <f>+'TTA Pivot Table'!L$222</f>
        <v>0</v>
      </c>
      <c r="O346" s="616">
        <f>+'TTA Pivot Table'!L$226</f>
        <v>2.7617787177203916</v>
      </c>
      <c r="P346" s="249"/>
      <c r="Q346" s="250">
        <f t="shared" si="20"/>
        <v>-0.63338036136049425</v>
      </c>
    </row>
    <row r="347" spans="1:17">
      <c r="A347" s="44" t="s">
        <v>281</v>
      </c>
      <c r="B347" s="613">
        <f>+'TTA Pivot Table'!L$227</f>
        <v>3.0911161731207288</v>
      </c>
      <c r="C347" s="613">
        <f>+'TTA Pivot Table'!L$228</f>
        <v>3.5057915057915059</v>
      </c>
      <c r="D347" s="613">
        <f>+'TTA Pivot Table'!L$229</f>
        <v>0</v>
      </c>
      <c r="E347" s="614">
        <f>+'TTA Pivot Table'!L$230</f>
        <v>3.2449856733524354</v>
      </c>
      <c r="F347" s="614">
        <f>+'TTA Pivot Table'!L$231</f>
        <v>4.0770983668818834</v>
      </c>
      <c r="G347" s="613">
        <f>+'TTA Pivot Table'!L$232</f>
        <v>4.9944064636420133</v>
      </c>
      <c r="H347" s="613">
        <f>+'TTA Pivot Table'!L$233</f>
        <v>0</v>
      </c>
      <c r="I347" s="614">
        <f>+'TTA Pivot Table'!L$234</f>
        <v>4.4250353606789252</v>
      </c>
      <c r="J347" s="614">
        <f>+'TTA Pivot Table'!L$235</f>
        <v>3.0157593123209168</v>
      </c>
      <c r="K347" s="613">
        <f>+'TTA Pivot Table'!L$236</f>
        <v>3.368270332187858</v>
      </c>
      <c r="L347" s="613">
        <f>+'TTA Pivot Table'!L$237</f>
        <v>0</v>
      </c>
      <c r="M347" s="615">
        <f>+'TTA Pivot Table'!L$238</f>
        <v>3.2116486314449397</v>
      </c>
      <c r="N347" s="614">
        <f>+'TTA Pivot Table'!L$239</f>
        <v>4.9362272240085741</v>
      </c>
      <c r="O347" s="616">
        <f>+'TTA Pivot Table'!L$243</f>
        <v>4.0548854041013271</v>
      </c>
      <c r="P347" s="249"/>
      <c r="Q347" s="250">
        <f t="shared" si="20"/>
        <v>-1.2133867292339855</v>
      </c>
    </row>
    <row r="348" spans="1:17">
      <c r="A348" s="44" t="s">
        <v>282</v>
      </c>
      <c r="B348" s="613">
        <f>+'TTA Pivot Table'!L$244</f>
        <v>2.2672035574592124</v>
      </c>
      <c r="C348" s="613">
        <f>+'TTA Pivot Table'!L$245</f>
        <v>2.4615384615384617</v>
      </c>
      <c r="D348" s="613">
        <f>+'TTA Pivot Table'!L$246</f>
        <v>0</v>
      </c>
      <c r="E348" s="614">
        <f>+'TTA Pivot Table'!L$247</f>
        <v>2.3084838475414058</v>
      </c>
      <c r="F348" s="614">
        <f>+'TTA Pivot Table'!L$248</f>
        <v>3.5053589872939011</v>
      </c>
      <c r="G348" s="613">
        <f>+'TTA Pivot Table'!L$249</f>
        <v>5.8556054906176813</v>
      </c>
      <c r="H348" s="613">
        <f>+'TTA Pivot Table'!L$250</f>
        <v>0</v>
      </c>
      <c r="I348" s="614">
        <f>+'TTA Pivot Table'!L$251</f>
        <v>5.0284285540699907</v>
      </c>
      <c r="J348" s="614">
        <f>+'TTA Pivot Table'!L$252</f>
        <v>2.3854625550660793</v>
      </c>
      <c r="K348" s="613">
        <f>+'TTA Pivot Table'!L$253</f>
        <v>3.2123738723163484</v>
      </c>
      <c r="L348" s="613">
        <f>+'TTA Pivot Table'!L$254</f>
        <v>0</v>
      </c>
      <c r="M348" s="615">
        <f>+'TTA Pivot Table'!L$255</f>
        <v>2.9703250405744903</v>
      </c>
      <c r="N348" s="614">
        <f>+'TTA Pivot Table'!L$256</f>
        <v>0</v>
      </c>
      <c r="O348" s="616">
        <f>+'TTA Pivot Table'!L$260</f>
        <v>4.152792864420455</v>
      </c>
      <c r="P348" s="249"/>
      <c r="Q348" s="250">
        <f t="shared" si="20"/>
        <v>-2.0581035134955004</v>
      </c>
    </row>
    <row r="349" spans="1:17">
      <c r="A349" s="220" t="s">
        <v>283</v>
      </c>
      <c r="B349" s="622">
        <f>+'TTA Pivot Table'!L$261</f>
        <v>0</v>
      </c>
      <c r="C349" s="622">
        <f>+'TTA Pivot Table'!L$262</f>
        <v>0</v>
      </c>
      <c r="D349" s="622">
        <f>+'TTA Pivot Table'!L$263</f>
        <v>0</v>
      </c>
      <c r="E349" s="623">
        <f>+'TTA Pivot Table'!L$264</f>
        <v>0</v>
      </c>
      <c r="F349" s="623">
        <f>+'TTA Pivot Table'!L$265</f>
        <v>0</v>
      </c>
      <c r="G349" s="622">
        <f>+'TTA Pivot Table'!L$266</f>
        <v>0</v>
      </c>
      <c r="H349" s="622">
        <f>+'TTA Pivot Table'!L$267</f>
        <v>0</v>
      </c>
      <c r="I349" s="623">
        <f>+'TTA Pivot Table'!L$268</f>
        <v>0</v>
      </c>
      <c r="J349" s="623">
        <f>+'TTA Pivot Table'!L$269</f>
        <v>0</v>
      </c>
      <c r="K349" s="622">
        <f>+'TTA Pivot Table'!L$270</f>
        <v>0</v>
      </c>
      <c r="L349" s="622">
        <f>+'TTA Pivot Table'!L$271</f>
        <v>0</v>
      </c>
      <c r="M349" s="624">
        <f>+'TTA Pivot Table'!L$272</f>
        <v>0</v>
      </c>
      <c r="N349" s="623">
        <f>+'TTA Pivot Table'!L$273</f>
        <v>0</v>
      </c>
      <c r="O349" s="625">
        <f>+'TTA Pivot Table'!L$277</f>
        <v>0</v>
      </c>
      <c r="P349" s="249"/>
      <c r="Q349" s="256">
        <f t="shared" si="20"/>
        <v>0</v>
      </c>
    </row>
    <row r="350" spans="1:17">
      <c r="A350" s="559" t="s">
        <v>400</v>
      </c>
      <c r="B350" s="584"/>
      <c r="C350" s="584"/>
      <c r="D350" s="584"/>
      <c r="E350" s="584"/>
      <c r="F350" s="585"/>
      <c r="G350" s="585"/>
      <c r="H350" s="585"/>
      <c r="I350" s="585"/>
      <c r="J350" s="586"/>
      <c r="K350" s="586"/>
      <c r="L350" s="586"/>
      <c r="M350" s="586"/>
      <c r="N350" s="586"/>
      <c r="O350" s="587"/>
    </row>
    <row r="351" spans="1:17" s="45" customFormat="1">
      <c r="A351" s="559"/>
      <c r="B351" s="588"/>
      <c r="C351" s="588"/>
      <c r="D351" s="588"/>
      <c r="E351" s="589"/>
      <c r="F351" s="588"/>
      <c r="G351" s="588"/>
      <c r="H351" s="588"/>
      <c r="I351" s="589"/>
      <c r="J351" s="590"/>
      <c r="K351" s="590"/>
      <c r="L351" s="590"/>
      <c r="M351" s="591"/>
      <c r="N351" s="590"/>
      <c r="O351" s="592"/>
      <c r="P351" s="267"/>
    </row>
    <row r="352" spans="1:17">
      <c r="A352" s="559"/>
      <c r="B352" s="584"/>
      <c r="C352" s="584"/>
      <c r="D352" s="584"/>
      <c r="E352" s="584"/>
      <c r="F352" s="585"/>
      <c r="G352" s="585"/>
      <c r="H352" s="585"/>
      <c r="I352" s="585"/>
      <c r="J352" s="586"/>
      <c r="K352" s="586"/>
      <c r="L352" s="586"/>
      <c r="M352" s="586"/>
      <c r="N352" s="586"/>
      <c r="O352" s="560" t="s">
        <v>830</v>
      </c>
    </row>
    <row r="353" spans="1:17" ht="18">
      <c r="A353" s="557" t="s">
        <v>876</v>
      </c>
      <c r="B353" s="535"/>
      <c r="C353" s="535"/>
      <c r="D353" s="535"/>
      <c r="E353" s="535"/>
      <c r="F353" s="538"/>
      <c r="G353" s="538"/>
      <c r="H353" s="538"/>
      <c r="I353" s="539"/>
      <c r="J353" s="209"/>
      <c r="K353" s="209"/>
      <c r="L353" s="209"/>
      <c r="M353" s="534"/>
      <c r="N353" s="209"/>
      <c r="O353" s="533"/>
      <c r="Q353" s="244"/>
    </row>
    <row r="354" spans="1:17" ht="18">
      <c r="A354" s="557"/>
      <c r="B354" s="535"/>
      <c r="C354" s="535"/>
      <c r="D354" s="535"/>
      <c r="E354" s="535"/>
      <c r="F354" s="538"/>
      <c r="G354" s="538"/>
      <c r="H354" s="538"/>
      <c r="I354" s="539"/>
      <c r="J354" s="209"/>
      <c r="K354" s="209"/>
      <c r="L354" s="209"/>
      <c r="M354" s="534"/>
      <c r="N354" s="209"/>
      <c r="O354" s="533"/>
      <c r="Q354" s="244"/>
    </row>
    <row r="355" spans="1:17" ht="15.75">
      <c r="A355" s="558" t="s">
        <v>444</v>
      </c>
      <c r="B355" s="535"/>
      <c r="C355" s="535"/>
      <c r="D355" s="535"/>
      <c r="E355" s="535"/>
      <c r="F355" s="538"/>
      <c r="G355" s="538"/>
      <c r="H355" s="538"/>
      <c r="I355" s="539"/>
      <c r="J355" s="209"/>
      <c r="K355" s="209"/>
      <c r="L355" s="209"/>
      <c r="M355" s="534"/>
      <c r="N355" s="209"/>
      <c r="O355" s="533"/>
      <c r="Q355" s="244"/>
    </row>
    <row r="356" spans="1:17" ht="15.75">
      <c r="A356" s="558" t="s">
        <v>540</v>
      </c>
      <c r="B356" s="535"/>
      <c r="C356" s="535"/>
      <c r="D356" s="535"/>
      <c r="E356" s="535"/>
      <c r="F356" s="538"/>
      <c r="G356" s="538"/>
      <c r="H356" s="538"/>
      <c r="I356" s="539"/>
      <c r="J356" s="209"/>
      <c r="K356" s="209"/>
      <c r="L356" s="209"/>
      <c r="M356" s="534"/>
      <c r="N356" s="209"/>
      <c r="O356" s="533"/>
      <c r="Q356" s="244"/>
    </row>
    <row r="357" spans="1:17" ht="17.25" customHeight="1">
      <c r="A357" s="231"/>
      <c r="B357" s="231"/>
      <c r="C357" s="231"/>
      <c r="D357" s="231"/>
      <c r="E357" s="231"/>
      <c r="F357" s="208"/>
      <c r="G357" s="549"/>
      <c r="H357" s="549"/>
      <c r="I357" s="546"/>
      <c r="J357" s="222"/>
      <c r="K357" s="222"/>
      <c r="L357" s="222"/>
      <c r="M357" s="222"/>
      <c r="N357" s="222"/>
      <c r="O357" s="222"/>
      <c r="P357" s="42"/>
      <c r="Q357" s="244"/>
    </row>
    <row r="358" spans="1:17" ht="17.25" customHeight="1">
      <c r="A358" s="213"/>
      <c r="B358" s="561" t="s">
        <v>828</v>
      </c>
      <c r="C358" s="562"/>
      <c r="D358" s="562"/>
      <c r="E358" s="562"/>
      <c r="F358" s="562"/>
      <c r="G358" s="562"/>
      <c r="H358" s="562"/>
      <c r="I358" s="563"/>
      <c r="J358" s="577" t="s">
        <v>397</v>
      </c>
      <c r="K358" s="578"/>
      <c r="L358" s="578"/>
      <c r="M358" s="579"/>
      <c r="N358" s="660" t="s">
        <v>827</v>
      </c>
      <c r="O358" s="580"/>
      <c r="P358" s="242"/>
      <c r="Q358" s="244"/>
    </row>
    <row r="359" spans="1:17" ht="44.25" customHeight="1">
      <c r="A359" s="243"/>
      <c r="B359" s="562" t="s">
        <v>906</v>
      </c>
      <c r="C359" s="562"/>
      <c r="D359" s="562"/>
      <c r="E359" s="567"/>
      <c r="F359" s="568" t="s">
        <v>908</v>
      </c>
      <c r="G359" s="562"/>
      <c r="H359" s="562"/>
      <c r="I359" s="563"/>
      <c r="J359" s="569" t="s">
        <v>829</v>
      </c>
      <c r="K359" s="570"/>
      <c r="L359" s="570"/>
      <c r="M359" s="571"/>
      <c r="N359" s="661"/>
      <c r="O359" s="581"/>
      <c r="P359" s="242"/>
      <c r="Q359" s="244"/>
    </row>
    <row r="360" spans="1:17" ht="30.75" customHeight="1">
      <c r="A360" s="231"/>
      <c r="B360" s="572" t="s">
        <v>398</v>
      </c>
      <c r="C360" s="572" t="s">
        <v>399</v>
      </c>
      <c r="D360" s="572" t="s">
        <v>284</v>
      </c>
      <c r="E360" s="574" t="s">
        <v>127</v>
      </c>
      <c r="F360" s="574" t="s">
        <v>398</v>
      </c>
      <c r="G360" s="572" t="s">
        <v>399</v>
      </c>
      <c r="H360" s="572" t="s">
        <v>284</v>
      </c>
      <c r="I360" s="574" t="s">
        <v>127</v>
      </c>
      <c r="J360" s="575" t="s">
        <v>398</v>
      </c>
      <c r="K360" s="576" t="s">
        <v>399</v>
      </c>
      <c r="L360" s="582" t="s">
        <v>284</v>
      </c>
      <c r="M360" s="575" t="s">
        <v>127</v>
      </c>
      <c r="N360" s="662"/>
      <c r="O360" s="583" t="s">
        <v>128</v>
      </c>
      <c r="P360" s="242"/>
      <c r="Q360" s="244" t="s">
        <v>523</v>
      </c>
    </row>
    <row r="361" spans="1:17" hidden="1">
      <c r="A361" s="44" t="s">
        <v>267</v>
      </c>
      <c r="B361" s="275"/>
      <c r="C361" s="275"/>
      <c r="D361" s="275"/>
      <c r="E361" s="275"/>
      <c r="F361" s="246">
        <f>'TTA Pivot Table'!M$230</f>
        <v>3.045045045045045</v>
      </c>
      <c r="G361" s="246">
        <f>'TTA Pivot Table'!M$231</f>
        <v>3.6087866108786613</v>
      </c>
      <c r="H361" s="246">
        <f>'TTA Pivot Table'!M$232</f>
        <v>4.4474708171206228</v>
      </c>
      <c r="I361" s="245">
        <f>'TTA Pivot Table'!M$233</f>
        <v>0</v>
      </c>
      <c r="J361" s="245">
        <f>'TTA Pivot Table'!M$234</f>
        <v>3.9020408163265308</v>
      </c>
      <c r="K361" s="246">
        <f>'TTA Pivot Table'!M$235</f>
        <v>2.6954887218045114</v>
      </c>
      <c r="L361" s="246">
        <f>'TTA Pivot Table'!M$236</f>
        <v>3.0611510791366907</v>
      </c>
      <c r="M361" s="247">
        <f>'TTA Pivot Table'!M$237</f>
        <v>0</v>
      </c>
      <c r="N361" s="245">
        <f>'TTA Pivot Table'!M$238</f>
        <v>2.8823529411764706</v>
      </c>
      <c r="O361" s="380">
        <f>'TTA Pivot Table'!M$243</f>
        <v>3.6725109580463369</v>
      </c>
      <c r="P361" s="249"/>
      <c r="Q361" s="250">
        <f>+M361-I361</f>
        <v>0</v>
      </c>
    </row>
    <row r="362" spans="1:17" ht="15.75" hidden="1">
      <c r="A362" s="44"/>
      <c r="B362" s="275"/>
      <c r="C362" s="275"/>
      <c r="D362" s="275"/>
      <c r="E362" s="275"/>
      <c r="F362" s="255"/>
      <c r="G362" s="255"/>
      <c r="H362" s="255"/>
      <c r="I362" s="248"/>
      <c r="J362" s="251"/>
      <c r="K362" s="252"/>
      <c r="L362" s="252"/>
      <c r="M362" s="253"/>
      <c r="N362" s="251"/>
      <c r="O362" s="380"/>
      <c r="P362" s="249"/>
      <c r="Q362" s="254">
        <f t="shared" ref="Q362" si="21">+I362-M362</f>
        <v>0</v>
      </c>
    </row>
    <row r="363" spans="1:17">
      <c r="A363" s="44" t="s">
        <v>268</v>
      </c>
      <c r="B363" s="613">
        <f>+'TTA Pivot Table'!M$6</f>
        <v>0</v>
      </c>
      <c r="C363" s="613">
        <f>+'TTA Pivot Table'!M$7</f>
        <v>0</v>
      </c>
      <c r="D363" s="613">
        <f>+'TTA Pivot Table'!M$8</f>
        <v>0</v>
      </c>
      <c r="E363" s="614">
        <f>+'TTA Pivot Table'!M$9</f>
        <v>0</v>
      </c>
      <c r="F363" s="614">
        <f>+'TTA Pivot Table'!M$10</f>
        <v>0</v>
      </c>
      <c r="G363" s="613">
        <f>+'TTA Pivot Table'!M$11</f>
        <v>0</v>
      </c>
      <c r="H363" s="613">
        <f>+'TTA Pivot Table'!M$12</f>
        <v>0</v>
      </c>
      <c r="I363" s="614">
        <f>+'TTA Pivot Table'!M$13</f>
        <v>0</v>
      </c>
      <c r="J363" s="614">
        <f>+'TTA Pivot Table'!M$14</f>
        <v>0</v>
      </c>
      <c r="K363" s="613">
        <f>+'TTA Pivot Table'!M$15</f>
        <v>0</v>
      </c>
      <c r="L363" s="613">
        <f>+'TTA Pivot Table'!M$16</f>
        <v>0</v>
      </c>
      <c r="M363" s="615">
        <f>+'TTA Pivot Table'!M$17</f>
        <v>0</v>
      </c>
      <c r="N363" s="614">
        <f>+'TTA Pivot Table'!M$18</f>
        <v>0</v>
      </c>
      <c r="O363" s="616">
        <f>+'TTA Pivot Table'!M$22</f>
        <v>0</v>
      </c>
      <c r="P363" s="249"/>
      <c r="Q363" s="250">
        <f t="shared" ref="Q363:Q381" si="22">+M363-I363</f>
        <v>0</v>
      </c>
    </row>
    <row r="364" spans="1:17">
      <c r="A364" s="44" t="s">
        <v>269</v>
      </c>
      <c r="B364" s="613">
        <f>+'TTA Pivot Table'!M$23</f>
        <v>5.4781250000000004</v>
      </c>
      <c r="C364" s="613">
        <f>+'TTA Pivot Table'!M$24</f>
        <v>7.4825581395348841</v>
      </c>
      <c r="D364" s="613">
        <f>+'TTA Pivot Table'!M$25</f>
        <v>6.1830434782608696</v>
      </c>
      <c r="E364" s="614">
        <f>+'TTA Pivot Table'!M$26</f>
        <v>6.8156737588652474</v>
      </c>
      <c r="F364" s="614">
        <f>+'TTA Pivot Table'!M$27</f>
        <v>5.9502010050251259</v>
      </c>
      <c r="G364" s="613">
        <f>+'TTA Pivot Table'!M$28</f>
        <v>8.6388155339805817</v>
      </c>
      <c r="H364" s="613">
        <f>+'TTA Pivot Table'!M$29</f>
        <v>11.484619565217391</v>
      </c>
      <c r="I364" s="614">
        <f>+'TTA Pivot Table'!M$30</f>
        <v>7.2195985208663505</v>
      </c>
      <c r="J364" s="614">
        <f>+'TTA Pivot Table'!M$31</f>
        <v>3.8276758409785936</v>
      </c>
      <c r="K364" s="613">
        <f>+'TTA Pivot Table'!M$32</f>
        <v>5.2657575757575756</v>
      </c>
      <c r="L364" s="613">
        <f>+'TTA Pivot Table'!M$33</f>
        <v>5.2142672413793099</v>
      </c>
      <c r="M364" s="615">
        <f>+'TTA Pivot Table'!M$34</f>
        <v>4.6553797468354432</v>
      </c>
      <c r="N364" s="614">
        <f>+'TTA Pivot Table'!M$35</f>
        <v>2.9466666666666672</v>
      </c>
      <c r="O364" s="616">
        <f>+'TTA Pivot Table'!M$39</f>
        <v>6.4708718672785031</v>
      </c>
      <c r="P364" s="249"/>
      <c r="Q364" s="250">
        <f t="shared" si="22"/>
        <v>-2.5642187740309073</v>
      </c>
    </row>
    <row r="365" spans="1:17">
      <c r="A365" s="44" t="s">
        <v>270</v>
      </c>
      <c r="B365" s="613">
        <f>+'TTA Pivot Table'!M$40</f>
        <v>0</v>
      </c>
      <c r="C365" s="613">
        <f>+'TTA Pivot Table'!M$41</f>
        <v>0</v>
      </c>
      <c r="D365" s="613">
        <f>+'TTA Pivot Table'!M$42</f>
        <v>0</v>
      </c>
      <c r="E365" s="614">
        <f>+'TTA Pivot Table'!M$43</f>
        <v>0</v>
      </c>
      <c r="F365" s="614">
        <f>+'TTA Pivot Table'!M$44</f>
        <v>0</v>
      </c>
      <c r="G365" s="613">
        <f>+'TTA Pivot Table'!M$45</f>
        <v>0</v>
      </c>
      <c r="H365" s="613">
        <f>+'TTA Pivot Table'!M$46</f>
        <v>0</v>
      </c>
      <c r="I365" s="614">
        <f>+'TTA Pivot Table'!M$47</f>
        <v>0</v>
      </c>
      <c r="J365" s="614">
        <f>+'TTA Pivot Table'!M$48</f>
        <v>0</v>
      </c>
      <c r="K365" s="613">
        <f>+'TTA Pivot Table'!M$49</f>
        <v>0</v>
      </c>
      <c r="L365" s="613">
        <f>+'TTA Pivot Table'!M$50</f>
        <v>0</v>
      </c>
      <c r="M365" s="615">
        <f>+'TTA Pivot Table'!M$51</f>
        <v>0</v>
      </c>
      <c r="N365" s="614">
        <f>+'TTA Pivot Table'!M$52</f>
        <v>0</v>
      </c>
      <c r="O365" s="616">
        <f>+'TTA Pivot Table'!M$56</f>
        <v>0</v>
      </c>
      <c r="P365" s="249"/>
      <c r="Q365" s="250">
        <f t="shared" si="22"/>
        <v>0</v>
      </c>
    </row>
    <row r="366" spans="1:17">
      <c r="A366" s="44" t="s">
        <v>271</v>
      </c>
      <c r="B366" s="613">
        <f>+'TTA Pivot Table'!M$57</f>
        <v>2.5000000000000004</v>
      </c>
      <c r="C366" s="613">
        <f>+'TTA Pivot Table'!M$58</f>
        <v>3.4666666666666668</v>
      </c>
      <c r="D366" s="613">
        <f>+'TTA Pivot Table'!M$59</f>
        <v>0.7</v>
      </c>
      <c r="E366" s="614">
        <f>+'TTA Pivot Table'!M$60</f>
        <v>2.5808823529411766</v>
      </c>
      <c r="F366" s="614">
        <f>+'TTA Pivot Table'!M$61</f>
        <v>3.7346938775510203</v>
      </c>
      <c r="G366" s="613">
        <f>+'TTA Pivot Table'!M$62</f>
        <v>6.375</v>
      </c>
      <c r="H366" s="613">
        <f>+'TTA Pivot Table'!M$63</f>
        <v>0</v>
      </c>
      <c r="I366" s="614">
        <f>+'TTA Pivot Table'!M$64</f>
        <v>4.384615384615385</v>
      </c>
      <c r="J366" s="614">
        <f>+'TTA Pivot Table'!M$65</f>
        <v>2.4772727272727271</v>
      </c>
      <c r="K366" s="613">
        <f>+'TTA Pivot Table'!M$66</f>
        <v>3.4444444444444446</v>
      </c>
      <c r="L366" s="613">
        <f>+'TTA Pivot Table'!M$67</f>
        <v>0</v>
      </c>
      <c r="M366" s="615">
        <f>+'TTA Pivot Table'!M$68</f>
        <v>2.9125000000000001</v>
      </c>
      <c r="N366" s="614">
        <f>+'TTA Pivot Table'!M$69</f>
        <v>6.1379310344827589</v>
      </c>
      <c r="O366" s="616">
        <f>+'TTA Pivot Table'!M$73</f>
        <v>3.7376237623762378</v>
      </c>
      <c r="P366" s="249"/>
      <c r="Q366" s="250">
        <f t="shared" si="22"/>
        <v>-1.4721153846153849</v>
      </c>
    </row>
    <row r="367" spans="1:17">
      <c r="A367" s="44"/>
      <c r="B367" s="613"/>
      <c r="C367" s="613"/>
      <c r="D367" s="613"/>
      <c r="E367" s="614"/>
      <c r="F367" s="614"/>
      <c r="G367" s="613"/>
      <c r="H367" s="613"/>
      <c r="I367" s="614"/>
      <c r="J367" s="614"/>
      <c r="K367" s="613"/>
      <c r="L367" s="613"/>
      <c r="M367" s="615"/>
      <c r="N367" s="614"/>
      <c r="O367" s="616"/>
      <c r="P367" s="249"/>
      <c r="Q367" s="250"/>
    </row>
    <row r="368" spans="1:17">
      <c r="A368" s="44" t="s">
        <v>272</v>
      </c>
      <c r="B368" s="613">
        <f>+'TTA Pivot Table'!M$74</f>
        <v>2.2777777777777777</v>
      </c>
      <c r="C368" s="613">
        <f>+'TTA Pivot Table'!M$75</f>
        <v>2.5</v>
      </c>
      <c r="D368" s="613">
        <f>+'TTA Pivot Table'!M$76</f>
        <v>0</v>
      </c>
      <c r="E368" s="614">
        <f>+'TTA Pivot Table'!M$77</f>
        <v>2.3333333333333335</v>
      </c>
      <c r="F368" s="614">
        <f>+'TTA Pivot Table'!M$78</f>
        <v>4.2794612794612794</v>
      </c>
      <c r="G368" s="613">
        <f>+'TTA Pivot Table'!M$79</f>
        <v>5.6313868613138682</v>
      </c>
      <c r="H368" s="613">
        <f>+'TTA Pivot Table'!M$80</f>
        <v>0</v>
      </c>
      <c r="I368" s="614">
        <f>+'TTA Pivot Table'!M$81</f>
        <v>4.7062211981566824</v>
      </c>
      <c r="J368" s="614">
        <f>+'TTA Pivot Table'!M$82</f>
        <v>3.2574257425742572</v>
      </c>
      <c r="K368" s="613">
        <f>+'TTA Pivot Table'!M$83</f>
        <v>3.8260869565217392</v>
      </c>
      <c r="L368" s="613">
        <f>+'TTA Pivot Table'!M$84</f>
        <v>0</v>
      </c>
      <c r="M368" s="615">
        <f>+'TTA Pivot Table'!M$85</f>
        <v>3.5601851851851851</v>
      </c>
      <c r="N368" s="614">
        <f>+'TTA Pivot Table'!M$86</f>
        <v>0</v>
      </c>
      <c r="O368" s="616">
        <f>+'TTA Pivot Table'!M$90</f>
        <v>4.2892749244712993</v>
      </c>
      <c r="P368" s="249"/>
      <c r="Q368" s="250">
        <f t="shared" si="22"/>
        <v>-1.1460360129714973</v>
      </c>
    </row>
    <row r="369" spans="1:17">
      <c r="A369" s="44" t="s">
        <v>273</v>
      </c>
      <c r="B369" s="613">
        <f>+'TTA Pivot Table'!M$91</f>
        <v>3.47</v>
      </c>
      <c r="C369" s="613">
        <f>+'TTA Pivot Table'!M$92</f>
        <v>3.2171428571428571</v>
      </c>
      <c r="D369" s="613">
        <f>+'TTA Pivot Table'!M$93</f>
        <v>0</v>
      </c>
      <c r="E369" s="614">
        <f>+'TTA Pivot Table'!M$94</f>
        <v>3.3962500000000002</v>
      </c>
      <c r="F369" s="614">
        <f>+'TTA Pivot Table'!M$95</f>
        <v>4.7223507462686571</v>
      </c>
      <c r="G369" s="613">
        <f>+'TTA Pivot Table'!M$96</f>
        <v>5.0310928961748633</v>
      </c>
      <c r="H369" s="613">
        <f>+'TTA Pivot Table'!M$97</f>
        <v>0</v>
      </c>
      <c r="I369" s="614">
        <f>+'TTA Pivot Table'!M$98</f>
        <v>4.8476274944567619</v>
      </c>
      <c r="J369" s="614">
        <f>+'TTA Pivot Table'!M$99</f>
        <v>3.6802127659574468</v>
      </c>
      <c r="K369" s="613">
        <f>+'TTA Pivot Table'!M$100</f>
        <v>3.2823880597014923</v>
      </c>
      <c r="L369" s="613">
        <f>+'TTA Pivot Table'!M$101</f>
        <v>0</v>
      </c>
      <c r="M369" s="615">
        <f>+'TTA Pivot Table'!M$102</f>
        <v>3.4464035087719296</v>
      </c>
      <c r="N369" s="614">
        <f>+'TTA Pivot Table'!M$103</f>
        <v>5.3815853658536579</v>
      </c>
      <c r="O369" s="616">
        <f>+'TTA Pivot Table'!M$107</f>
        <v>4.7719161676646706</v>
      </c>
      <c r="P369" s="249"/>
      <c r="Q369" s="250">
        <f t="shared" si="22"/>
        <v>-1.4012239856848323</v>
      </c>
    </row>
    <row r="370" spans="1:17">
      <c r="A370" s="44" t="s">
        <v>274</v>
      </c>
      <c r="B370" s="617">
        <f>+'TTA Pivot Table'!M$108</f>
        <v>0</v>
      </c>
      <c r="C370" s="618">
        <f>+'TTA Pivot Table'!M$109</f>
        <v>0</v>
      </c>
      <c r="D370" s="618">
        <f>+'TTA Pivot Table'!M$110</f>
        <v>0</v>
      </c>
      <c r="E370" s="619">
        <f>+'TTA Pivot Table'!M$111</f>
        <v>0</v>
      </c>
      <c r="F370" s="619">
        <f>+'TTA Pivot Table'!M$112</f>
        <v>0</v>
      </c>
      <c r="G370" s="618">
        <f>+'TTA Pivot Table'!M$113</f>
        <v>0</v>
      </c>
      <c r="H370" s="618">
        <f>+'TTA Pivot Table'!M$114</f>
        <v>0</v>
      </c>
      <c r="I370" s="619">
        <f>+'TTA Pivot Table'!M$115</f>
        <v>0</v>
      </c>
      <c r="J370" s="619">
        <f>+'TTA Pivot Table'!M$116</f>
        <v>0</v>
      </c>
      <c r="K370" s="618">
        <f>+'TTA Pivot Table'!M$117</f>
        <v>0</v>
      </c>
      <c r="L370" s="618">
        <f>+'TTA Pivot Table'!M$118</f>
        <v>0</v>
      </c>
      <c r="M370" s="620">
        <f>+'TTA Pivot Table'!M$119</f>
        <v>0</v>
      </c>
      <c r="N370" s="619">
        <f>+'TTA Pivot Table'!M$120</f>
        <v>0</v>
      </c>
      <c r="O370" s="621">
        <f>+'TTA Pivot Table'!M$124</f>
        <v>0</v>
      </c>
      <c r="P370" s="249"/>
      <c r="Q370" s="250">
        <f t="shared" si="22"/>
        <v>0</v>
      </c>
    </row>
    <row r="371" spans="1:17">
      <c r="A371" s="44" t="s">
        <v>275</v>
      </c>
      <c r="B371" s="613">
        <f>+'TTA Pivot Table'!M$125</f>
        <v>0</v>
      </c>
      <c r="C371" s="613">
        <f>+'TTA Pivot Table'!M$126</f>
        <v>0</v>
      </c>
      <c r="D371" s="613">
        <f>+'TTA Pivot Table'!M$127</f>
        <v>0</v>
      </c>
      <c r="E371" s="614">
        <f>+'TTA Pivot Table'!M$128</f>
        <v>0</v>
      </c>
      <c r="F371" s="614">
        <f>+'TTA Pivot Table'!M$129</f>
        <v>0</v>
      </c>
      <c r="G371" s="613">
        <f>+'TTA Pivot Table'!M$130</f>
        <v>0</v>
      </c>
      <c r="H371" s="613">
        <f>+'TTA Pivot Table'!M$131</f>
        <v>0</v>
      </c>
      <c r="I371" s="614">
        <f>+'TTA Pivot Table'!M$132</f>
        <v>0</v>
      </c>
      <c r="J371" s="614">
        <f>+'TTA Pivot Table'!M$133</f>
        <v>0</v>
      </c>
      <c r="K371" s="613">
        <f>+'TTA Pivot Table'!M$134</f>
        <v>0</v>
      </c>
      <c r="L371" s="613">
        <f>+'TTA Pivot Table'!M$135</f>
        <v>0</v>
      </c>
      <c r="M371" s="615">
        <f>+'TTA Pivot Table'!M$136</f>
        <v>0</v>
      </c>
      <c r="N371" s="614">
        <f>+'TTA Pivot Table'!M$137</f>
        <v>0</v>
      </c>
      <c r="O371" s="616">
        <f>+'TTA Pivot Table'!M$141</f>
        <v>0</v>
      </c>
      <c r="P371" s="249"/>
      <c r="Q371" s="250">
        <f t="shared" si="22"/>
        <v>0</v>
      </c>
    </row>
    <row r="372" spans="1:17">
      <c r="A372" s="44"/>
      <c r="B372" s="613"/>
      <c r="C372" s="613"/>
      <c r="D372" s="613"/>
      <c r="E372" s="614"/>
      <c r="F372" s="614"/>
      <c r="G372" s="613"/>
      <c r="H372" s="613"/>
      <c r="I372" s="614"/>
      <c r="J372" s="614"/>
      <c r="K372" s="613"/>
      <c r="L372" s="613"/>
      <c r="M372" s="615"/>
      <c r="N372" s="614"/>
      <c r="O372" s="616"/>
      <c r="P372" s="249"/>
      <c r="Q372" s="250"/>
    </row>
    <row r="373" spans="1:17">
      <c r="A373" s="44" t="s">
        <v>276</v>
      </c>
      <c r="B373" s="613">
        <f>+'TTA Pivot Table'!M$142</f>
        <v>0</v>
      </c>
      <c r="C373" s="613">
        <f>+'TTA Pivot Table'!M$143</f>
        <v>0</v>
      </c>
      <c r="D373" s="613">
        <f>+'TTA Pivot Table'!M$144</f>
        <v>0</v>
      </c>
      <c r="E373" s="614">
        <f>+'TTA Pivot Table'!M$145</f>
        <v>0</v>
      </c>
      <c r="F373" s="614">
        <f>+'TTA Pivot Table'!M$146</f>
        <v>0</v>
      </c>
      <c r="G373" s="613">
        <f>+'TTA Pivot Table'!M$147</f>
        <v>0</v>
      </c>
      <c r="H373" s="613">
        <f>+'TTA Pivot Table'!M$148</f>
        <v>0</v>
      </c>
      <c r="I373" s="614">
        <f>+'TTA Pivot Table'!M$149</f>
        <v>0</v>
      </c>
      <c r="J373" s="614">
        <f>+'TTA Pivot Table'!M$150</f>
        <v>0</v>
      </c>
      <c r="K373" s="613">
        <f>+'TTA Pivot Table'!M$151</f>
        <v>0</v>
      </c>
      <c r="L373" s="613">
        <f>+'TTA Pivot Table'!M$152</f>
        <v>0</v>
      </c>
      <c r="M373" s="615">
        <f>+'TTA Pivot Table'!M$153</f>
        <v>0</v>
      </c>
      <c r="N373" s="614">
        <f>+'TTA Pivot Table'!M$154</f>
        <v>0</v>
      </c>
      <c r="O373" s="616">
        <f>+'TTA Pivot Table'!M$158</f>
        <v>0</v>
      </c>
      <c r="P373" s="249"/>
      <c r="Q373" s="250">
        <f t="shared" si="22"/>
        <v>0</v>
      </c>
    </row>
    <row r="374" spans="1:17">
      <c r="A374" s="44" t="s">
        <v>277</v>
      </c>
      <c r="B374" s="613">
        <f>+'TTA Pivot Table'!M$159</f>
        <v>2.7212658227848103</v>
      </c>
      <c r="C374" s="613">
        <f>+'TTA Pivot Table'!M$160</f>
        <v>2.9287999999999998</v>
      </c>
      <c r="D374" s="613">
        <f>+'TTA Pivot Table'!M$161</f>
        <v>1.5</v>
      </c>
      <c r="E374" s="614">
        <f>+'TTA Pivot Table'!M$162</f>
        <v>2.7916923076923079</v>
      </c>
      <c r="F374" s="614">
        <f>+'TTA Pivot Table'!M$163</f>
        <v>4.2514020618556696</v>
      </c>
      <c r="G374" s="613">
        <f>+'TTA Pivot Table'!M$164</f>
        <v>4.8559365994236314</v>
      </c>
      <c r="H374" s="613">
        <f>+'TTA Pivot Table'!M$165</f>
        <v>3.5</v>
      </c>
      <c r="I374" s="614">
        <f>+'TTA Pivot Table'!M$166</f>
        <v>4.5023289315726283</v>
      </c>
      <c r="J374" s="614">
        <f>+'TTA Pivot Table'!M$167</f>
        <v>2.905904761904762</v>
      </c>
      <c r="K374" s="613">
        <f>+'TTA Pivot Table'!M$168</f>
        <v>2.8657936507936506</v>
      </c>
      <c r="L374" s="613">
        <f>+'TTA Pivot Table'!M$169</f>
        <v>1.75</v>
      </c>
      <c r="M374" s="615">
        <f>+'TTA Pivot Table'!M$170</f>
        <v>2.8742918454935618</v>
      </c>
      <c r="N374" s="614">
        <f>+'TTA Pivot Table'!M$171</f>
        <v>0</v>
      </c>
      <c r="O374" s="616">
        <f>+'TTA Pivot Table'!M$175</f>
        <v>3.9992224080267555</v>
      </c>
      <c r="P374" s="249"/>
      <c r="Q374" s="250">
        <f t="shared" si="22"/>
        <v>-1.6280370860790665</v>
      </c>
    </row>
    <row r="375" spans="1:17">
      <c r="A375" s="44" t="s">
        <v>278</v>
      </c>
      <c r="B375" s="613">
        <f>+'TTA Pivot Table'!M$176</f>
        <v>0</v>
      </c>
      <c r="C375" s="613">
        <f>+'TTA Pivot Table'!M$177</f>
        <v>0</v>
      </c>
      <c r="D375" s="613">
        <f>+'TTA Pivot Table'!M$178</f>
        <v>0</v>
      </c>
      <c r="E375" s="614">
        <f>+'TTA Pivot Table'!M$179</f>
        <v>0</v>
      </c>
      <c r="F375" s="614">
        <f>+'TTA Pivot Table'!M$180</f>
        <v>0</v>
      </c>
      <c r="G375" s="613">
        <f>+'TTA Pivot Table'!M$181</f>
        <v>0</v>
      </c>
      <c r="H375" s="613">
        <f>+'TTA Pivot Table'!M$182</f>
        <v>0</v>
      </c>
      <c r="I375" s="614">
        <f>+'TTA Pivot Table'!M$183</f>
        <v>0</v>
      </c>
      <c r="J375" s="614">
        <f>+'TTA Pivot Table'!M$184</f>
        <v>0</v>
      </c>
      <c r="K375" s="613">
        <f>+'TTA Pivot Table'!M$185</f>
        <v>0</v>
      </c>
      <c r="L375" s="613">
        <f>+'TTA Pivot Table'!M$186</f>
        <v>0</v>
      </c>
      <c r="M375" s="615">
        <f>+'TTA Pivot Table'!M$187</f>
        <v>0</v>
      </c>
      <c r="N375" s="614">
        <f>+'TTA Pivot Table'!M$188</f>
        <v>0</v>
      </c>
      <c r="O375" s="616">
        <f>+'TTA Pivot Table'!M$192</f>
        <v>0</v>
      </c>
      <c r="P375" s="249"/>
      <c r="Q375" s="250">
        <f t="shared" si="22"/>
        <v>0</v>
      </c>
    </row>
    <row r="376" spans="1:17">
      <c r="A376" s="44" t="s">
        <v>279</v>
      </c>
      <c r="B376" s="613">
        <f>+'TTA Pivot Table'!M$193</f>
        <v>0</v>
      </c>
      <c r="C376" s="613">
        <f>+'TTA Pivot Table'!M$194</f>
        <v>0</v>
      </c>
      <c r="D376" s="613">
        <f>+'TTA Pivot Table'!M$195</f>
        <v>0</v>
      </c>
      <c r="E376" s="614">
        <f>+'TTA Pivot Table'!M$196</f>
        <v>0</v>
      </c>
      <c r="F376" s="614">
        <f>+'TTA Pivot Table'!M$197</f>
        <v>0</v>
      </c>
      <c r="G376" s="613">
        <f>+'TTA Pivot Table'!M$198</f>
        <v>0</v>
      </c>
      <c r="H376" s="613">
        <f>+'TTA Pivot Table'!M$199</f>
        <v>0</v>
      </c>
      <c r="I376" s="614">
        <f>+'TTA Pivot Table'!M$200</f>
        <v>0</v>
      </c>
      <c r="J376" s="614">
        <f>+'TTA Pivot Table'!M$201</f>
        <v>0</v>
      </c>
      <c r="K376" s="613">
        <f>+'TTA Pivot Table'!M$202</f>
        <v>0</v>
      </c>
      <c r="L376" s="613">
        <f>+'TTA Pivot Table'!M$203</f>
        <v>0</v>
      </c>
      <c r="M376" s="615">
        <f>+'TTA Pivot Table'!M$204</f>
        <v>0</v>
      </c>
      <c r="N376" s="614">
        <f>+'TTA Pivot Table'!M$205</f>
        <v>0</v>
      </c>
      <c r="O376" s="616">
        <f>+'TTA Pivot Table'!M$209</f>
        <v>0</v>
      </c>
      <c r="P376" s="249"/>
      <c r="Q376" s="250">
        <f t="shared" si="22"/>
        <v>0</v>
      </c>
    </row>
    <row r="377" spans="1:17">
      <c r="A377" s="44"/>
      <c r="B377" s="613"/>
      <c r="C377" s="613"/>
      <c r="D377" s="613"/>
      <c r="E377" s="614"/>
      <c r="F377" s="614"/>
      <c r="G377" s="613"/>
      <c r="H377" s="613"/>
      <c r="I377" s="614"/>
      <c r="J377" s="614"/>
      <c r="K377" s="613"/>
      <c r="L377" s="613"/>
      <c r="M377" s="615"/>
      <c r="N377" s="614"/>
      <c r="O377" s="616"/>
      <c r="P377" s="249"/>
      <c r="Q377" s="250"/>
    </row>
    <row r="378" spans="1:17">
      <c r="A378" s="44" t="s">
        <v>280</v>
      </c>
      <c r="B378" s="613">
        <f>+'TTA Pivot Table'!M$210</f>
        <v>2.95</v>
      </c>
      <c r="C378" s="613">
        <f>+'TTA Pivot Table'!M$211</f>
        <v>3.33</v>
      </c>
      <c r="D378" s="613">
        <f>+'TTA Pivot Table'!M$212</f>
        <v>0</v>
      </c>
      <c r="E378" s="614">
        <f>+'TTA Pivot Table'!M$213</f>
        <v>3.105454545454545</v>
      </c>
      <c r="F378" s="614">
        <f>+'TTA Pivot Table'!M$214</f>
        <v>3.09</v>
      </c>
      <c r="G378" s="613">
        <f>+'TTA Pivot Table'!M$215</f>
        <v>3.28</v>
      </c>
      <c r="H378" s="613">
        <f>+'TTA Pivot Table'!M$216</f>
        <v>0</v>
      </c>
      <c r="I378" s="614">
        <f>+'TTA Pivot Table'!M$217</f>
        <v>3.1268932038834945</v>
      </c>
      <c r="J378" s="614">
        <f>+'TTA Pivot Table'!M$218</f>
        <v>2.0299999999999998</v>
      </c>
      <c r="K378" s="613">
        <f>+'TTA Pivot Table'!M$219</f>
        <v>2.57</v>
      </c>
      <c r="L378" s="613">
        <f>+'TTA Pivot Table'!M$220</f>
        <v>0</v>
      </c>
      <c r="M378" s="615">
        <f>+'TTA Pivot Table'!M$221</f>
        <v>2.3174193548387092</v>
      </c>
      <c r="N378" s="614">
        <f>+'TTA Pivot Table'!M$222</f>
        <v>0</v>
      </c>
      <c r="O378" s="616">
        <f>+'TTA Pivot Table'!M$226</f>
        <v>2.8559893048128338</v>
      </c>
      <c r="P378" s="249"/>
      <c r="Q378" s="250">
        <f t="shared" si="22"/>
        <v>-0.80947384904478525</v>
      </c>
    </row>
    <row r="379" spans="1:17">
      <c r="A379" s="44" t="s">
        <v>281</v>
      </c>
      <c r="B379" s="613">
        <f>+'TTA Pivot Table'!M$227</f>
        <v>2.8923076923076922</v>
      </c>
      <c r="C379" s="613">
        <f>+'TTA Pivot Table'!M$228</f>
        <v>3.2608695652173911</v>
      </c>
      <c r="D379" s="613">
        <f>+'TTA Pivot Table'!M$229</f>
        <v>0</v>
      </c>
      <c r="E379" s="614">
        <f>+'TTA Pivot Table'!M$230</f>
        <v>3.045045045045045</v>
      </c>
      <c r="F379" s="614">
        <f>+'TTA Pivot Table'!M$231</f>
        <v>3.6087866108786613</v>
      </c>
      <c r="G379" s="613">
        <f>+'TTA Pivot Table'!M$232</f>
        <v>4.4474708171206228</v>
      </c>
      <c r="H379" s="613">
        <f>+'TTA Pivot Table'!M$233</f>
        <v>0</v>
      </c>
      <c r="I379" s="614">
        <f>+'TTA Pivot Table'!M$234</f>
        <v>3.9020408163265308</v>
      </c>
      <c r="J379" s="614">
        <f>+'TTA Pivot Table'!M$235</f>
        <v>2.6954887218045114</v>
      </c>
      <c r="K379" s="613">
        <f>+'TTA Pivot Table'!M$236</f>
        <v>3.0611510791366907</v>
      </c>
      <c r="L379" s="613">
        <f>+'TTA Pivot Table'!M$237</f>
        <v>0</v>
      </c>
      <c r="M379" s="615">
        <f>+'TTA Pivot Table'!M$238</f>
        <v>2.8823529411764706</v>
      </c>
      <c r="N379" s="614">
        <f>+'TTA Pivot Table'!M$239</f>
        <v>5.2705314009661839</v>
      </c>
      <c r="O379" s="616">
        <f>+'TTA Pivot Table'!M$243</f>
        <v>3.6725109580463369</v>
      </c>
      <c r="P379" s="249"/>
      <c r="Q379" s="250">
        <f t="shared" si="22"/>
        <v>-1.0196878751500602</v>
      </c>
    </row>
    <row r="380" spans="1:17">
      <c r="A380" s="44" t="s">
        <v>282</v>
      </c>
      <c r="B380" s="613">
        <f>+'TTA Pivot Table'!M$244</f>
        <v>2.1371087928464978</v>
      </c>
      <c r="C380" s="613">
        <f>+'TTA Pivot Table'!M$245</f>
        <v>2.3235294117647061</v>
      </c>
      <c r="D380" s="613">
        <f>+'TTA Pivot Table'!M$246</f>
        <v>0</v>
      </c>
      <c r="E380" s="614">
        <f>+'TTA Pivot Table'!M$247</f>
        <v>2.1777389277389281</v>
      </c>
      <c r="F380" s="614">
        <f>+'TTA Pivot Table'!M$248</f>
        <v>3.1369932650971184</v>
      </c>
      <c r="G380" s="613">
        <f>+'TTA Pivot Table'!M$249</f>
        <v>5.8874794102098766</v>
      </c>
      <c r="H380" s="613">
        <f>+'TTA Pivot Table'!M$250</f>
        <v>0</v>
      </c>
      <c r="I380" s="614">
        <f>+'TTA Pivot Table'!M$251</f>
        <v>4.8806862457364089</v>
      </c>
      <c r="J380" s="614">
        <f>+'TTA Pivot Table'!M$252</f>
        <v>2.5443181818181819</v>
      </c>
      <c r="K380" s="613">
        <f>+'TTA Pivot Table'!M$253</f>
        <v>2.8417611604862603</v>
      </c>
      <c r="L380" s="613">
        <f>+'TTA Pivot Table'!M$254</f>
        <v>0</v>
      </c>
      <c r="M380" s="615">
        <f>+'TTA Pivot Table'!M$255</f>
        <v>2.7645488238408591</v>
      </c>
      <c r="N380" s="614">
        <f>+'TTA Pivot Table'!M$256</f>
        <v>0</v>
      </c>
      <c r="O380" s="616">
        <f>+'TTA Pivot Table'!M$260</f>
        <v>4.0682537438603763</v>
      </c>
      <c r="P380" s="249"/>
      <c r="Q380" s="250">
        <f t="shared" si="22"/>
        <v>-2.1161374218955498</v>
      </c>
    </row>
    <row r="381" spans="1:17">
      <c r="A381" s="220" t="s">
        <v>283</v>
      </c>
      <c r="B381" s="622">
        <f>+'TTA Pivot Table'!M$261</f>
        <v>3.4979381443298965</v>
      </c>
      <c r="C381" s="622">
        <f>+'TTA Pivot Table'!M$262</f>
        <v>4.2750000000000004</v>
      </c>
      <c r="D381" s="622">
        <f>+'TTA Pivot Table'!M$263</f>
        <v>0</v>
      </c>
      <c r="E381" s="623">
        <f>+'TTA Pivot Table'!M$264</f>
        <v>3.5287128712871283</v>
      </c>
      <c r="F381" s="623">
        <f>+'TTA Pivot Table'!M$265</f>
        <v>4.152525252525253</v>
      </c>
      <c r="G381" s="622">
        <f>+'TTA Pivot Table'!M$266</f>
        <v>4.5829457364341089</v>
      </c>
      <c r="H381" s="622">
        <f>+'TTA Pivot Table'!M$267</f>
        <v>0</v>
      </c>
      <c r="I381" s="623">
        <f>+'TTA Pivot Table'!M$268</f>
        <v>4.2415064102564104</v>
      </c>
      <c r="J381" s="623">
        <f>+'TTA Pivot Table'!M$269</f>
        <v>4.4828124999999996</v>
      </c>
      <c r="K381" s="622">
        <f>+'TTA Pivot Table'!M$270</f>
        <v>3.6160377358490567</v>
      </c>
      <c r="L381" s="622">
        <f>+'TTA Pivot Table'!M$271</f>
        <v>0</v>
      </c>
      <c r="M381" s="624">
        <f>+'TTA Pivot Table'!M$272</f>
        <v>4.2290055248618783</v>
      </c>
      <c r="N381" s="623">
        <f>+'TTA Pivot Table'!M$273</f>
        <v>6.2131086142322101</v>
      </c>
      <c r="O381" s="625">
        <f>+'TTA Pivot Table'!M$277</f>
        <v>4.5010489510489515</v>
      </c>
      <c r="P381" s="249"/>
      <c r="Q381" s="256">
        <f t="shared" si="22"/>
        <v>-1.2500885394532091E-2</v>
      </c>
    </row>
    <row r="382" spans="1:17">
      <c r="A382" s="559" t="s">
        <v>400</v>
      </c>
      <c r="B382" s="584"/>
      <c r="C382" s="584"/>
      <c r="D382" s="584"/>
      <c r="E382" s="584"/>
      <c r="F382" s="585"/>
      <c r="G382" s="585"/>
      <c r="H382" s="585"/>
      <c r="I382" s="585"/>
      <c r="J382" s="586"/>
      <c r="K382" s="586"/>
      <c r="L382" s="586"/>
      <c r="M382" s="586"/>
      <c r="N382" s="586"/>
      <c r="O382" s="587"/>
    </row>
    <row r="383" spans="1:17" s="45" customFormat="1">
      <c r="A383" s="559"/>
      <c r="B383" s="588"/>
      <c r="C383" s="588"/>
      <c r="D383" s="588"/>
      <c r="E383" s="589"/>
      <c r="F383" s="588"/>
      <c r="G383" s="588"/>
      <c r="H383" s="588"/>
      <c r="I383" s="589"/>
      <c r="J383" s="590"/>
      <c r="K383" s="590"/>
      <c r="L383" s="590"/>
      <c r="M383" s="591"/>
      <c r="N383" s="590"/>
      <c r="O383" s="592"/>
      <c r="P383" s="267"/>
    </row>
    <row r="384" spans="1:17">
      <c r="A384" s="559"/>
      <c r="B384" s="584"/>
      <c r="C384" s="584"/>
      <c r="D384" s="584"/>
      <c r="E384" s="584"/>
      <c r="F384" s="585"/>
      <c r="G384" s="585"/>
      <c r="H384" s="585"/>
      <c r="I384" s="585"/>
      <c r="J384" s="586"/>
      <c r="K384" s="586"/>
      <c r="L384" s="586"/>
      <c r="M384" s="586"/>
      <c r="N384" s="586"/>
      <c r="O384" s="560" t="s">
        <v>830</v>
      </c>
    </row>
  </sheetData>
  <mergeCells count="12">
    <mergeCell ref="N326:N328"/>
    <mergeCell ref="N358:N360"/>
    <mergeCell ref="N166:N168"/>
    <mergeCell ref="N198:N200"/>
    <mergeCell ref="N230:N232"/>
    <mergeCell ref="N262:N264"/>
    <mergeCell ref="N294:N296"/>
    <mergeCell ref="N6:N8"/>
    <mergeCell ref="N38:N40"/>
    <mergeCell ref="N70:N72"/>
    <mergeCell ref="N102:N104"/>
    <mergeCell ref="N134:N136"/>
  </mergeCells>
  <phoneticPr fontId="30" type="noConversion"/>
  <pageMargins left="0.75" right="0.75" top="1" bottom="1" header="0.5" footer="0.5"/>
  <pageSetup firstPageNumber="61"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3.xml><?xml version="1.0" encoding="utf-8"?>
<worksheet xmlns="http://schemas.openxmlformats.org/spreadsheetml/2006/main" xmlns:r="http://schemas.openxmlformats.org/officeDocument/2006/relationships">
  <sheetPr enableFormatConditionsCalculation="0">
    <tabColor indexed="16"/>
  </sheetPr>
  <dimension ref="A1:Q373"/>
  <sheetViews>
    <sheetView showGridLines="0" showZeros="0" view="pageBreakPreview" zoomScaleNormal="100" zoomScaleSheetLayoutView="100" workbookViewId="0">
      <selection activeCell="A344" sqref="A344:XFD344"/>
    </sheetView>
  </sheetViews>
  <sheetFormatPr defaultColWidth="9" defaultRowHeight="15.75"/>
  <cols>
    <col min="1" max="1" width="11.25" style="38" customWidth="1"/>
    <col min="2" max="2" width="7.25" style="323" customWidth="1"/>
    <col min="3" max="3" width="7.125" style="323" customWidth="1"/>
    <col min="4" max="4" width="9" style="323"/>
    <col min="5" max="5" width="7.125" style="323" customWidth="1"/>
    <col min="6" max="6" width="6.75" style="323" customWidth="1"/>
    <col min="7" max="7" width="7.375" style="323" customWidth="1"/>
    <col min="8" max="8" width="9" style="323" customWidth="1"/>
    <col min="9" max="9" width="7.875" style="323" customWidth="1"/>
    <col min="10" max="10" width="6.125" style="323" customWidth="1"/>
    <col min="11" max="11" width="6" style="323" customWidth="1"/>
    <col min="12" max="12" width="8.5" style="323" customWidth="1"/>
    <col min="13" max="13" width="5.125" style="323" customWidth="1"/>
    <col min="14" max="14" width="9" style="323"/>
    <col min="15" max="15" width="6.625" style="394" customWidth="1"/>
    <col min="16" max="16" width="4.25" style="38" customWidth="1"/>
    <col min="17" max="16384" width="9" style="292"/>
  </cols>
  <sheetData>
    <row r="1" spans="1:17" ht="18">
      <c r="A1" s="557" t="s">
        <v>877</v>
      </c>
      <c r="B1" s="393"/>
      <c r="C1" s="393"/>
      <c r="D1" s="393"/>
      <c r="E1" s="536"/>
      <c r="F1" s="536"/>
      <c r="G1" s="536"/>
      <c r="H1" s="536"/>
      <c r="I1" s="536"/>
      <c r="J1" s="393"/>
      <c r="K1" s="393"/>
      <c r="L1" s="393"/>
      <c r="M1" s="536"/>
      <c r="N1" s="393"/>
      <c r="O1" s="537"/>
    </row>
    <row r="2" spans="1:17" ht="18">
      <c r="A2" s="557"/>
      <c r="B2" s="393"/>
      <c r="C2" s="393"/>
      <c r="D2" s="393"/>
      <c r="E2" s="536"/>
      <c r="F2" s="536"/>
      <c r="G2" s="536"/>
      <c r="H2" s="536"/>
      <c r="I2" s="536"/>
      <c r="J2" s="393"/>
      <c r="K2" s="393"/>
      <c r="L2" s="393"/>
      <c r="M2" s="536"/>
      <c r="N2" s="393"/>
      <c r="O2" s="537"/>
    </row>
    <row r="3" spans="1:17">
      <c r="A3" s="558" t="s">
        <v>417</v>
      </c>
      <c r="B3" s="393"/>
      <c r="C3" s="393"/>
      <c r="D3" s="393"/>
      <c r="E3" s="536"/>
      <c r="F3" s="536"/>
      <c r="G3" s="536"/>
      <c r="H3" s="536"/>
      <c r="I3" s="536"/>
      <c r="J3" s="393"/>
      <c r="K3" s="393"/>
      <c r="L3" s="393"/>
      <c r="M3" s="536"/>
      <c r="N3" s="393"/>
      <c r="O3" s="537"/>
    </row>
    <row r="4" spans="1:17">
      <c r="A4" s="558" t="s">
        <v>525</v>
      </c>
      <c r="B4" s="393"/>
      <c r="C4" s="393"/>
      <c r="D4" s="393"/>
      <c r="E4" s="536"/>
      <c r="F4" s="536"/>
      <c r="G4" s="536"/>
      <c r="H4" s="536"/>
      <c r="I4" s="536"/>
      <c r="J4" s="393"/>
      <c r="K4" s="393"/>
      <c r="L4" s="393"/>
      <c r="M4" s="536"/>
      <c r="N4" s="393"/>
      <c r="O4" s="537"/>
    </row>
    <row r="5" spans="1:17" ht="15.75" customHeight="1">
      <c r="A5" s="231"/>
      <c r="B5" s="317"/>
      <c r="C5" s="317"/>
      <c r="D5" s="317"/>
      <c r="E5" s="317"/>
      <c r="F5" s="318"/>
      <c r="G5" s="395"/>
      <c r="H5" s="395"/>
      <c r="I5" s="396"/>
      <c r="J5" s="396"/>
      <c r="K5" s="396"/>
      <c r="L5" s="396"/>
      <c r="M5" s="396"/>
      <c r="N5" s="396"/>
      <c r="O5" s="396"/>
      <c r="P5" s="42"/>
    </row>
    <row r="6" spans="1:17" ht="15.75" customHeight="1">
      <c r="A6" s="213"/>
      <c r="B6" s="561" t="s">
        <v>828</v>
      </c>
      <c r="C6" s="626"/>
      <c r="D6" s="626"/>
      <c r="E6" s="626"/>
      <c r="F6" s="626"/>
      <c r="G6" s="626"/>
      <c r="H6" s="626"/>
      <c r="I6" s="627"/>
      <c r="J6" s="628" t="s">
        <v>397</v>
      </c>
      <c r="K6" s="629"/>
      <c r="L6" s="629"/>
      <c r="M6" s="630"/>
      <c r="N6" s="660" t="s">
        <v>827</v>
      </c>
      <c r="O6" s="631"/>
      <c r="P6" s="397"/>
    </row>
    <row r="7" spans="1:17" ht="42" customHeight="1">
      <c r="A7" s="243"/>
      <c r="B7" s="562" t="s">
        <v>906</v>
      </c>
      <c r="C7" s="562"/>
      <c r="D7" s="562"/>
      <c r="E7" s="567"/>
      <c r="F7" s="568" t="s">
        <v>908</v>
      </c>
      <c r="G7" s="562"/>
      <c r="H7" s="562"/>
      <c r="I7" s="563"/>
      <c r="J7" s="569" t="s">
        <v>829</v>
      </c>
      <c r="K7" s="626"/>
      <c r="L7" s="626"/>
      <c r="M7" s="627"/>
      <c r="N7" s="666"/>
      <c r="O7" s="632"/>
      <c r="P7" s="397"/>
    </row>
    <row r="8" spans="1:17" ht="30" customHeight="1">
      <c r="A8" s="231"/>
      <c r="B8" s="633" t="s">
        <v>398</v>
      </c>
      <c r="C8" s="633" t="s">
        <v>399</v>
      </c>
      <c r="D8" s="633" t="s">
        <v>284</v>
      </c>
      <c r="E8" s="634" t="s">
        <v>127</v>
      </c>
      <c r="F8" s="634" t="s">
        <v>398</v>
      </c>
      <c r="G8" s="633" t="s">
        <v>399</v>
      </c>
      <c r="H8" s="633" t="s">
        <v>284</v>
      </c>
      <c r="I8" s="634" t="s">
        <v>127</v>
      </c>
      <c r="J8" s="635" t="s">
        <v>398</v>
      </c>
      <c r="K8" s="636" t="s">
        <v>399</v>
      </c>
      <c r="L8" s="637" t="s">
        <v>284</v>
      </c>
      <c r="M8" s="635" t="s">
        <v>127</v>
      </c>
      <c r="N8" s="667"/>
      <c r="O8" s="583" t="s">
        <v>128</v>
      </c>
      <c r="P8" s="397"/>
    </row>
    <row r="9" spans="1:17" hidden="1">
      <c r="A9" s="398" t="s">
        <v>267</v>
      </c>
      <c r="B9" s="369">
        <f>+'CTA Pivot Table'!I$278</f>
        <v>137.73634083601286</v>
      </c>
      <c r="C9" s="369">
        <f>+'CTA Pivot Table'!I$279</f>
        <v>128.31643564356435</v>
      </c>
      <c r="D9" s="369">
        <f>+'CTA Pivot Table'!I$280</f>
        <v>129.19</v>
      </c>
      <c r="E9" s="370">
        <f>+'CTA Pivot Table'!I$281</f>
        <v>137.11396758703481</v>
      </c>
      <c r="F9" s="370">
        <f>+'CTA Pivot Table'!I$282</f>
        <v>135.26995577148168</v>
      </c>
      <c r="G9" s="369">
        <f>+'CTA Pivot Table'!I$283</f>
        <v>121.60730095727293</v>
      </c>
      <c r="H9" s="369">
        <f>+'CTA Pivot Table'!I$284</f>
        <v>122.601375</v>
      </c>
      <c r="I9" s="370">
        <f>+'CTA Pivot Table'!I$285</f>
        <v>134.383106606762</v>
      </c>
      <c r="J9" s="370">
        <f>+'CTA Pivot Table'!I$286</f>
        <v>91.853924331852255</v>
      </c>
      <c r="K9" s="369">
        <f>+'CTA Pivot Table'!I$287</f>
        <v>77.923286762488701</v>
      </c>
      <c r="L9" s="369">
        <f>+'CTA Pivot Table'!I$288</f>
        <v>102.22850393700789</v>
      </c>
      <c r="M9" s="371">
        <f>+'CTA Pivot Table'!I$289</f>
        <v>88.78149357575758</v>
      </c>
      <c r="N9" s="370">
        <f>+'CTA Pivot Table'!I$290</f>
        <v>100.51022506619594</v>
      </c>
      <c r="O9" s="380">
        <f>+'CTA Pivot Table'!I$294</f>
        <v>116.99099854049136</v>
      </c>
      <c r="P9" s="43"/>
      <c r="Q9" s="399"/>
    </row>
    <row r="10" spans="1:17" hidden="1">
      <c r="A10" s="398"/>
      <c r="B10" s="369"/>
      <c r="C10" s="369"/>
      <c r="D10" s="369"/>
      <c r="E10" s="370"/>
      <c r="F10" s="370"/>
      <c r="G10" s="400"/>
      <c r="H10" s="401"/>
      <c r="I10" s="370"/>
      <c r="J10" s="370"/>
      <c r="K10" s="369"/>
      <c r="L10" s="369"/>
      <c r="M10" s="371"/>
      <c r="N10" s="370"/>
      <c r="O10" s="380"/>
      <c r="P10" s="43"/>
    </row>
    <row r="11" spans="1:17">
      <c r="A11" s="398" t="s">
        <v>268</v>
      </c>
      <c r="B11" s="638">
        <f>+'CTA Pivot Table'!I$6</f>
        <v>0</v>
      </c>
      <c r="C11" s="638">
        <f>+'CTA Pivot Table'!I$7</f>
        <v>0</v>
      </c>
      <c r="D11" s="638">
        <f>+'CTA Pivot Table'!I$8</f>
        <v>0</v>
      </c>
      <c r="E11" s="639">
        <f>+'CTA Pivot Table'!I$9</f>
        <v>0</v>
      </c>
      <c r="F11" s="639">
        <f>+'CTA Pivot Table'!I$10</f>
        <v>0</v>
      </c>
      <c r="G11" s="638">
        <f>+'CTA Pivot Table'!I$11</f>
        <v>0</v>
      </c>
      <c r="H11" s="638">
        <f>+'CTA Pivot Table'!I$12</f>
        <v>0</v>
      </c>
      <c r="I11" s="639">
        <f>+'CTA Pivot Table'!I$13</f>
        <v>0</v>
      </c>
      <c r="J11" s="639">
        <f>+'CTA Pivot Table'!I$14</f>
        <v>0</v>
      </c>
      <c r="K11" s="638">
        <f>+'CTA Pivot Table'!I$15</f>
        <v>0</v>
      </c>
      <c r="L11" s="638">
        <f>+'CTA Pivot Table'!I$16</f>
        <v>0</v>
      </c>
      <c r="M11" s="640">
        <f>+'CTA Pivot Table'!I$17</f>
        <v>0</v>
      </c>
      <c r="N11" s="639">
        <f>+'CTA Pivot Table'!I$18</f>
        <v>0</v>
      </c>
      <c r="O11" s="641">
        <f>+'CTA Pivot Table'!I$22</f>
        <v>0</v>
      </c>
      <c r="P11" s="43"/>
    </row>
    <row r="12" spans="1:17">
      <c r="A12" s="398" t="s">
        <v>269</v>
      </c>
      <c r="B12" s="638">
        <f>+'CTA Pivot Table'!I$23</f>
        <v>126.49494505494505</v>
      </c>
      <c r="C12" s="638">
        <f>+'CTA Pivot Table'!I$24</f>
        <v>123.24833333333333</v>
      </c>
      <c r="D12" s="638">
        <f>+'CTA Pivot Table'!I$25</f>
        <v>96.666666666666671</v>
      </c>
      <c r="E12" s="639">
        <f>+'CTA Pivot Table'!I$26</f>
        <v>125.28320754716979</v>
      </c>
      <c r="F12" s="639">
        <f>+'CTA Pivot Table'!I$27</f>
        <v>123.05633773308192</v>
      </c>
      <c r="G12" s="638">
        <f>+'CTA Pivot Table'!I$28</f>
        <v>109.43614473684211</v>
      </c>
      <c r="H12" s="638">
        <f>+'CTA Pivot Table'!I$29</f>
        <v>94.655517241379314</v>
      </c>
      <c r="I12" s="639">
        <f>+'CTA Pivot Table'!I$30</f>
        <v>121.04717367853289</v>
      </c>
      <c r="J12" s="639">
        <f>+'CTA Pivot Table'!I$31</f>
        <v>76.095833333333331</v>
      </c>
      <c r="K12" s="638">
        <f>+'CTA Pivot Table'!I$32</f>
        <v>68.828519230769217</v>
      </c>
      <c r="L12" s="638">
        <f>+'CTA Pivot Table'!I$33</f>
        <v>105.44729760547322</v>
      </c>
      <c r="M12" s="640">
        <f>+'CTA Pivot Table'!I$34</f>
        <v>82.622499257057939</v>
      </c>
      <c r="N12" s="639">
        <f>+'CTA Pivot Table'!I$35</f>
        <v>109.73556603773586</v>
      </c>
      <c r="O12" s="641">
        <f>+'CTA Pivot Table'!I$39</f>
        <v>106.85051919956734</v>
      </c>
      <c r="P12" s="43"/>
    </row>
    <row r="13" spans="1:17">
      <c r="A13" s="398" t="s">
        <v>270</v>
      </c>
      <c r="B13" s="638">
        <f>+'CTA Pivot Table'!I$40</f>
        <v>0</v>
      </c>
      <c r="C13" s="638">
        <f>+'CTA Pivot Table'!I$41</f>
        <v>0</v>
      </c>
      <c r="D13" s="638">
        <f>+'CTA Pivot Table'!I$42</f>
        <v>0</v>
      </c>
      <c r="E13" s="639">
        <f>+'CTA Pivot Table'!I$43</f>
        <v>0</v>
      </c>
      <c r="F13" s="639">
        <f>+'CTA Pivot Table'!I$44</f>
        <v>0</v>
      </c>
      <c r="G13" s="638">
        <f>+'CTA Pivot Table'!I$45</f>
        <v>0</v>
      </c>
      <c r="H13" s="638">
        <f>+'CTA Pivot Table'!I$46</f>
        <v>0</v>
      </c>
      <c r="I13" s="639">
        <f>+'CTA Pivot Table'!I$47</f>
        <v>0</v>
      </c>
      <c r="J13" s="639">
        <f>+'CTA Pivot Table'!I$48</f>
        <v>0</v>
      </c>
      <c r="K13" s="638">
        <f>+'CTA Pivot Table'!I$49</f>
        <v>0</v>
      </c>
      <c r="L13" s="638">
        <f>+'CTA Pivot Table'!I$50</f>
        <v>0</v>
      </c>
      <c r="M13" s="640">
        <f>+'CTA Pivot Table'!I$51</f>
        <v>0</v>
      </c>
      <c r="N13" s="639">
        <f>+'CTA Pivot Table'!I$52</f>
        <v>0</v>
      </c>
      <c r="O13" s="641">
        <f>+'CTA Pivot Table'!I$56</f>
        <v>0</v>
      </c>
      <c r="P13" s="43"/>
    </row>
    <row r="14" spans="1:17">
      <c r="A14" s="398" t="s">
        <v>271</v>
      </c>
      <c r="B14" s="638">
        <f>+'CTA Pivot Table'!I$57</f>
        <v>0</v>
      </c>
      <c r="C14" s="638">
        <f>+'CTA Pivot Table'!I$58</f>
        <v>0</v>
      </c>
      <c r="D14" s="638">
        <f>+'CTA Pivot Table'!I$59</f>
        <v>0</v>
      </c>
      <c r="E14" s="639">
        <f>+'CTA Pivot Table'!I$60</f>
        <v>0</v>
      </c>
      <c r="F14" s="639">
        <f>+'CTA Pivot Table'!I$61</f>
        <v>0</v>
      </c>
      <c r="G14" s="638">
        <f>+'CTA Pivot Table'!I$62</f>
        <v>0</v>
      </c>
      <c r="H14" s="638">
        <f>+'CTA Pivot Table'!I$63</f>
        <v>0</v>
      </c>
      <c r="I14" s="639">
        <f>+'CTA Pivot Table'!I$64</f>
        <v>0</v>
      </c>
      <c r="J14" s="639">
        <f>+'CTA Pivot Table'!I$65</f>
        <v>0</v>
      </c>
      <c r="K14" s="638">
        <f>+'CTA Pivot Table'!I$66</f>
        <v>0</v>
      </c>
      <c r="L14" s="638">
        <f>+'CTA Pivot Table'!I$67</f>
        <v>0</v>
      </c>
      <c r="M14" s="640">
        <f>+'CTA Pivot Table'!I$68</f>
        <v>0</v>
      </c>
      <c r="N14" s="639">
        <f>+'CTA Pivot Table'!I$69</f>
        <v>0</v>
      </c>
      <c r="O14" s="641">
        <f>+'CTA Pivot Table'!I$73</f>
        <v>0</v>
      </c>
      <c r="P14" s="43"/>
    </row>
    <row r="15" spans="1:17">
      <c r="A15" s="398"/>
      <c r="B15" s="638"/>
      <c r="C15" s="638"/>
      <c r="D15" s="638"/>
      <c r="E15" s="639"/>
      <c r="F15" s="639"/>
      <c r="G15" s="638"/>
      <c r="H15" s="638"/>
      <c r="I15" s="639"/>
      <c r="J15" s="639"/>
      <c r="K15" s="638"/>
      <c r="L15" s="638"/>
      <c r="M15" s="640"/>
      <c r="N15" s="639"/>
      <c r="O15" s="641"/>
      <c r="P15" s="43"/>
    </row>
    <row r="16" spans="1:17">
      <c r="A16" s="398" t="s">
        <v>272</v>
      </c>
      <c r="B16" s="638">
        <f>+'CTA Pivot Table'!I$74</f>
        <v>133.87158878504673</v>
      </c>
      <c r="C16" s="638">
        <f>+'CTA Pivot Table'!I$75</f>
        <v>128.13542372881355</v>
      </c>
      <c r="D16" s="638">
        <f>+'CTA Pivot Table'!I$76</f>
        <v>0</v>
      </c>
      <c r="E16" s="639">
        <f>+'CTA Pivot Table'!I$77</f>
        <v>132.98097368421054</v>
      </c>
      <c r="F16" s="639">
        <f>+'CTA Pivot Table'!I$78</f>
        <v>138.0367526931721</v>
      </c>
      <c r="G16" s="638">
        <f>+'CTA Pivot Table'!I$79</f>
        <v>135.39973118279568</v>
      </c>
      <c r="H16" s="638">
        <f>+'CTA Pivot Table'!I$80</f>
        <v>0</v>
      </c>
      <c r="I16" s="639">
        <f>+'CTA Pivot Table'!I$81</f>
        <v>137.82682930308866</v>
      </c>
      <c r="J16" s="639">
        <f>+'CTA Pivot Table'!I$82</f>
        <v>94.784918273260715</v>
      </c>
      <c r="K16" s="638">
        <f>+'CTA Pivot Table'!I$83</f>
        <v>85.002648870636563</v>
      </c>
      <c r="L16" s="638">
        <f>+'CTA Pivot Table'!I$84</f>
        <v>0</v>
      </c>
      <c r="M16" s="640">
        <f>+'CTA Pivot Table'!I$85</f>
        <v>92.210398363313502</v>
      </c>
      <c r="N16" s="639">
        <f>+'CTA Pivot Table'!I$86</f>
        <v>59</v>
      </c>
      <c r="O16" s="641">
        <f>+'CTA Pivot Table'!I$90</f>
        <v>116.12157477437975</v>
      </c>
      <c r="P16" s="43"/>
    </row>
    <row r="17" spans="1:17">
      <c r="A17" s="398" t="s">
        <v>273</v>
      </c>
      <c r="B17" s="638">
        <f>+'CTA Pivot Table'!I$91</f>
        <v>138.67422920892494</v>
      </c>
      <c r="C17" s="638">
        <f>+'CTA Pivot Table'!I$92</f>
        <v>134.99949999999998</v>
      </c>
      <c r="D17" s="638">
        <f>+'CTA Pivot Table'!I$93</f>
        <v>0</v>
      </c>
      <c r="E17" s="639">
        <f>+'CTA Pivot Table'!I$94</f>
        <v>138.60117296222663</v>
      </c>
      <c r="F17" s="639">
        <f>+'CTA Pivot Table'!I$95</f>
        <v>144.3147102626591</v>
      </c>
      <c r="G17" s="638">
        <f>+'CTA Pivot Table'!I$96</f>
        <v>138.47726161369189</v>
      </c>
      <c r="H17" s="638">
        <f>+'CTA Pivot Table'!I$97</f>
        <v>0</v>
      </c>
      <c r="I17" s="639">
        <f>+'CTA Pivot Table'!I$98</f>
        <v>144.00842206542657</v>
      </c>
      <c r="J17" s="639">
        <f>+'CTA Pivot Table'!I$99</f>
        <v>99.979338358458961</v>
      </c>
      <c r="K17" s="638">
        <f>+'CTA Pivot Table'!I$100</f>
        <v>89.156671826625384</v>
      </c>
      <c r="L17" s="638">
        <f>+'CTA Pivot Table'!I$101</f>
        <v>0</v>
      </c>
      <c r="M17" s="640">
        <f>+'CTA Pivot Table'!I$102</f>
        <v>97.110465736561324</v>
      </c>
      <c r="N17" s="639">
        <f>+'CTA Pivot Table'!I$103</f>
        <v>98.627573680603163</v>
      </c>
      <c r="O17" s="641">
        <f>+'CTA Pivot Table'!I$107</f>
        <v>124.17024382185805</v>
      </c>
      <c r="P17" s="43"/>
    </row>
    <row r="18" spans="1:17">
      <c r="A18" s="398" t="s">
        <v>274</v>
      </c>
      <c r="B18" s="638">
        <f>+'CTA Pivot Table'!I$108</f>
        <v>0</v>
      </c>
      <c r="C18" s="638">
        <f>+'CTA Pivot Table'!I$109</f>
        <v>0</v>
      </c>
      <c r="D18" s="638">
        <f>+'CTA Pivot Table'!I$110</f>
        <v>0</v>
      </c>
      <c r="E18" s="639">
        <f>+'CTA Pivot Table'!I$111</f>
        <v>0</v>
      </c>
      <c r="F18" s="639">
        <f>+'CTA Pivot Table'!I$112</f>
        <v>0</v>
      </c>
      <c r="G18" s="638">
        <f>+'CTA Pivot Table'!I$113</f>
        <v>0</v>
      </c>
      <c r="H18" s="638">
        <f>+'CTA Pivot Table'!I$114</f>
        <v>0</v>
      </c>
      <c r="I18" s="639">
        <f>+'CTA Pivot Table'!I$115</f>
        <v>0</v>
      </c>
      <c r="J18" s="639">
        <f>+'CTA Pivot Table'!I$116</f>
        <v>0</v>
      </c>
      <c r="K18" s="638">
        <f>+'CTA Pivot Table'!I$117</f>
        <v>0</v>
      </c>
      <c r="L18" s="638">
        <f>+'CTA Pivot Table'!I$118</f>
        <v>0</v>
      </c>
      <c r="M18" s="640">
        <f>+'CTA Pivot Table'!I$119</f>
        <v>0</v>
      </c>
      <c r="N18" s="639">
        <f>+'CTA Pivot Table'!I$120</f>
        <v>0</v>
      </c>
      <c r="O18" s="641">
        <f>+'CTA Pivot Table'!I$124</f>
        <v>0</v>
      </c>
      <c r="P18" s="43"/>
    </row>
    <row r="19" spans="1:17">
      <c r="A19" s="398" t="s">
        <v>275</v>
      </c>
      <c r="B19" s="638">
        <f>+'CTA Pivot Table'!I$125</f>
        <v>0</v>
      </c>
      <c r="C19" s="638">
        <f>+'CTA Pivot Table'!I$126</f>
        <v>0</v>
      </c>
      <c r="D19" s="638">
        <f>+'CTA Pivot Table'!I$127</f>
        <v>0</v>
      </c>
      <c r="E19" s="639">
        <f>+'CTA Pivot Table'!I$128</f>
        <v>0</v>
      </c>
      <c r="F19" s="639">
        <f>+'CTA Pivot Table'!I$129</f>
        <v>0</v>
      </c>
      <c r="G19" s="638">
        <f>+'CTA Pivot Table'!I$130</f>
        <v>0</v>
      </c>
      <c r="H19" s="638">
        <f>+'CTA Pivot Table'!I$131</f>
        <v>0</v>
      </c>
      <c r="I19" s="639">
        <f>+'CTA Pivot Table'!I$132</f>
        <v>0</v>
      </c>
      <c r="J19" s="639">
        <f>+'CTA Pivot Table'!I$133</f>
        <v>0</v>
      </c>
      <c r="K19" s="638">
        <f>+'CTA Pivot Table'!I$134</f>
        <v>0</v>
      </c>
      <c r="L19" s="638">
        <f>+'CTA Pivot Table'!I$135</f>
        <v>0</v>
      </c>
      <c r="M19" s="640">
        <f>+'CTA Pivot Table'!I$136</f>
        <v>0</v>
      </c>
      <c r="N19" s="639">
        <f>+'CTA Pivot Table'!I$137</f>
        <v>0</v>
      </c>
      <c r="O19" s="641">
        <f>+'CTA Pivot Table'!I$141</f>
        <v>0</v>
      </c>
      <c r="P19" s="43"/>
    </row>
    <row r="20" spans="1:17">
      <c r="A20" s="398"/>
      <c r="B20" s="638"/>
      <c r="C20" s="638"/>
      <c r="D20" s="638"/>
      <c r="E20" s="639"/>
      <c r="F20" s="639"/>
      <c r="G20" s="638"/>
      <c r="H20" s="638"/>
      <c r="I20" s="639"/>
      <c r="J20" s="639"/>
      <c r="K20" s="638"/>
      <c r="L20" s="638"/>
      <c r="M20" s="640"/>
      <c r="N20" s="639"/>
      <c r="O20" s="641"/>
      <c r="P20" s="43"/>
    </row>
    <row r="21" spans="1:17">
      <c r="A21" s="398" t="s">
        <v>276</v>
      </c>
      <c r="B21" s="638">
        <f>+'CTA Pivot Table'!I$142</f>
        <v>0</v>
      </c>
      <c r="C21" s="638">
        <f>+'CTA Pivot Table'!I$143</f>
        <v>0</v>
      </c>
      <c r="D21" s="638">
        <f>+'CTA Pivot Table'!I$144</f>
        <v>0</v>
      </c>
      <c r="E21" s="639">
        <f>+'CTA Pivot Table'!I$145</f>
        <v>0</v>
      </c>
      <c r="F21" s="639">
        <f>+'CTA Pivot Table'!I$146</f>
        <v>0</v>
      </c>
      <c r="G21" s="638">
        <f>+'CTA Pivot Table'!I$147</f>
        <v>0</v>
      </c>
      <c r="H21" s="638">
        <f>+'CTA Pivot Table'!I$148</f>
        <v>0</v>
      </c>
      <c r="I21" s="639">
        <f>+'CTA Pivot Table'!I$149</f>
        <v>0</v>
      </c>
      <c r="J21" s="639">
        <f>+'CTA Pivot Table'!I$150</f>
        <v>0</v>
      </c>
      <c r="K21" s="638">
        <f>+'CTA Pivot Table'!I$151</f>
        <v>0</v>
      </c>
      <c r="L21" s="638">
        <f>+'CTA Pivot Table'!I$152</f>
        <v>0</v>
      </c>
      <c r="M21" s="640">
        <f>+'CTA Pivot Table'!I$153</f>
        <v>0</v>
      </c>
      <c r="N21" s="639">
        <f>+'CTA Pivot Table'!I$154</f>
        <v>0</v>
      </c>
      <c r="O21" s="641">
        <f>+'CTA Pivot Table'!I$158</f>
        <v>0</v>
      </c>
      <c r="P21" s="43"/>
    </row>
    <row r="22" spans="1:17">
      <c r="A22" s="398" t="s">
        <v>277</v>
      </c>
      <c r="B22" s="638">
        <f>+'CTA Pivot Table'!I$159</f>
        <v>162.24302325581397</v>
      </c>
      <c r="C22" s="638">
        <f>+'CTA Pivot Table'!I$160</f>
        <v>125</v>
      </c>
      <c r="D22" s="638">
        <f>+'CTA Pivot Table'!I$161</f>
        <v>143.12857142857143</v>
      </c>
      <c r="E22" s="639">
        <f>+'CTA Pivot Table'!I$162</f>
        <v>159.32783505154637</v>
      </c>
      <c r="F22" s="639">
        <f>+'CTA Pivot Table'!I$163</f>
        <v>144.59014426887913</v>
      </c>
      <c r="G22" s="638">
        <f>+'CTA Pivot Table'!I$164</f>
        <v>119.21931818181817</v>
      </c>
      <c r="H22" s="638">
        <f>+'CTA Pivot Table'!I$165</f>
        <v>138.49215686274511</v>
      </c>
      <c r="I22" s="639">
        <f>+'CTA Pivot Table'!I$166</f>
        <v>144.45670443814925</v>
      </c>
      <c r="J22" s="639">
        <f>+'CTA Pivot Table'!I$167</f>
        <v>96.472773207990599</v>
      </c>
      <c r="K22" s="638">
        <f>+'CTA Pivot Table'!I$168</f>
        <v>70.90305651672432</v>
      </c>
      <c r="L22" s="638">
        <f>+'CTA Pivot Table'!I$169</f>
        <v>91.616165413533821</v>
      </c>
      <c r="M22" s="640">
        <f>+'CTA Pivot Table'!I$170</f>
        <v>92.131217887725981</v>
      </c>
      <c r="N22" s="639">
        <f>+'CTA Pivot Table'!I$171</f>
        <v>103.09965397923875</v>
      </c>
      <c r="O22" s="641">
        <f>+'CTA Pivot Table'!I$175</f>
        <v>125.53242305021986</v>
      </c>
      <c r="P22" s="43"/>
      <c r="Q22" s="402"/>
    </row>
    <row r="23" spans="1:17">
      <c r="A23" s="398" t="s">
        <v>278</v>
      </c>
      <c r="B23" s="638">
        <f>+'CTA Pivot Table'!I$176</f>
        <v>0</v>
      </c>
      <c r="C23" s="638">
        <f>+'CTA Pivot Table'!I$177</f>
        <v>0</v>
      </c>
      <c r="D23" s="638">
        <f>+'CTA Pivot Table'!I$178</f>
        <v>0</v>
      </c>
      <c r="E23" s="639">
        <f>+'CTA Pivot Table'!I$179</f>
        <v>0</v>
      </c>
      <c r="F23" s="639">
        <f>+'CTA Pivot Table'!I$180</f>
        <v>0</v>
      </c>
      <c r="G23" s="638">
        <f>+'CTA Pivot Table'!I$181</f>
        <v>0</v>
      </c>
      <c r="H23" s="638">
        <f>+'CTA Pivot Table'!I$182</f>
        <v>0</v>
      </c>
      <c r="I23" s="639">
        <f>+'CTA Pivot Table'!I$183</f>
        <v>0</v>
      </c>
      <c r="J23" s="639">
        <f>+'CTA Pivot Table'!I$184</f>
        <v>0</v>
      </c>
      <c r="K23" s="638">
        <f>+'CTA Pivot Table'!I$185</f>
        <v>0</v>
      </c>
      <c r="L23" s="638">
        <f>+'CTA Pivot Table'!I$186</f>
        <v>0</v>
      </c>
      <c r="M23" s="640">
        <f>+'CTA Pivot Table'!I$187</f>
        <v>0</v>
      </c>
      <c r="N23" s="639">
        <f>+'CTA Pivot Table'!I$188</f>
        <v>0</v>
      </c>
      <c r="O23" s="641">
        <f>+'CTA Pivot Table'!I$192</f>
        <v>0</v>
      </c>
      <c r="P23" s="43"/>
    </row>
    <row r="24" spans="1:17">
      <c r="A24" s="398" t="s">
        <v>279</v>
      </c>
      <c r="B24" s="638">
        <f>+'CTA Pivot Table'!I$193</f>
        <v>0</v>
      </c>
      <c r="C24" s="638">
        <f>+'CTA Pivot Table'!I$194</f>
        <v>0</v>
      </c>
      <c r="D24" s="638">
        <f>+'CTA Pivot Table'!I$195</f>
        <v>0</v>
      </c>
      <c r="E24" s="639">
        <f>+'CTA Pivot Table'!I$196</f>
        <v>0</v>
      </c>
      <c r="F24" s="639">
        <f>+'CTA Pivot Table'!I$197</f>
        <v>0</v>
      </c>
      <c r="G24" s="638">
        <f>+'CTA Pivot Table'!I$198</f>
        <v>0</v>
      </c>
      <c r="H24" s="638">
        <f>+'CTA Pivot Table'!I$199</f>
        <v>0</v>
      </c>
      <c r="I24" s="639">
        <f>+'CTA Pivot Table'!I$200</f>
        <v>0</v>
      </c>
      <c r="J24" s="639">
        <f>+'CTA Pivot Table'!I$201</f>
        <v>0</v>
      </c>
      <c r="K24" s="638">
        <f>+'CTA Pivot Table'!I$202</f>
        <v>0</v>
      </c>
      <c r="L24" s="638">
        <f>+'CTA Pivot Table'!I$203</f>
        <v>0</v>
      </c>
      <c r="M24" s="640">
        <f>+'CTA Pivot Table'!I$204</f>
        <v>0</v>
      </c>
      <c r="N24" s="639">
        <f>+'CTA Pivot Table'!I$205</f>
        <v>0</v>
      </c>
      <c r="O24" s="641">
        <f>+'CTA Pivot Table'!I$209</f>
        <v>0</v>
      </c>
      <c r="P24" s="43"/>
    </row>
    <row r="25" spans="1:17">
      <c r="A25" s="398"/>
      <c r="B25" s="638"/>
      <c r="C25" s="638"/>
      <c r="D25" s="638"/>
      <c r="E25" s="639"/>
      <c r="F25" s="639"/>
      <c r="G25" s="638"/>
      <c r="H25" s="638"/>
      <c r="I25" s="639"/>
      <c r="J25" s="639"/>
      <c r="K25" s="638"/>
      <c r="L25" s="638"/>
      <c r="M25" s="640"/>
      <c r="N25" s="639"/>
      <c r="O25" s="641"/>
      <c r="P25" s="43"/>
    </row>
    <row r="26" spans="1:17">
      <c r="A26" s="398" t="s">
        <v>280</v>
      </c>
      <c r="B26" s="638">
        <f>+'CTA Pivot Table'!I$210</f>
        <v>0</v>
      </c>
      <c r="C26" s="638">
        <f>+'CTA Pivot Table'!I$211</f>
        <v>0</v>
      </c>
      <c r="D26" s="638">
        <f>+'CTA Pivot Table'!I$212</f>
        <v>0</v>
      </c>
      <c r="E26" s="639">
        <f>+'CTA Pivot Table'!I$213</f>
        <v>0</v>
      </c>
      <c r="F26" s="639">
        <f>+'CTA Pivot Table'!I$214</f>
        <v>0</v>
      </c>
      <c r="G26" s="638">
        <f>+'CTA Pivot Table'!I$215</f>
        <v>0</v>
      </c>
      <c r="H26" s="638">
        <f>+'CTA Pivot Table'!I$216</f>
        <v>0</v>
      </c>
      <c r="I26" s="639">
        <f>+'CTA Pivot Table'!I$217</f>
        <v>0</v>
      </c>
      <c r="J26" s="639">
        <f>+'CTA Pivot Table'!I$218</f>
        <v>0</v>
      </c>
      <c r="K26" s="638">
        <f>+'CTA Pivot Table'!I$219</f>
        <v>0</v>
      </c>
      <c r="L26" s="638">
        <f>+'CTA Pivot Table'!I$220</f>
        <v>0</v>
      </c>
      <c r="M26" s="640">
        <f>+'CTA Pivot Table'!I$221</f>
        <v>0</v>
      </c>
      <c r="N26" s="639">
        <f>+'CTA Pivot Table'!I$222</f>
        <v>0</v>
      </c>
      <c r="O26" s="641">
        <f>+'CTA Pivot Table'!I$226</f>
        <v>0</v>
      </c>
      <c r="P26" s="43"/>
    </row>
    <row r="27" spans="1:17">
      <c r="A27" s="398" t="s">
        <v>281</v>
      </c>
      <c r="B27" s="638">
        <f>+'CTA Pivot Table'!I$227</f>
        <v>0</v>
      </c>
      <c r="C27" s="638">
        <f>+'CTA Pivot Table'!I$228</f>
        <v>0</v>
      </c>
      <c r="D27" s="638">
        <f>+'CTA Pivot Table'!I$229</f>
        <v>0</v>
      </c>
      <c r="E27" s="639">
        <f>+'CTA Pivot Table'!I$230</f>
        <v>0</v>
      </c>
      <c r="F27" s="639">
        <f>+'CTA Pivot Table'!I$231</f>
        <v>0</v>
      </c>
      <c r="G27" s="638">
        <f>+'CTA Pivot Table'!I$232</f>
        <v>0</v>
      </c>
      <c r="H27" s="638">
        <f>+'CTA Pivot Table'!I$233</f>
        <v>0</v>
      </c>
      <c r="I27" s="639">
        <f>+'CTA Pivot Table'!I$234</f>
        <v>0</v>
      </c>
      <c r="J27" s="639">
        <f>+'CTA Pivot Table'!I$235</f>
        <v>0</v>
      </c>
      <c r="K27" s="638">
        <f>+'CTA Pivot Table'!I$236</f>
        <v>0</v>
      </c>
      <c r="L27" s="638">
        <f>+'CTA Pivot Table'!I$237</f>
        <v>0</v>
      </c>
      <c r="M27" s="640">
        <f>+'CTA Pivot Table'!I$238</f>
        <v>0</v>
      </c>
      <c r="N27" s="639">
        <f>+'CTA Pivot Table'!I$239</f>
        <v>0</v>
      </c>
      <c r="O27" s="641">
        <f>+'CTA Pivot Table'!I$243</f>
        <v>0</v>
      </c>
      <c r="P27" s="43"/>
    </row>
    <row r="28" spans="1:17">
      <c r="A28" s="398" t="s">
        <v>282</v>
      </c>
      <c r="B28" s="638">
        <f>+'CTA Pivot Table'!I$244</f>
        <v>126.90845070422536</v>
      </c>
      <c r="C28" s="638">
        <f>+'CTA Pivot Table'!I$245</f>
        <v>120.16666666666667</v>
      </c>
      <c r="D28" s="638">
        <f>+'CTA Pivot Table'!I$246</f>
        <v>0</v>
      </c>
      <c r="E28" s="639">
        <f>+'CTA Pivot Table'!I$247</f>
        <v>126.38311688311688</v>
      </c>
      <c r="F28" s="639">
        <f>+'CTA Pivot Table'!I$248</f>
        <v>123.5235043181119</v>
      </c>
      <c r="G28" s="638">
        <f>+'CTA Pivot Table'!I$249</f>
        <v>114.8890052356021</v>
      </c>
      <c r="H28" s="638">
        <f>+'CTA Pivot Table'!I$250</f>
        <v>0</v>
      </c>
      <c r="I28" s="639">
        <f>+'CTA Pivot Table'!I$251</f>
        <v>122.72633237072239</v>
      </c>
      <c r="J28" s="639">
        <f>+'CTA Pivot Table'!I$252</f>
        <v>81.879386634116571</v>
      </c>
      <c r="K28" s="638">
        <f>+'CTA Pivot Table'!I$253</f>
        <v>70.66052104208417</v>
      </c>
      <c r="L28" s="638">
        <f>+'CTA Pivot Table'!I$254</f>
        <v>0</v>
      </c>
      <c r="M28" s="640">
        <f>+'CTA Pivot Table'!I$255</f>
        <v>78.361447423544192</v>
      </c>
      <c r="N28" s="639">
        <f>+'CTA Pivot Table'!I$256</f>
        <v>0</v>
      </c>
      <c r="O28" s="641">
        <f>+'CTA Pivot Table'!I$260</f>
        <v>108.76155326379786</v>
      </c>
      <c r="P28" s="43"/>
    </row>
    <row r="29" spans="1:17">
      <c r="A29" s="403" t="s">
        <v>283</v>
      </c>
      <c r="B29" s="642">
        <f>+'CTA Pivot Table'!I$261</f>
        <v>0</v>
      </c>
      <c r="C29" s="642">
        <f>+'CTA Pivot Table'!I$262</f>
        <v>0</v>
      </c>
      <c r="D29" s="642">
        <f>+'CTA Pivot Table'!I$263</f>
        <v>0</v>
      </c>
      <c r="E29" s="643">
        <f>+'CTA Pivot Table'!I$264</f>
        <v>0</v>
      </c>
      <c r="F29" s="643">
        <f>+'CTA Pivot Table'!I$265</f>
        <v>0</v>
      </c>
      <c r="G29" s="642">
        <f>+'CTA Pivot Table'!I$266</f>
        <v>0</v>
      </c>
      <c r="H29" s="642">
        <f>+'CTA Pivot Table'!I$267</f>
        <v>0</v>
      </c>
      <c r="I29" s="643">
        <f>+'CTA Pivot Table'!I$268</f>
        <v>0</v>
      </c>
      <c r="J29" s="643">
        <f>+'CTA Pivot Table'!I$269</f>
        <v>0</v>
      </c>
      <c r="K29" s="642">
        <f>+'CTA Pivot Table'!I$270</f>
        <v>0</v>
      </c>
      <c r="L29" s="642">
        <f>+'CTA Pivot Table'!I$271</f>
        <v>0</v>
      </c>
      <c r="M29" s="644">
        <f>+'CTA Pivot Table'!I$272</f>
        <v>0</v>
      </c>
      <c r="N29" s="643">
        <f>+'CTA Pivot Table'!I$273</f>
        <v>0</v>
      </c>
      <c r="O29" s="645">
        <f>+'CTA Pivot Table'!I$277</f>
        <v>0</v>
      </c>
      <c r="P29" s="43"/>
    </row>
    <row r="30" spans="1:17">
      <c r="A30" s="584" t="s">
        <v>400</v>
      </c>
      <c r="B30" s="646"/>
      <c r="C30" s="646"/>
      <c r="D30" s="646"/>
      <c r="E30" s="646"/>
      <c r="F30" s="646"/>
      <c r="G30" s="646"/>
      <c r="H30" s="646"/>
      <c r="I30" s="646"/>
      <c r="J30" s="646"/>
      <c r="K30" s="646"/>
      <c r="L30" s="646"/>
      <c r="M30" s="646"/>
      <c r="N30" s="646"/>
      <c r="O30" s="647"/>
    </row>
    <row r="31" spans="1:17">
      <c r="A31" s="584"/>
      <c r="B31" s="646"/>
      <c r="C31" s="646"/>
      <c r="D31" s="646"/>
      <c r="E31" s="646"/>
      <c r="F31" s="646"/>
      <c r="G31" s="646"/>
      <c r="H31" s="646"/>
      <c r="I31" s="646"/>
      <c r="J31" s="646"/>
      <c r="K31" s="646"/>
      <c r="L31" s="646"/>
      <c r="M31" s="646"/>
      <c r="N31" s="646"/>
      <c r="O31" s="648" t="s">
        <v>830</v>
      </c>
    </row>
    <row r="32" spans="1:17" ht="18">
      <c r="A32" s="557" t="s">
        <v>878</v>
      </c>
      <c r="B32" s="393"/>
      <c r="C32" s="393"/>
      <c r="D32" s="393"/>
      <c r="E32" s="536"/>
      <c r="F32" s="536"/>
      <c r="G32" s="536"/>
      <c r="H32" s="536"/>
      <c r="I32" s="536"/>
      <c r="J32" s="393"/>
      <c r="K32" s="393"/>
      <c r="L32" s="393"/>
      <c r="M32" s="536"/>
      <c r="N32" s="393"/>
      <c r="O32" s="537"/>
    </row>
    <row r="33" spans="1:16" ht="18">
      <c r="A33" s="557"/>
      <c r="B33" s="393"/>
      <c r="C33" s="393"/>
      <c r="D33" s="393"/>
      <c r="E33" s="536"/>
      <c r="F33" s="536"/>
      <c r="G33" s="536"/>
      <c r="H33" s="536"/>
      <c r="I33" s="536"/>
      <c r="J33" s="393"/>
      <c r="K33" s="393"/>
      <c r="L33" s="393"/>
      <c r="M33" s="536"/>
      <c r="N33" s="393"/>
      <c r="O33" s="537"/>
    </row>
    <row r="34" spans="1:16">
      <c r="A34" s="558" t="s">
        <v>417</v>
      </c>
      <c r="B34" s="393"/>
      <c r="C34" s="393"/>
      <c r="D34" s="393"/>
      <c r="E34" s="536"/>
      <c r="F34" s="536"/>
      <c r="G34" s="536"/>
      <c r="H34" s="536"/>
      <c r="I34" s="536"/>
      <c r="J34" s="393"/>
      <c r="K34" s="393"/>
      <c r="L34" s="393"/>
      <c r="M34" s="536"/>
      <c r="N34" s="393"/>
      <c r="O34" s="537"/>
    </row>
    <row r="35" spans="1:16">
      <c r="A35" s="558" t="s">
        <v>526</v>
      </c>
      <c r="B35" s="393"/>
      <c r="C35" s="393"/>
      <c r="D35" s="393"/>
      <c r="E35" s="536"/>
      <c r="F35" s="536"/>
      <c r="G35" s="536"/>
      <c r="H35" s="536"/>
      <c r="I35" s="536"/>
      <c r="J35" s="393"/>
      <c r="K35" s="393"/>
      <c r="L35" s="393"/>
      <c r="M35" s="536"/>
      <c r="N35" s="393"/>
      <c r="O35" s="537"/>
    </row>
    <row r="36" spans="1:16" ht="15.75" customHeight="1">
      <c r="A36" s="231"/>
      <c r="B36" s="317"/>
      <c r="C36" s="317"/>
      <c r="D36" s="317"/>
      <c r="E36" s="317"/>
      <c r="F36" s="318"/>
      <c r="G36" s="395"/>
      <c r="H36" s="395"/>
      <c r="I36" s="396"/>
      <c r="J36" s="396"/>
      <c r="K36" s="396"/>
      <c r="L36" s="396"/>
      <c r="M36" s="396"/>
      <c r="N36" s="396"/>
      <c r="O36" s="396"/>
      <c r="P36" s="42"/>
    </row>
    <row r="37" spans="1:16" ht="15.75" customHeight="1">
      <c r="A37" s="213"/>
      <c r="B37" s="561" t="s">
        <v>828</v>
      </c>
      <c r="C37" s="626"/>
      <c r="D37" s="626"/>
      <c r="E37" s="626"/>
      <c r="F37" s="626"/>
      <c r="G37" s="626"/>
      <c r="H37" s="626"/>
      <c r="I37" s="627"/>
      <c r="J37" s="628" t="s">
        <v>397</v>
      </c>
      <c r="K37" s="629"/>
      <c r="L37" s="629"/>
      <c r="M37" s="630"/>
      <c r="N37" s="660" t="s">
        <v>827</v>
      </c>
      <c r="O37" s="631"/>
      <c r="P37" s="397"/>
    </row>
    <row r="38" spans="1:16" ht="39.75" customHeight="1">
      <c r="A38" s="243"/>
      <c r="B38" s="562" t="s">
        <v>906</v>
      </c>
      <c r="C38" s="562"/>
      <c r="D38" s="562"/>
      <c r="E38" s="567"/>
      <c r="F38" s="568" t="s">
        <v>908</v>
      </c>
      <c r="G38" s="562"/>
      <c r="H38" s="562"/>
      <c r="I38" s="563"/>
      <c r="J38" s="569" t="s">
        <v>829</v>
      </c>
      <c r="K38" s="626"/>
      <c r="L38" s="626"/>
      <c r="M38" s="627"/>
      <c r="N38" s="666"/>
      <c r="O38" s="632"/>
      <c r="P38" s="397"/>
    </row>
    <row r="39" spans="1:16" ht="27.75" customHeight="1">
      <c r="A39" s="231"/>
      <c r="B39" s="633" t="s">
        <v>398</v>
      </c>
      <c r="C39" s="633" t="s">
        <v>399</v>
      </c>
      <c r="D39" s="633" t="s">
        <v>284</v>
      </c>
      <c r="E39" s="634" t="s">
        <v>127</v>
      </c>
      <c r="F39" s="634" t="s">
        <v>398</v>
      </c>
      <c r="G39" s="633" t="s">
        <v>399</v>
      </c>
      <c r="H39" s="633" t="s">
        <v>284</v>
      </c>
      <c r="I39" s="634" t="s">
        <v>127</v>
      </c>
      <c r="J39" s="635" t="s">
        <v>398</v>
      </c>
      <c r="K39" s="636" t="s">
        <v>399</v>
      </c>
      <c r="L39" s="637" t="s">
        <v>284</v>
      </c>
      <c r="M39" s="635" t="s">
        <v>127</v>
      </c>
      <c r="N39" s="667"/>
      <c r="O39" s="583" t="s">
        <v>128</v>
      </c>
      <c r="P39" s="397"/>
    </row>
    <row r="40" spans="1:16" ht="15.75" hidden="1" customHeight="1">
      <c r="A40" s="398" t="s">
        <v>267</v>
      </c>
      <c r="B40" s="369">
        <f>+'CTA Pivot Table'!C$230</f>
        <v>0</v>
      </c>
      <c r="C40" s="369">
        <f>+'CTA Pivot Table'!C$231</f>
        <v>0</v>
      </c>
      <c r="D40" s="369">
        <f>+'CTA Pivot Table'!C$232</f>
        <v>0</v>
      </c>
      <c r="E40" s="370">
        <f>+'CTA Pivot Table'!C$233</f>
        <v>0</v>
      </c>
      <c r="F40" s="370"/>
      <c r="G40" s="369"/>
      <c r="H40" s="369"/>
      <c r="I40" s="370"/>
      <c r="J40" s="370">
        <f>+'CTA Pivot Table'!C$234</f>
        <v>0</v>
      </c>
      <c r="K40" s="369">
        <f>+'CTA Pivot Table'!C$235</f>
        <v>0</v>
      </c>
      <c r="L40" s="369">
        <f>+'CTA Pivot Table'!C$236</f>
        <v>0</v>
      </c>
      <c r="M40" s="371">
        <f>+'CTA Pivot Table'!C$237</f>
        <v>0</v>
      </c>
      <c r="N40" s="370">
        <f>+'CTA Pivot Table'!C$238</f>
        <v>0</v>
      </c>
      <c r="O40" s="380">
        <f>+'CTA Pivot Table'!C$243</f>
        <v>0</v>
      </c>
      <c r="P40" s="43"/>
    </row>
    <row r="41" spans="1:16" ht="15.75" hidden="1" customHeight="1">
      <c r="A41" s="398"/>
      <c r="B41" s="369"/>
      <c r="C41" s="369"/>
      <c r="D41" s="369"/>
      <c r="E41" s="370"/>
      <c r="F41" s="370"/>
      <c r="G41" s="400"/>
      <c r="H41" s="401"/>
      <c r="I41" s="370"/>
      <c r="J41" s="370"/>
      <c r="K41" s="369"/>
      <c r="L41" s="369"/>
      <c r="M41" s="371"/>
      <c r="N41" s="370"/>
      <c r="O41" s="380"/>
      <c r="P41" s="43"/>
    </row>
    <row r="42" spans="1:16">
      <c r="A42" s="398" t="s">
        <v>268</v>
      </c>
      <c r="B42" s="638">
        <f>+'CTA Pivot Table'!C$6</f>
        <v>0</v>
      </c>
      <c r="C42" s="638">
        <f>+'CTA Pivot Table'!C$7</f>
        <v>0</v>
      </c>
      <c r="D42" s="638">
        <f>+'CTA Pivot Table'!C$8</f>
        <v>0</v>
      </c>
      <c r="E42" s="639">
        <f>+'CTA Pivot Table'!C$9</f>
        <v>0</v>
      </c>
      <c r="F42" s="639">
        <f>+'CTA Pivot Table'!C$10</f>
        <v>0</v>
      </c>
      <c r="G42" s="638">
        <f>+'CTA Pivot Table'!C$11</f>
        <v>0</v>
      </c>
      <c r="H42" s="638">
        <f>+'CTA Pivot Table'!C$12</f>
        <v>0</v>
      </c>
      <c r="I42" s="639">
        <f>+'CTA Pivot Table'!C$13</f>
        <v>0</v>
      </c>
      <c r="J42" s="639">
        <f>+'CTA Pivot Table'!C$14</f>
        <v>0</v>
      </c>
      <c r="K42" s="638">
        <f>+'CTA Pivot Table'!C$15</f>
        <v>0</v>
      </c>
      <c r="L42" s="638">
        <f>+'CTA Pivot Table'!C$16</f>
        <v>0</v>
      </c>
      <c r="M42" s="640">
        <f>+'CTA Pivot Table'!C$17</f>
        <v>0</v>
      </c>
      <c r="N42" s="639">
        <f>+'CTA Pivot Table'!C$18</f>
        <v>0</v>
      </c>
      <c r="O42" s="641">
        <f>+'CTA Pivot Table'!C$22</f>
        <v>0</v>
      </c>
      <c r="P42" s="43"/>
    </row>
    <row r="43" spans="1:16">
      <c r="A43" s="398" t="s">
        <v>269</v>
      </c>
      <c r="B43" s="638">
        <f>+'CTA Pivot Table'!C$23</f>
        <v>124</v>
      </c>
      <c r="C43" s="638">
        <f>+'CTA Pivot Table'!C$24</f>
        <v>119</v>
      </c>
      <c r="D43" s="638">
        <f>+'CTA Pivot Table'!C$25</f>
        <v>0</v>
      </c>
      <c r="E43" s="639">
        <f>+'CTA Pivot Table'!C$26</f>
        <v>123.44444444444444</v>
      </c>
      <c r="F43" s="639">
        <f>+'CTA Pivot Table'!C$27</f>
        <v>112.48</v>
      </c>
      <c r="G43" s="638">
        <f>+'CTA Pivot Table'!C$28</f>
        <v>105.08</v>
      </c>
      <c r="H43" s="638">
        <f>+'CTA Pivot Table'!C$29</f>
        <v>0</v>
      </c>
      <c r="I43" s="639">
        <f>+'CTA Pivot Table'!C$30</f>
        <v>110.79715408118726</v>
      </c>
      <c r="J43" s="639">
        <f>+'CTA Pivot Table'!C$31</f>
        <v>71.33</v>
      </c>
      <c r="K43" s="638">
        <f>+'CTA Pivot Table'!C$32</f>
        <v>62.829999999999991</v>
      </c>
      <c r="L43" s="638">
        <f>+'CTA Pivot Table'!C$33</f>
        <v>0</v>
      </c>
      <c r="M43" s="640">
        <f>+'CTA Pivot Table'!C$34</f>
        <v>67.717500000000001</v>
      </c>
      <c r="N43" s="639">
        <f>+'CTA Pivot Table'!C$35</f>
        <v>120.77000000000001</v>
      </c>
      <c r="O43" s="641">
        <f>+'CTA Pivot Table'!C$39</f>
        <v>109.8343550343712</v>
      </c>
      <c r="P43" s="43"/>
    </row>
    <row r="44" spans="1:16">
      <c r="A44" s="398" t="s">
        <v>270</v>
      </c>
      <c r="B44" s="638">
        <f>+'CTA Pivot Table'!C$40</f>
        <v>0</v>
      </c>
      <c r="C44" s="638">
        <f>+'CTA Pivot Table'!C$41</f>
        <v>0</v>
      </c>
      <c r="D44" s="638">
        <f>+'CTA Pivot Table'!C$42</f>
        <v>0</v>
      </c>
      <c r="E44" s="639">
        <f>+'CTA Pivot Table'!C$43</f>
        <v>0</v>
      </c>
      <c r="F44" s="639">
        <f>+'CTA Pivot Table'!C$44</f>
        <v>0</v>
      </c>
      <c r="G44" s="638">
        <f>+'CTA Pivot Table'!C$45</f>
        <v>0</v>
      </c>
      <c r="H44" s="638">
        <f>+'CTA Pivot Table'!C$46</f>
        <v>0</v>
      </c>
      <c r="I44" s="639">
        <f>+'CTA Pivot Table'!C$47</f>
        <v>0</v>
      </c>
      <c r="J44" s="639">
        <f>+'CTA Pivot Table'!C$48</f>
        <v>0</v>
      </c>
      <c r="K44" s="638">
        <f>+'CTA Pivot Table'!C$49</f>
        <v>0</v>
      </c>
      <c r="L44" s="638">
        <f>+'CTA Pivot Table'!C$50</f>
        <v>0</v>
      </c>
      <c r="M44" s="640">
        <f>+'CTA Pivot Table'!C$51</f>
        <v>0</v>
      </c>
      <c r="N44" s="639">
        <f>+'CTA Pivot Table'!C$52</f>
        <v>0</v>
      </c>
      <c r="O44" s="641">
        <f>+'CTA Pivot Table'!C$56</f>
        <v>0</v>
      </c>
      <c r="P44" s="43"/>
    </row>
    <row r="45" spans="1:16">
      <c r="A45" s="398" t="s">
        <v>271</v>
      </c>
      <c r="B45" s="638">
        <f>+'CTA Pivot Table'!C$57</f>
        <v>0</v>
      </c>
      <c r="C45" s="638">
        <f>+'CTA Pivot Table'!C$58</f>
        <v>0</v>
      </c>
      <c r="D45" s="638">
        <f>+'CTA Pivot Table'!C$59</f>
        <v>0</v>
      </c>
      <c r="E45" s="639">
        <f>+'CTA Pivot Table'!C$60</f>
        <v>0</v>
      </c>
      <c r="F45" s="639">
        <f>+'CTA Pivot Table'!C$61</f>
        <v>0</v>
      </c>
      <c r="G45" s="638">
        <f>+'CTA Pivot Table'!C$62</f>
        <v>0</v>
      </c>
      <c r="H45" s="638">
        <f>+'CTA Pivot Table'!C$63</f>
        <v>0</v>
      </c>
      <c r="I45" s="639">
        <f>+'CTA Pivot Table'!C$64</f>
        <v>0</v>
      </c>
      <c r="J45" s="639">
        <f>+'CTA Pivot Table'!C$65</f>
        <v>0</v>
      </c>
      <c r="K45" s="638">
        <f>+'CTA Pivot Table'!C$66</f>
        <v>0</v>
      </c>
      <c r="L45" s="638">
        <f>+'CTA Pivot Table'!C$67</f>
        <v>0</v>
      </c>
      <c r="M45" s="640">
        <f>+'CTA Pivot Table'!C$68</f>
        <v>0</v>
      </c>
      <c r="N45" s="639">
        <f>+'CTA Pivot Table'!C$69</f>
        <v>0</v>
      </c>
      <c r="O45" s="641">
        <f>+'CTA Pivot Table'!C$73</f>
        <v>0</v>
      </c>
      <c r="P45" s="43"/>
    </row>
    <row r="46" spans="1:16">
      <c r="A46" s="398"/>
      <c r="B46" s="638"/>
      <c r="C46" s="638"/>
      <c r="D46" s="638"/>
      <c r="E46" s="639"/>
      <c r="F46" s="639"/>
      <c r="G46" s="638"/>
      <c r="H46" s="638"/>
      <c r="I46" s="639"/>
      <c r="J46" s="639"/>
      <c r="K46" s="638"/>
      <c r="L46" s="638"/>
      <c r="M46" s="640"/>
      <c r="N46" s="639"/>
      <c r="O46" s="641"/>
      <c r="P46" s="43"/>
    </row>
    <row r="47" spans="1:16">
      <c r="A47" s="398" t="s">
        <v>272</v>
      </c>
      <c r="B47" s="638">
        <f>+'CTA Pivot Table'!C$74</f>
        <v>120.57317073170732</v>
      </c>
      <c r="C47" s="638">
        <f>+'CTA Pivot Table'!C$75</f>
        <v>121.94444444444444</v>
      </c>
      <c r="D47" s="638">
        <f>+'CTA Pivot Table'!C$76</f>
        <v>0</v>
      </c>
      <c r="E47" s="639">
        <f>+'CTA Pivot Table'!C$77</f>
        <v>120.74822695035461</v>
      </c>
      <c r="F47" s="639">
        <f>+'CTA Pivot Table'!C$78</f>
        <v>123.91877452111702</v>
      </c>
      <c r="G47" s="638">
        <f>+'CTA Pivot Table'!C$79</f>
        <v>127.30168765743075</v>
      </c>
      <c r="H47" s="638">
        <f>+'CTA Pivot Table'!C$80</f>
        <v>0</v>
      </c>
      <c r="I47" s="639">
        <f>+'CTA Pivot Table'!C$81</f>
        <v>124.20271035940802</v>
      </c>
      <c r="J47" s="639">
        <f>+'CTA Pivot Table'!C$82</f>
        <v>85.944439752252265</v>
      </c>
      <c r="K47" s="638">
        <f>+'CTA Pivot Table'!C$83</f>
        <v>79.776193433895315</v>
      </c>
      <c r="L47" s="638">
        <f>+'CTA Pivot Table'!C$84</f>
        <v>0</v>
      </c>
      <c r="M47" s="640">
        <f>+'CTA Pivot Table'!C$85</f>
        <v>84.458734772387274</v>
      </c>
      <c r="N47" s="639">
        <f>+'CTA Pivot Table'!C$86</f>
        <v>0</v>
      </c>
      <c r="O47" s="641">
        <f>+'CTA Pivot Table'!C$90</f>
        <v>104.67923979057592</v>
      </c>
      <c r="P47" s="43"/>
    </row>
    <row r="48" spans="1:16">
      <c r="A48" s="398" t="s">
        <v>273</v>
      </c>
      <c r="B48" s="638">
        <f>+'CTA Pivot Table'!C$91</f>
        <v>134.05097560975611</v>
      </c>
      <c r="C48" s="638">
        <f>+'CTA Pivot Table'!C$92</f>
        <v>122.42714285714285</v>
      </c>
      <c r="D48" s="638">
        <f>+'CTA Pivot Table'!C$93</f>
        <v>0</v>
      </c>
      <c r="E48" s="639">
        <f>+'CTA Pivot Table'!C$94</f>
        <v>133.88791583166335</v>
      </c>
      <c r="F48" s="639">
        <f>+'CTA Pivot Table'!C$95</f>
        <v>139.18652173913043</v>
      </c>
      <c r="G48" s="638">
        <f>+'CTA Pivot Table'!C$96</f>
        <v>127.44626168224299</v>
      </c>
      <c r="H48" s="638">
        <f>+'CTA Pivot Table'!C$97</f>
        <v>0</v>
      </c>
      <c r="I48" s="639">
        <f>+'CTA Pivot Table'!C$98</f>
        <v>138.8191020766306</v>
      </c>
      <c r="J48" s="639">
        <f>+'CTA Pivot Table'!C$99</f>
        <v>99.865756698044891</v>
      </c>
      <c r="K48" s="638">
        <f>+'CTA Pivot Table'!C$100</f>
        <v>91.876470588235293</v>
      </c>
      <c r="L48" s="638">
        <f>+'CTA Pivot Table'!C$101</f>
        <v>0</v>
      </c>
      <c r="M48" s="640">
        <f>+'CTA Pivot Table'!C$102</f>
        <v>97.985664451827233</v>
      </c>
      <c r="N48" s="639">
        <f>+'CTA Pivot Table'!C$103</f>
        <v>94.09492647058822</v>
      </c>
      <c r="O48" s="641">
        <f>+'CTA Pivot Table'!C$107</f>
        <v>123.41575668623612</v>
      </c>
      <c r="P48" s="43"/>
    </row>
    <row r="49" spans="1:17">
      <c r="A49" s="398" t="s">
        <v>274</v>
      </c>
      <c r="B49" s="638">
        <f>+'CTA Pivot Table'!C$108</f>
        <v>0</v>
      </c>
      <c r="C49" s="638">
        <f>+'CTA Pivot Table'!C$109</f>
        <v>0</v>
      </c>
      <c r="D49" s="638">
        <f>+'CTA Pivot Table'!C$110</f>
        <v>0</v>
      </c>
      <c r="E49" s="639">
        <f>+'CTA Pivot Table'!C$111</f>
        <v>0</v>
      </c>
      <c r="F49" s="639">
        <f>+'CTA Pivot Table'!C$112</f>
        <v>0</v>
      </c>
      <c r="G49" s="638">
        <f>+'CTA Pivot Table'!C$113</f>
        <v>0</v>
      </c>
      <c r="H49" s="638">
        <f>+'CTA Pivot Table'!C$114</f>
        <v>0</v>
      </c>
      <c r="I49" s="639">
        <f>+'CTA Pivot Table'!C$115</f>
        <v>0</v>
      </c>
      <c r="J49" s="639">
        <f>+'CTA Pivot Table'!C$116</f>
        <v>0</v>
      </c>
      <c r="K49" s="638">
        <f>+'CTA Pivot Table'!C$117</f>
        <v>0</v>
      </c>
      <c r="L49" s="638">
        <f>+'CTA Pivot Table'!C$118</f>
        <v>0</v>
      </c>
      <c r="M49" s="640">
        <f>+'CTA Pivot Table'!C$119</f>
        <v>0</v>
      </c>
      <c r="N49" s="639">
        <f>+'CTA Pivot Table'!C$120</f>
        <v>0</v>
      </c>
      <c r="O49" s="641">
        <f>+'CTA Pivot Table'!C$124</f>
        <v>0</v>
      </c>
      <c r="P49" s="43"/>
    </row>
    <row r="50" spans="1:17">
      <c r="A50" s="398" t="s">
        <v>275</v>
      </c>
      <c r="B50" s="638">
        <f>+'CTA Pivot Table'!C$125</f>
        <v>0</v>
      </c>
      <c r="C50" s="638">
        <f>+'CTA Pivot Table'!C$126</f>
        <v>0</v>
      </c>
      <c r="D50" s="638">
        <f>+'CTA Pivot Table'!C$127</f>
        <v>0</v>
      </c>
      <c r="E50" s="639">
        <f>+'CTA Pivot Table'!C$128</f>
        <v>0</v>
      </c>
      <c r="F50" s="639">
        <f>+'CTA Pivot Table'!C$129</f>
        <v>0</v>
      </c>
      <c r="G50" s="638">
        <f>+'CTA Pivot Table'!C$130</f>
        <v>0</v>
      </c>
      <c r="H50" s="638">
        <f>+'CTA Pivot Table'!C$131</f>
        <v>0</v>
      </c>
      <c r="I50" s="639">
        <f>+'CTA Pivot Table'!C$132</f>
        <v>0</v>
      </c>
      <c r="J50" s="639">
        <f>+'CTA Pivot Table'!C$133</f>
        <v>0</v>
      </c>
      <c r="K50" s="638">
        <f>+'CTA Pivot Table'!C$134</f>
        <v>0</v>
      </c>
      <c r="L50" s="638">
        <f>+'CTA Pivot Table'!C$135</f>
        <v>0</v>
      </c>
      <c r="M50" s="640">
        <f>+'CTA Pivot Table'!C$136</f>
        <v>0</v>
      </c>
      <c r="N50" s="639">
        <f>+'CTA Pivot Table'!C$137</f>
        <v>0</v>
      </c>
      <c r="O50" s="641">
        <f>+'CTA Pivot Table'!C$141</f>
        <v>0</v>
      </c>
      <c r="P50" s="43"/>
    </row>
    <row r="51" spans="1:17">
      <c r="A51" s="398"/>
      <c r="B51" s="638"/>
      <c r="C51" s="638"/>
      <c r="D51" s="638"/>
      <c r="E51" s="639"/>
      <c r="F51" s="639"/>
      <c r="G51" s="638"/>
      <c r="H51" s="638"/>
      <c r="I51" s="639"/>
      <c r="J51" s="639"/>
      <c r="K51" s="638"/>
      <c r="L51" s="638"/>
      <c r="M51" s="640"/>
      <c r="N51" s="639"/>
      <c r="O51" s="641"/>
      <c r="P51" s="43"/>
    </row>
    <row r="52" spans="1:17">
      <c r="A52" s="398" t="s">
        <v>276</v>
      </c>
      <c r="B52" s="638">
        <f>+'CTA Pivot Table'!C$142</f>
        <v>0</v>
      </c>
      <c r="C52" s="638">
        <f>+'CTA Pivot Table'!C$143</f>
        <v>0</v>
      </c>
      <c r="D52" s="638">
        <f>+'CTA Pivot Table'!C$144</f>
        <v>0</v>
      </c>
      <c r="E52" s="639">
        <f>+'CTA Pivot Table'!C$145</f>
        <v>0</v>
      </c>
      <c r="F52" s="639">
        <f>+'CTA Pivot Table'!C$146</f>
        <v>0</v>
      </c>
      <c r="G52" s="638">
        <f>+'CTA Pivot Table'!C$147</f>
        <v>0</v>
      </c>
      <c r="H52" s="638">
        <f>+'CTA Pivot Table'!C$148</f>
        <v>0</v>
      </c>
      <c r="I52" s="639">
        <f>+'CTA Pivot Table'!C$149</f>
        <v>0</v>
      </c>
      <c r="J52" s="639">
        <f>+'CTA Pivot Table'!C$150</f>
        <v>0</v>
      </c>
      <c r="K52" s="638">
        <f>+'CTA Pivot Table'!C$151</f>
        <v>0</v>
      </c>
      <c r="L52" s="638">
        <f>+'CTA Pivot Table'!C$152</f>
        <v>0</v>
      </c>
      <c r="M52" s="640">
        <f>+'CTA Pivot Table'!C$153</f>
        <v>0</v>
      </c>
      <c r="N52" s="639">
        <f>+'CTA Pivot Table'!C$154</f>
        <v>0</v>
      </c>
      <c r="O52" s="641">
        <f>+'CTA Pivot Table'!C$158</f>
        <v>0</v>
      </c>
      <c r="P52" s="43"/>
    </row>
    <row r="53" spans="1:17">
      <c r="A53" s="398" t="s">
        <v>277</v>
      </c>
      <c r="B53" s="638">
        <f>+'CTA Pivot Table'!C$159</f>
        <v>181.42820512820515</v>
      </c>
      <c r="C53" s="638">
        <f>+'CTA Pivot Table'!C$160</f>
        <v>0</v>
      </c>
      <c r="D53" s="638">
        <f>+'CTA Pivot Table'!C$161</f>
        <v>0</v>
      </c>
      <c r="E53" s="639">
        <f>+'CTA Pivot Table'!C$162</f>
        <v>181.42820512820515</v>
      </c>
      <c r="F53" s="639">
        <f>+'CTA Pivot Table'!C$163</f>
        <v>148.36842427958308</v>
      </c>
      <c r="G53" s="638">
        <f>+'CTA Pivot Table'!C$164</f>
        <v>133.5</v>
      </c>
      <c r="H53" s="638">
        <f>+'CTA Pivot Table'!C$165</f>
        <v>145</v>
      </c>
      <c r="I53" s="639">
        <f>+'CTA Pivot Table'!C$166</f>
        <v>148.34970151538343</v>
      </c>
      <c r="J53" s="639">
        <f>+'CTA Pivot Table'!C$167</f>
        <v>111.61315002988643</v>
      </c>
      <c r="K53" s="638">
        <f>+'CTA Pivot Table'!C$168</f>
        <v>117.9344827586207</v>
      </c>
      <c r="L53" s="638">
        <f>+'CTA Pivot Table'!C$169</f>
        <v>95.307692307692307</v>
      </c>
      <c r="M53" s="640">
        <f>+'CTA Pivot Table'!C$170</f>
        <v>111.90244173140955</v>
      </c>
      <c r="N53" s="639">
        <f>+'CTA Pivot Table'!C$171</f>
        <v>112.8</v>
      </c>
      <c r="O53" s="641">
        <f>+'CTA Pivot Table'!C$175</f>
        <v>140.21865084028676</v>
      </c>
      <c r="P53" s="43"/>
      <c r="Q53" s="402"/>
    </row>
    <row r="54" spans="1:17">
      <c r="A54" s="398" t="s">
        <v>278</v>
      </c>
      <c r="B54" s="638">
        <f>+'CTA Pivot Table'!C$176</f>
        <v>0</v>
      </c>
      <c r="C54" s="638">
        <f>+'CTA Pivot Table'!C$177</f>
        <v>0</v>
      </c>
      <c r="D54" s="638">
        <f>+'CTA Pivot Table'!C$178</f>
        <v>0</v>
      </c>
      <c r="E54" s="639">
        <f>+'CTA Pivot Table'!C$179</f>
        <v>0</v>
      </c>
      <c r="F54" s="639">
        <f>+'CTA Pivot Table'!C$180</f>
        <v>0</v>
      </c>
      <c r="G54" s="638">
        <f>+'CTA Pivot Table'!C$181</f>
        <v>0</v>
      </c>
      <c r="H54" s="638">
        <f>+'CTA Pivot Table'!C$182</f>
        <v>0</v>
      </c>
      <c r="I54" s="639">
        <f>+'CTA Pivot Table'!C$183</f>
        <v>0</v>
      </c>
      <c r="J54" s="639">
        <f>+'CTA Pivot Table'!C$184</f>
        <v>0</v>
      </c>
      <c r="K54" s="638">
        <f>+'CTA Pivot Table'!C$185</f>
        <v>0</v>
      </c>
      <c r="L54" s="638">
        <f>+'CTA Pivot Table'!C$186</f>
        <v>0</v>
      </c>
      <c r="M54" s="640">
        <f>+'CTA Pivot Table'!C$187</f>
        <v>0</v>
      </c>
      <c r="N54" s="639">
        <f>+'CTA Pivot Table'!C$188</f>
        <v>0</v>
      </c>
      <c r="O54" s="641">
        <f>+'CTA Pivot Table'!C$192</f>
        <v>0</v>
      </c>
      <c r="P54" s="43"/>
    </row>
    <row r="55" spans="1:17">
      <c r="A55" s="398" t="s">
        <v>279</v>
      </c>
      <c r="B55" s="638">
        <f>+'CTA Pivot Table'!C$193</f>
        <v>0</v>
      </c>
      <c r="C55" s="638">
        <f>+'CTA Pivot Table'!C$194</f>
        <v>0</v>
      </c>
      <c r="D55" s="638">
        <f>+'CTA Pivot Table'!C$195</f>
        <v>0</v>
      </c>
      <c r="E55" s="639">
        <f>+'CTA Pivot Table'!C$196</f>
        <v>0</v>
      </c>
      <c r="F55" s="639">
        <f>+'CTA Pivot Table'!C$197</f>
        <v>0</v>
      </c>
      <c r="G55" s="638">
        <f>+'CTA Pivot Table'!C$198</f>
        <v>0</v>
      </c>
      <c r="H55" s="638">
        <f>+'CTA Pivot Table'!C$199</f>
        <v>0</v>
      </c>
      <c r="I55" s="639">
        <f>+'CTA Pivot Table'!C$200</f>
        <v>0</v>
      </c>
      <c r="J55" s="639">
        <f>+'CTA Pivot Table'!C$201</f>
        <v>0</v>
      </c>
      <c r="K55" s="638">
        <f>+'CTA Pivot Table'!C$202</f>
        <v>0</v>
      </c>
      <c r="L55" s="638">
        <f>+'CTA Pivot Table'!C$203</f>
        <v>0</v>
      </c>
      <c r="M55" s="640">
        <f>+'CTA Pivot Table'!C$204</f>
        <v>0</v>
      </c>
      <c r="N55" s="639">
        <f>+'CTA Pivot Table'!C$205</f>
        <v>0</v>
      </c>
      <c r="O55" s="641">
        <f>+'CTA Pivot Table'!C$209</f>
        <v>0</v>
      </c>
      <c r="P55" s="43"/>
    </row>
    <row r="56" spans="1:17">
      <c r="A56" s="398"/>
      <c r="B56" s="638"/>
      <c r="C56" s="638"/>
      <c r="D56" s="638"/>
      <c r="E56" s="639"/>
      <c r="F56" s="639"/>
      <c r="G56" s="638"/>
      <c r="H56" s="638"/>
      <c r="I56" s="639"/>
      <c r="J56" s="639"/>
      <c r="K56" s="638"/>
      <c r="L56" s="638"/>
      <c r="M56" s="640"/>
      <c r="N56" s="639"/>
      <c r="O56" s="641"/>
      <c r="P56" s="43"/>
    </row>
    <row r="57" spans="1:17">
      <c r="A57" s="398" t="s">
        <v>280</v>
      </c>
      <c r="B57" s="638">
        <f>+'CTA Pivot Table'!C$210</f>
        <v>0</v>
      </c>
      <c r="C57" s="638">
        <f>+'CTA Pivot Table'!C$211</f>
        <v>0</v>
      </c>
      <c r="D57" s="638">
        <f>+'CTA Pivot Table'!C$212</f>
        <v>0</v>
      </c>
      <c r="E57" s="639">
        <f>+'CTA Pivot Table'!C$213</f>
        <v>0</v>
      </c>
      <c r="F57" s="639">
        <f>+'CTA Pivot Table'!C$214</f>
        <v>0</v>
      </c>
      <c r="G57" s="638">
        <f>+'CTA Pivot Table'!C$215</f>
        <v>0</v>
      </c>
      <c r="H57" s="638">
        <f>+'CTA Pivot Table'!C$216</f>
        <v>0</v>
      </c>
      <c r="I57" s="639">
        <f>+'CTA Pivot Table'!C$217</f>
        <v>0</v>
      </c>
      <c r="J57" s="639">
        <f>+'CTA Pivot Table'!C$218</f>
        <v>0</v>
      </c>
      <c r="K57" s="638">
        <f>+'CTA Pivot Table'!C$219</f>
        <v>0</v>
      </c>
      <c r="L57" s="638">
        <f>+'CTA Pivot Table'!C$220</f>
        <v>0</v>
      </c>
      <c r="M57" s="640">
        <f>+'CTA Pivot Table'!C$221</f>
        <v>0</v>
      </c>
      <c r="N57" s="639">
        <f>+'CTA Pivot Table'!C$222</f>
        <v>0</v>
      </c>
      <c r="O57" s="641">
        <f>+'CTA Pivot Table'!C$226</f>
        <v>0</v>
      </c>
      <c r="P57" s="43"/>
    </row>
    <row r="58" spans="1:17">
      <c r="A58" s="398" t="s">
        <v>281</v>
      </c>
      <c r="B58" s="638">
        <f>+'CTA Pivot Table'!C$227</f>
        <v>0</v>
      </c>
      <c r="C58" s="638">
        <f>+'CTA Pivot Table'!C$228</f>
        <v>0</v>
      </c>
      <c r="D58" s="638">
        <f>+'CTA Pivot Table'!C$229</f>
        <v>0</v>
      </c>
      <c r="E58" s="639">
        <f>+'CTA Pivot Table'!C$230</f>
        <v>0</v>
      </c>
      <c r="F58" s="639">
        <f>+'CTA Pivot Table'!C$231</f>
        <v>0</v>
      </c>
      <c r="G58" s="638">
        <f>+'CTA Pivot Table'!C$232</f>
        <v>0</v>
      </c>
      <c r="H58" s="638">
        <f>+'CTA Pivot Table'!C$233</f>
        <v>0</v>
      </c>
      <c r="I58" s="639">
        <f>+'CTA Pivot Table'!C$234</f>
        <v>0</v>
      </c>
      <c r="J58" s="639">
        <f>+'CTA Pivot Table'!C$235</f>
        <v>0</v>
      </c>
      <c r="K58" s="638">
        <f>+'CTA Pivot Table'!C$236</f>
        <v>0</v>
      </c>
      <c r="L58" s="638">
        <f>+'CTA Pivot Table'!C$237</f>
        <v>0</v>
      </c>
      <c r="M58" s="640">
        <f>+'CTA Pivot Table'!C$238</f>
        <v>0</v>
      </c>
      <c r="N58" s="639">
        <f>+'CTA Pivot Table'!C$239</f>
        <v>0</v>
      </c>
      <c r="O58" s="641">
        <f>+'CTA Pivot Table'!C$243</f>
        <v>0</v>
      </c>
      <c r="P58" s="43"/>
    </row>
    <row r="59" spans="1:17">
      <c r="A59" s="398" t="s">
        <v>282</v>
      </c>
      <c r="B59" s="638">
        <f>+'CTA Pivot Table'!C$244</f>
        <v>114</v>
      </c>
      <c r="C59" s="638">
        <f>+'CTA Pivot Table'!C$245</f>
        <v>126.66666666666667</v>
      </c>
      <c r="D59" s="638">
        <f>+'CTA Pivot Table'!C$246</f>
        <v>0</v>
      </c>
      <c r="E59" s="639">
        <f>+'CTA Pivot Table'!C$247</f>
        <v>121.6</v>
      </c>
      <c r="F59" s="639">
        <f>+'CTA Pivot Table'!C$248</f>
        <v>123.20689154843113</v>
      </c>
      <c r="G59" s="638">
        <f>+'CTA Pivot Table'!C$249</f>
        <v>112.36860581745236</v>
      </c>
      <c r="H59" s="638">
        <f>+'CTA Pivot Table'!C$250</f>
        <v>0</v>
      </c>
      <c r="I59" s="639">
        <f>+'CTA Pivot Table'!C$251</f>
        <v>122.15758383103106</v>
      </c>
      <c r="J59" s="639">
        <f>+'CTA Pivot Table'!C$252</f>
        <v>80.312219101123588</v>
      </c>
      <c r="K59" s="638">
        <f>+'CTA Pivot Table'!C$253</f>
        <v>71.20316159250585</v>
      </c>
      <c r="L59" s="638">
        <f>+'CTA Pivot Table'!C$254</f>
        <v>0</v>
      </c>
      <c r="M59" s="640">
        <f>+'CTA Pivot Table'!C$255</f>
        <v>77.358864844343202</v>
      </c>
      <c r="N59" s="639">
        <f>+'CTA Pivot Table'!C$256</f>
        <v>0</v>
      </c>
      <c r="O59" s="641">
        <f>+'CTA Pivot Table'!C$260</f>
        <v>107.00104670810853</v>
      </c>
      <c r="P59" s="43"/>
    </row>
    <row r="60" spans="1:17">
      <c r="A60" s="403" t="s">
        <v>283</v>
      </c>
      <c r="B60" s="642">
        <f>+'CTA Pivot Table'!C$261</f>
        <v>0</v>
      </c>
      <c r="C60" s="642">
        <f>+'CTA Pivot Table'!C$262</f>
        <v>0</v>
      </c>
      <c r="D60" s="642">
        <f>+'CTA Pivot Table'!C$263</f>
        <v>0</v>
      </c>
      <c r="E60" s="643">
        <f>+'CTA Pivot Table'!C$264</f>
        <v>0</v>
      </c>
      <c r="F60" s="643">
        <f>+'CTA Pivot Table'!C$265</f>
        <v>0</v>
      </c>
      <c r="G60" s="642">
        <f>+'CTA Pivot Table'!C$266</f>
        <v>0</v>
      </c>
      <c r="H60" s="642">
        <f>+'CTA Pivot Table'!C$267</f>
        <v>0</v>
      </c>
      <c r="I60" s="643">
        <f>+'CTA Pivot Table'!C$268</f>
        <v>0</v>
      </c>
      <c r="J60" s="643">
        <f>+'CTA Pivot Table'!C$269</f>
        <v>0</v>
      </c>
      <c r="K60" s="642">
        <f>+'CTA Pivot Table'!C$270</f>
        <v>0</v>
      </c>
      <c r="L60" s="642">
        <f>+'CTA Pivot Table'!C$271</f>
        <v>0</v>
      </c>
      <c r="M60" s="644">
        <f>+'CTA Pivot Table'!C$272</f>
        <v>0</v>
      </c>
      <c r="N60" s="643">
        <f>+'CTA Pivot Table'!C$273</f>
        <v>0</v>
      </c>
      <c r="O60" s="645">
        <f>+'CTA Pivot Table'!C$277</f>
        <v>0</v>
      </c>
      <c r="P60" s="43"/>
    </row>
    <row r="61" spans="1:17">
      <c r="A61" s="584" t="s">
        <v>400</v>
      </c>
      <c r="B61" s="646"/>
      <c r="C61" s="646"/>
      <c r="D61" s="646"/>
      <c r="E61" s="646"/>
      <c r="F61" s="646"/>
      <c r="G61" s="646"/>
      <c r="H61" s="646"/>
      <c r="I61" s="646"/>
      <c r="J61" s="646"/>
      <c r="K61" s="646"/>
      <c r="L61" s="646"/>
      <c r="M61" s="646"/>
      <c r="N61" s="646"/>
      <c r="O61" s="647"/>
    </row>
    <row r="62" spans="1:17" s="279" customFormat="1" ht="12.75">
      <c r="A62" s="584" t="s">
        <v>910</v>
      </c>
      <c r="B62" s="646"/>
      <c r="C62" s="646"/>
      <c r="D62" s="646"/>
      <c r="E62" s="646"/>
      <c r="F62" s="646"/>
      <c r="G62" s="646"/>
      <c r="H62" s="646"/>
      <c r="I62" s="646"/>
      <c r="J62" s="646"/>
      <c r="K62" s="646"/>
      <c r="L62" s="646"/>
      <c r="M62" s="646"/>
      <c r="N62" s="646"/>
      <c r="O62" s="648"/>
      <c r="P62" s="404"/>
    </row>
    <row r="63" spans="1:17">
      <c r="A63" s="275"/>
      <c r="O63" s="648" t="s">
        <v>830</v>
      </c>
    </row>
    <row r="64" spans="1:17" ht="18">
      <c r="A64" s="557" t="s">
        <v>879</v>
      </c>
      <c r="B64" s="393"/>
      <c r="C64" s="393"/>
      <c r="D64" s="393"/>
      <c r="E64" s="536"/>
      <c r="F64" s="536"/>
      <c r="G64" s="536"/>
      <c r="H64" s="536"/>
      <c r="I64" s="536"/>
      <c r="J64" s="393"/>
      <c r="K64" s="393"/>
      <c r="L64" s="393"/>
      <c r="M64" s="536"/>
      <c r="N64" s="393"/>
      <c r="O64" s="537"/>
    </row>
    <row r="65" spans="1:16" ht="18">
      <c r="A65" s="557"/>
      <c r="B65" s="393"/>
      <c r="C65" s="393"/>
      <c r="D65" s="393"/>
      <c r="E65" s="536"/>
      <c r="F65" s="536"/>
      <c r="G65" s="536"/>
      <c r="H65" s="536"/>
      <c r="I65" s="536"/>
      <c r="J65" s="393"/>
      <c r="K65" s="393"/>
      <c r="L65" s="393"/>
      <c r="M65" s="536"/>
      <c r="N65" s="393"/>
      <c r="O65" s="537"/>
    </row>
    <row r="66" spans="1:16">
      <c r="A66" s="558" t="s">
        <v>417</v>
      </c>
      <c r="B66" s="393"/>
      <c r="C66" s="393"/>
      <c r="D66" s="393"/>
      <c r="E66" s="536"/>
      <c r="F66" s="536"/>
      <c r="G66" s="536"/>
      <c r="H66" s="536"/>
      <c r="I66" s="536"/>
      <c r="J66" s="393"/>
      <c r="K66" s="393"/>
      <c r="L66" s="393"/>
      <c r="M66" s="536"/>
      <c r="N66" s="393"/>
      <c r="O66" s="537"/>
    </row>
    <row r="67" spans="1:16">
      <c r="A67" s="558" t="s">
        <v>527</v>
      </c>
      <c r="B67" s="393"/>
      <c r="C67" s="393"/>
      <c r="D67" s="393"/>
      <c r="E67" s="536"/>
      <c r="F67" s="536"/>
      <c r="G67" s="536"/>
      <c r="H67" s="536"/>
      <c r="I67" s="536"/>
      <c r="J67" s="393"/>
      <c r="K67" s="393"/>
      <c r="L67" s="393"/>
      <c r="M67" s="536"/>
      <c r="N67" s="393"/>
      <c r="O67" s="537"/>
    </row>
    <row r="68" spans="1:16" ht="15.75" customHeight="1">
      <c r="A68" s="231"/>
      <c r="B68" s="317"/>
      <c r="C68" s="317"/>
      <c r="D68" s="317"/>
      <c r="E68" s="317"/>
      <c r="F68" s="318"/>
      <c r="G68" s="395"/>
      <c r="H68" s="395"/>
      <c r="I68" s="396"/>
      <c r="J68" s="396"/>
      <c r="K68" s="396"/>
      <c r="L68" s="396"/>
      <c r="M68" s="396"/>
      <c r="N68" s="396"/>
      <c r="O68" s="396"/>
      <c r="P68" s="42"/>
    </row>
    <row r="69" spans="1:16" ht="15.75" customHeight="1">
      <c r="A69" s="213"/>
      <c r="B69" s="561" t="s">
        <v>828</v>
      </c>
      <c r="C69" s="626"/>
      <c r="D69" s="626"/>
      <c r="E69" s="626"/>
      <c r="F69" s="626"/>
      <c r="G69" s="626"/>
      <c r="H69" s="626"/>
      <c r="I69" s="627"/>
      <c r="J69" s="628" t="s">
        <v>397</v>
      </c>
      <c r="K69" s="629"/>
      <c r="L69" s="629"/>
      <c r="M69" s="630"/>
      <c r="N69" s="660" t="s">
        <v>827</v>
      </c>
      <c r="O69" s="631"/>
      <c r="P69" s="397"/>
    </row>
    <row r="70" spans="1:16" ht="42.75" customHeight="1">
      <c r="A70" s="243"/>
      <c r="B70" s="562" t="s">
        <v>906</v>
      </c>
      <c r="C70" s="562"/>
      <c r="D70" s="562"/>
      <c r="E70" s="567"/>
      <c r="F70" s="568" t="s">
        <v>908</v>
      </c>
      <c r="G70" s="562"/>
      <c r="H70" s="562"/>
      <c r="I70" s="563"/>
      <c r="J70" s="569" t="s">
        <v>829</v>
      </c>
      <c r="K70" s="626"/>
      <c r="L70" s="626"/>
      <c r="M70" s="627"/>
      <c r="N70" s="666"/>
      <c r="O70" s="632"/>
      <c r="P70" s="397"/>
    </row>
    <row r="71" spans="1:16" ht="28.5" customHeight="1">
      <c r="A71" s="231"/>
      <c r="B71" s="633" t="s">
        <v>398</v>
      </c>
      <c r="C71" s="633" t="s">
        <v>399</v>
      </c>
      <c r="D71" s="633" t="s">
        <v>284</v>
      </c>
      <c r="E71" s="634" t="s">
        <v>127</v>
      </c>
      <c r="F71" s="634" t="s">
        <v>398</v>
      </c>
      <c r="G71" s="633" t="s">
        <v>399</v>
      </c>
      <c r="H71" s="633" t="s">
        <v>284</v>
      </c>
      <c r="I71" s="634" t="s">
        <v>127</v>
      </c>
      <c r="J71" s="635" t="s">
        <v>398</v>
      </c>
      <c r="K71" s="636" t="s">
        <v>399</v>
      </c>
      <c r="L71" s="637" t="s">
        <v>284</v>
      </c>
      <c r="M71" s="635" t="s">
        <v>127</v>
      </c>
      <c r="N71" s="667"/>
      <c r="O71" s="583" t="s">
        <v>128</v>
      </c>
      <c r="P71" s="397"/>
    </row>
    <row r="72" spans="1:16" ht="15.75" hidden="1" customHeight="1">
      <c r="A72" s="398" t="s">
        <v>267</v>
      </c>
      <c r="B72" s="320">
        <f>+'CTA Pivot Table'!D$230</f>
        <v>0</v>
      </c>
      <c r="C72" s="320">
        <f>+'CTA Pivot Table'!D$231</f>
        <v>0</v>
      </c>
      <c r="D72" s="320">
        <f>+'CTA Pivot Table'!D$232</f>
        <v>0</v>
      </c>
      <c r="E72" s="319">
        <f>+'CTA Pivot Table'!D$233</f>
        <v>0</v>
      </c>
      <c r="F72" s="319"/>
      <c r="G72" s="319"/>
      <c r="H72" s="319"/>
      <c r="I72" s="319"/>
      <c r="J72" s="319">
        <f>+'CTA Pivot Table'!D$234</f>
        <v>0</v>
      </c>
      <c r="K72" s="320">
        <f>+'CTA Pivot Table'!D$235</f>
        <v>0</v>
      </c>
      <c r="L72" s="320">
        <f>+'CTA Pivot Table'!D$236</f>
        <v>0</v>
      </c>
      <c r="M72" s="321">
        <f>+'CTA Pivot Table'!D$237</f>
        <v>0</v>
      </c>
      <c r="N72" s="319">
        <f>+'CTA Pivot Table'!D$238</f>
        <v>0</v>
      </c>
      <c r="O72" s="380">
        <f>+'CTA Pivot Table'!D$243</f>
        <v>0</v>
      </c>
      <c r="P72" s="43"/>
    </row>
    <row r="73" spans="1:16" ht="15.75" hidden="1" customHeight="1">
      <c r="A73" s="398"/>
      <c r="E73" s="322"/>
      <c r="I73" s="322"/>
      <c r="J73" s="322"/>
      <c r="M73" s="324"/>
      <c r="N73" s="322"/>
      <c r="O73" s="380"/>
      <c r="P73" s="43"/>
    </row>
    <row r="74" spans="1:16">
      <c r="A74" s="398" t="s">
        <v>268</v>
      </c>
      <c r="B74" s="638">
        <f>+'CTA Pivot Table'!D$6</f>
        <v>0</v>
      </c>
      <c r="C74" s="638">
        <f>+'CTA Pivot Table'!D$7</f>
        <v>0</v>
      </c>
      <c r="D74" s="638">
        <f>+'CTA Pivot Table'!D$8</f>
        <v>0</v>
      </c>
      <c r="E74" s="639">
        <f>+'CTA Pivot Table'!D$9</f>
        <v>0</v>
      </c>
      <c r="F74" s="639">
        <f>+'CTA Pivot Table'!D$10</f>
        <v>0</v>
      </c>
      <c r="G74" s="638">
        <f>+'CTA Pivot Table'!D$11</f>
        <v>0</v>
      </c>
      <c r="H74" s="638">
        <f>+'CTA Pivot Table'!D$12</f>
        <v>0</v>
      </c>
      <c r="I74" s="639">
        <f>+'CTA Pivot Table'!D$13</f>
        <v>0</v>
      </c>
      <c r="J74" s="639">
        <f>+'CTA Pivot Table'!D$14</f>
        <v>0</v>
      </c>
      <c r="K74" s="638">
        <f>+'CTA Pivot Table'!D$15</f>
        <v>0</v>
      </c>
      <c r="L74" s="638">
        <f>+'CTA Pivot Table'!D$16</f>
        <v>0</v>
      </c>
      <c r="M74" s="640">
        <f>+'CTA Pivot Table'!D$17</f>
        <v>0</v>
      </c>
      <c r="N74" s="639">
        <f>+'CTA Pivot Table'!D$18</f>
        <v>0</v>
      </c>
      <c r="O74" s="641">
        <f>+'CTA Pivot Table'!D$22</f>
        <v>0</v>
      </c>
      <c r="P74" s="43"/>
    </row>
    <row r="75" spans="1:16">
      <c r="A75" s="398" t="s">
        <v>269</v>
      </c>
      <c r="B75" s="638">
        <f>+'CTA Pivot Table'!D$23</f>
        <v>0</v>
      </c>
      <c r="C75" s="638">
        <f>+'CTA Pivot Table'!D$24</f>
        <v>0</v>
      </c>
      <c r="D75" s="638">
        <f>+'CTA Pivot Table'!D$25</f>
        <v>0</v>
      </c>
      <c r="E75" s="639">
        <f>+'CTA Pivot Table'!D$26</f>
        <v>0</v>
      </c>
      <c r="F75" s="639">
        <f>+'CTA Pivot Table'!D$27</f>
        <v>0</v>
      </c>
      <c r="G75" s="638">
        <f>+'CTA Pivot Table'!D$28</f>
        <v>0</v>
      </c>
      <c r="H75" s="638">
        <f>+'CTA Pivot Table'!D$29</f>
        <v>0</v>
      </c>
      <c r="I75" s="639">
        <f>+'CTA Pivot Table'!D$30</f>
        <v>0</v>
      </c>
      <c r="J75" s="639">
        <f>+'CTA Pivot Table'!D$31</f>
        <v>0</v>
      </c>
      <c r="K75" s="638">
        <f>+'CTA Pivot Table'!D$32</f>
        <v>0</v>
      </c>
      <c r="L75" s="638">
        <f>+'CTA Pivot Table'!D$33</f>
        <v>0</v>
      </c>
      <c r="M75" s="640">
        <f>+'CTA Pivot Table'!D$34</f>
        <v>0</v>
      </c>
      <c r="N75" s="639">
        <f>+'CTA Pivot Table'!D$35</f>
        <v>0</v>
      </c>
      <c r="O75" s="641">
        <f>+'CTA Pivot Table'!D$39</f>
        <v>0</v>
      </c>
      <c r="P75" s="43"/>
    </row>
    <row r="76" spans="1:16">
      <c r="A76" s="398" t="s">
        <v>270</v>
      </c>
      <c r="B76" s="638">
        <f>+'CTA Pivot Table'!D$40</f>
        <v>0</v>
      </c>
      <c r="C76" s="638">
        <f>+'CTA Pivot Table'!D$41</f>
        <v>0</v>
      </c>
      <c r="D76" s="638">
        <f>+'CTA Pivot Table'!D$42</f>
        <v>0</v>
      </c>
      <c r="E76" s="639">
        <f>+'CTA Pivot Table'!D$43</f>
        <v>0</v>
      </c>
      <c r="F76" s="639">
        <f>+'CTA Pivot Table'!D$44</f>
        <v>0</v>
      </c>
      <c r="G76" s="638">
        <f>+'CTA Pivot Table'!D$45</f>
        <v>0</v>
      </c>
      <c r="H76" s="638">
        <f>+'CTA Pivot Table'!D$46</f>
        <v>0</v>
      </c>
      <c r="I76" s="639">
        <f>+'CTA Pivot Table'!D$47</f>
        <v>0</v>
      </c>
      <c r="J76" s="639">
        <f>+'CTA Pivot Table'!D$48</f>
        <v>0</v>
      </c>
      <c r="K76" s="638">
        <f>+'CTA Pivot Table'!D$49</f>
        <v>0</v>
      </c>
      <c r="L76" s="638">
        <f>+'CTA Pivot Table'!D$50</f>
        <v>0</v>
      </c>
      <c r="M76" s="640">
        <f>+'CTA Pivot Table'!D$51</f>
        <v>0</v>
      </c>
      <c r="N76" s="639">
        <f>+'CTA Pivot Table'!D$52</f>
        <v>0</v>
      </c>
      <c r="O76" s="641">
        <f>+'CTA Pivot Table'!D$56</f>
        <v>0</v>
      </c>
      <c r="P76" s="43"/>
    </row>
    <row r="77" spans="1:16">
      <c r="A77" s="398" t="s">
        <v>271</v>
      </c>
      <c r="B77" s="638">
        <f>+'CTA Pivot Table'!D$57</f>
        <v>0</v>
      </c>
      <c r="C77" s="638">
        <f>+'CTA Pivot Table'!D$58</f>
        <v>0</v>
      </c>
      <c r="D77" s="638">
        <f>+'CTA Pivot Table'!D$59</f>
        <v>0</v>
      </c>
      <c r="E77" s="639">
        <f>+'CTA Pivot Table'!D$60</f>
        <v>0</v>
      </c>
      <c r="F77" s="639">
        <f>+'CTA Pivot Table'!D$61</f>
        <v>0</v>
      </c>
      <c r="G77" s="638">
        <f>+'CTA Pivot Table'!D$62</f>
        <v>0</v>
      </c>
      <c r="H77" s="638">
        <f>+'CTA Pivot Table'!D$63</f>
        <v>0</v>
      </c>
      <c r="I77" s="639">
        <f>+'CTA Pivot Table'!D$64</f>
        <v>0</v>
      </c>
      <c r="J77" s="639">
        <f>+'CTA Pivot Table'!D$65</f>
        <v>0</v>
      </c>
      <c r="K77" s="638">
        <f>+'CTA Pivot Table'!D$66</f>
        <v>0</v>
      </c>
      <c r="L77" s="638">
        <f>+'CTA Pivot Table'!D$67</f>
        <v>0</v>
      </c>
      <c r="M77" s="640">
        <f>+'CTA Pivot Table'!D$68</f>
        <v>0</v>
      </c>
      <c r="N77" s="639">
        <f>+'CTA Pivot Table'!D$69</f>
        <v>0</v>
      </c>
      <c r="O77" s="641">
        <f>+'CTA Pivot Table'!D$73</f>
        <v>0</v>
      </c>
      <c r="P77" s="43"/>
    </row>
    <row r="78" spans="1:16">
      <c r="A78" s="398"/>
      <c r="B78" s="638"/>
      <c r="C78" s="638"/>
      <c r="D78" s="638"/>
      <c r="E78" s="639"/>
      <c r="F78" s="639"/>
      <c r="G78" s="638"/>
      <c r="H78" s="638"/>
      <c r="I78" s="639"/>
      <c r="J78" s="639"/>
      <c r="K78" s="638"/>
      <c r="L78" s="638"/>
      <c r="M78" s="640"/>
      <c r="N78" s="639"/>
      <c r="O78" s="641"/>
      <c r="P78" s="43"/>
    </row>
    <row r="79" spans="1:16">
      <c r="A79" s="398" t="s">
        <v>272</v>
      </c>
      <c r="B79" s="638">
        <f>+'CTA Pivot Table'!D$74</f>
        <v>149.48354838709679</v>
      </c>
      <c r="C79" s="638">
        <f>+'CTA Pivot Table'!D$75</f>
        <v>0</v>
      </c>
      <c r="D79" s="638">
        <f>+'CTA Pivot Table'!D$76</f>
        <v>0</v>
      </c>
      <c r="E79" s="639">
        <f>+'CTA Pivot Table'!D$77</f>
        <v>149.48354838709679</v>
      </c>
      <c r="F79" s="639">
        <f>+'CTA Pivot Table'!D$78</f>
        <v>148.67569657615113</v>
      </c>
      <c r="G79" s="638">
        <f>+'CTA Pivot Table'!D$79</f>
        <v>134.88666666666666</v>
      </c>
      <c r="H79" s="638">
        <f>+'CTA Pivot Table'!D$80</f>
        <v>0</v>
      </c>
      <c r="I79" s="639">
        <f>+'CTA Pivot Table'!D$81</f>
        <v>148.65131997642899</v>
      </c>
      <c r="J79" s="639">
        <f>+'CTA Pivot Table'!D$82</f>
        <v>114.10643540669857</v>
      </c>
      <c r="K79" s="638">
        <f>+'CTA Pivot Table'!D$83</f>
        <v>88.146122448979582</v>
      </c>
      <c r="L79" s="638">
        <f>+'CTA Pivot Table'!D$84</f>
        <v>0</v>
      </c>
      <c r="M79" s="640">
        <f>+'CTA Pivot Table'!D$85</f>
        <v>111.38254817987151</v>
      </c>
      <c r="N79" s="639">
        <f>+'CTA Pivot Table'!D$86</f>
        <v>0</v>
      </c>
      <c r="O79" s="641">
        <f>+'CTA Pivot Table'!D$90</f>
        <v>135.58474079639367</v>
      </c>
      <c r="P79" s="43"/>
    </row>
    <row r="80" spans="1:16">
      <c r="A80" s="398" t="s">
        <v>273</v>
      </c>
      <c r="B80" s="638">
        <f>+'CTA Pivot Table'!D$91</f>
        <v>0</v>
      </c>
      <c r="C80" s="638">
        <f>+'CTA Pivot Table'!D$92</f>
        <v>0</v>
      </c>
      <c r="D80" s="638">
        <f>+'CTA Pivot Table'!D$93</f>
        <v>0</v>
      </c>
      <c r="E80" s="639">
        <f>+'CTA Pivot Table'!D$94</f>
        <v>0</v>
      </c>
      <c r="F80" s="639">
        <f>+'CTA Pivot Table'!D$95</f>
        <v>0</v>
      </c>
      <c r="G80" s="638">
        <f>+'CTA Pivot Table'!D$96</f>
        <v>0</v>
      </c>
      <c r="H80" s="638">
        <f>+'CTA Pivot Table'!D$97</f>
        <v>0</v>
      </c>
      <c r="I80" s="639">
        <f>+'CTA Pivot Table'!D$98</f>
        <v>0</v>
      </c>
      <c r="J80" s="639">
        <f>+'CTA Pivot Table'!D$99</f>
        <v>0</v>
      </c>
      <c r="K80" s="638">
        <f>+'CTA Pivot Table'!D$100</f>
        <v>0</v>
      </c>
      <c r="L80" s="638">
        <f>+'CTA Pivot Table'!D$101</f>
        <v>0</v>
      </c>
      <c r="M80" s="640">
        <f>+'CTA Pivot Table'!D$102</f>
        <v>0</v>
      </c>
      <c r="N80" s="639">
        <f>+'CTA Pivot Table'!D$103</f>
        <v>0</v>
      </c>
      <c r="O80" s="641">
        <f>+'CTA Pivot Table'!D$107</f>
        <v>0</v>
      </c>
      <c r="P80" s="43"/>
    </row>
    <row r="81" spans="1:17">
      <c r="A81" s="398" t="s">
        <v>274</v>
      </c>
      <c r="B81" s="638">
        <f>+'CTA Pivot Table'!D$108</f>
        <v>0</v>
      </c>
      <c r="C81" s="638">
        <f>+'CTA Pivot Table'!D$109</f>
        <v>0</v>
      </c>
      <c r="D81" s="638">
        <f>+'CTA Pivot Table'!D$110</f>
        <v>0</v>
      </c>
      <c r="E81" s="639">
        <f>+'CTA Pivot Table'!D$111</f>
        <v>0</v>
      </c>
      <c r="F81" s="639">
        <f>+'CTA Pivot Table'!D$112</f>
        <v>0</v>
      </c>
      <c r="G81" s="638">
        <f>+'CTA Pivot Table'!D$113</f>
        <v>0</v>
      </c>
      <c r="H81" s="638">
        <f>+'CTA Pivot Table'!D$114</f>
        <v>0</v>
      </c>
      <c r="I81" s="639">
        <f>+'CTA Pivot Table'!D$115</f>
        <v>0</v>
      </c>
      <c r="J81" s="639">
        <f>+'CTA Pivot Table'!D$116</f>
        <v>0</v>
      </c>
      <c r="K81" s="638">
        <f>+'CTA Pivot Table'!D$117</f>
        <v>0</v>
      </c>
      <c r="L81" s="638">
        <f>+'CTA Pivot Table'!D$118</f>
        <v>0</v>
      </c>
      <c r="M81" s="640">
        <f>+'CTA Pivot Table'!D$119</f>
        <v>0</v>
      </c>
      <c r="N81" s="639">
        <f>+'CTA Pivot Table'!D$120</f>
        <v>0</v>
      </c>
      <c r="O81" s="641">
        <f>+'CTA Pivot Table'!D$124</f>
        <v>0</v>
      </c>
      <c r="P81" s="43"/>
    </row>
    <row r="82" spans="1:17">
      <c r="A82" s="398" t="s">
        <v>275</v>
      </c>
      <c r="B82" s="638">
        <f>+'CTA Pivot Table'!D$125</f>
        <v>0</v>
      </c>
      <c r="C82" s="638">
        <f>+'CTA Pivot Table'!D$126</f>
        <v>0</v>
      </c>
      <c r="D82" s="638">
        <f>+'CTA Pivot Table'!D$127</f>
        <v>0</v>
      </c>
      <c r="E82" s="639">
        <f>+'CTA Pivot Table'!D$128</f>
        <v>0</v>
      </c>
      <c r="F82" s="639">
        <f>+'CTA Pivot Table'!D$129</f>
        <v>0</v>
      </c>
      <c r="G82" s="638">
        <f>+'CTA Pivot Table'!D$130</f>
        <v>0</v>
      </c>
      <c r="H82" s="638">
        <f>+'CTA Pivot Table'!D$131</f>
        <v>0</v>
      </c>
      <c r="I82" s="639">
        <f>+'CTA Pivot Table'!D$132</f>
        <v>0</v>
      </c>
      <c r="J82" s="639">
        <f>+'CTA Pivot Table'!D$133</f>
        <v>0</v>
      </c>
      <c r="K82" s="638">
        <f>+'CTA Pivot Table'!D$134</f>
        <v>0</v>
      </c>
      <c r="L82" s="638">
        <f>+'CTA Pivot Table'!D$135</f>
        <v>0</v>
      </c>
      <c r="M82" s="640">
        <f>+'CTA Pivot Table'!D$136</f>
        <v>0</v>
      </c>
      <c r="N82" s="639">
        <f>+'CTA Pivot Table'!D$137</f>
        <v>0</v>
      </c>
      <c r="O82" s="641">
        <f>+'CTA Pivot Table'!D$141</f>
        <v>0</v>
      </c>
      <c r="P82" s="43"/>
    </row>
    <row r="83" spans="1:17">
      <c r="A83" s="398"/>
      <c r="B83" s="638"/>
      <c r="C83" s="638"/>
      <c r="D83" s="638"/>
      <c r="E83" s="639"/>
      <c r="F83" s="639"/>
      <c r="G83" s="638"/>
      <c r="H83" s="638"/>
      <c r="I83" s="639"/>
      <c r="J83" s="639"/>
      <c r="K83" s="638"/>
      <c r="L83" s="638"/>
      <c r="M83" s="640"/>
      <c r="N83" s="639"/>
      <c r="O83" s="641"/>
      <c r="P83" s="43"/>
    </row>
    <row r="84" spans="1:17">
      <c r="A84" s="398" t="s">
        <v>276</v>
      </c>
      <c r="B84" s="638">
        <f>+'CTA Pivot Table'!D$142</f>
        <v>0</v>
      </c>
      <c r="C84" s="638">
        <f>+'CTA Pivot Table'!D$143</f>
        <v>0</v>
      </c>
      <c r="D84" s="638">
        <f>+'CTA Pivot Table'!D$144</f>
        <v>0</v>
      </c>
      <c r="E84" s="639">
        <f>+'CTA Pivot Table'!D$145</f>
        <v>0</v>
      </c>
      <c r="F84" s="639">
        <f>+'CTA Pivot Table'!D$146</f>
        <v>0</v>
      </c>
      <c r="G84" s="638">
        <f>+'CTA Pivot Table'!D$147</f>
        <v>0</v>
      </c>
      <c r="H84" s="638">
        <f>+'CTA Pivot Table'!D$148</f>
        <v>0</v>
      </c>
      <c r="I84" s="639">
        <f>+'CTA Pivot Table'!D$149</f>
        <v>0</v>
      </c>
      <c r="J84" s="639">
        <f>+'CTA Pivot Table'!D$150</f>
        <v>0</v>
      </c>
      <c r="K84" s="638">
        <f>+'CTA Pivot Table'!D$151</f>
        <v>0</v>
      </c>
      <c r="L84" s="638">
        <f>+'CTA Pivot Table'!D$152</f>
        <v>0</v>
      </c>
      <c r="M84" s="640">
        <f>+'CTA Pivot Table'!D$153</f>
        <v>0</v>
      </c>
      <c r="N84" s="639">
        <f>+'CTA Pivot Table'!D$154</f>
        <v>0</v>
      </c>
      <c r="O84" s="641">
        <f>+'CTA Pivot Table'!D$158</f>
        <v>0</v>
      </c>
      <c r="P84" s="43"/>
    </row>
    <row r="85" spans="1:17">
      <c r="A85" s="398" t="s">
        <v>277</v>
      </c>
      <c r="B85" s="638">
        <f>+'CTA Pivot Table'!D$159</f>
        <v>174.86666666666667</v>
      </c>
      <c r="C85" s="638">
        <f>+'CTA Pivot Table'!D$160</f>
        <v>0</v>
      </c>
      <c r="D85" s="638">
        <f>+'CTA Pivot Table'!D$161</f>
        <v>0</v>
      </c>
      <c r="E85" s="639">
        <f>+'CTA Pivot Table'!D$162</f>
        <v>174.86666666666667</v>
      </c>
      <c r="F85" s="639">
        <f>+'CTA Pivot Table'!D$163</f>
        <v>137.74040980853206</v>
      </c>
      <c r="G85" s="638">
        <f>+'CTA Pivot Table'!D$164</f>
        <v>119.25</v>
      </c>
      <c r="H85" s="638">
        <f>+'CTA Pivot Table'!D$165</f>
        <v>115.67142857142856</v>
      </c>
      <c r="I85" s="639">
        <f>+'CTA Pivot Table'!D$166</f>
        <v>137.53927502494179</v>
      </c>
      <c r="J85" s="639">
        <f>+'CTA Pivot Table'!D$167</f>
        <v>90.119863013698634</v>
      </c>
      <c r="K85" s="638">
        <f>+'CTA Pivot Table'!D$168</f>
        <v>69.40169491525424</v>
      </c>
      <c r="L85" s="638">
        <f>+'CTA Pivot Table'!D$169</f>
        <v>89.472164948453596</v>
      </c>
      <c r="M85" s="640">
        <f>+'CTA Pivot Table'!D$170</f>
        <v>86.353386911595877</v>
      </c>
      <c r="N85" s="639">
        <f>+'CTA Pivot Table'!D$171</f>
        <v>101.26190476190476</v>
      </c>
      <c r="O85" s="641">
        <f>+'CTA Pivot Table'!D$175</f>
        <v>113.53098052851182</v>
      </c>
      <c r="P85" s="43"/>
      <c r="Q85" s="402"/>
    </row>
    <row r="86" spans="1:17">
      <c r="A86" s="398" t="s">
        <v>278</v>
      </c>
      <c r="B86" s="638">
        <f>+'CTA Pivot Table'!D$176</f>
        <v>0</v>
      </c>
      <c r="C86" s="638">
        <f>+'CTA Pivot Table'!D$177</f>
        <v>0</v>
      </c>
      <c r="D86" s="638">
        <f>+'CTA Pivot Table'!D$178</f>
        <v>0</v>
      </c>
      <c r="E86" s="639">
        <f>+'CTA Pivot Table'!D$179</f>
        <v>0</v>
      </c>
      <c r="F86" s="639">
        <f>+'CTA Pivot Table'!D$180</f>
        <v>0</v>
      </c>
      <c r="G86" s="638">
        <f>+'CTA Pivot Table'!D$181</f>
        <v>0</v>
      </c>
      <c r="H86" s="638">
        <f>+'CTA Pivot Table'!D$182</f>
        <v>0</v>
      </c>
      <c r="I86" s="639">
        <f>+'CTA Pivot Table'!D$183</f>
        <v>0</v>
      </c>
      <c r="J86" s="639">
        <f>+'CTA Pivot Table'!D$184</f>
        <v>0</v>
      </c>
      <c r="K86" s="638">
        <f>+'CTA Pivot Table'!D$185</f>
        <v>0</v>
      </c>
      <c r="L86" s="638">
        <f>+'CTA Pivot Table'!D$186</f>
        <v>0</v>
      </c>
      <c r="M86" s="640">
        <f>+'CTA Pivot Table'!D$187</f>
        <v>0</v>
      </c>
      <c r="N86" s="639">
        <f>+'CTA Pivot Table'!D$188</f>
        <v>0</v>
      </c>
      <c r="O86" s="641">
        <f>+'CTA Pivot Table'!D$192</f>
        <v>0</v>
      </c>
      <c r="P86" s="43"/>
    </row>
    <row r="87" spans="1:17">
      <c r="A87" s="398" t="s">
        <v>279</v>
      </c>
      <c r="B87" s="638">
        <f>+'CTA Pivot Table'!D$193</f>
        <v>0</v>
      </c>
      <c r="C87" s="638">
        <f>+'CTA Pivot Table'!D$194</f>
        <v>0</v>
      </c>
      <c r="D87" s="638">
        <f>+'CTA Pivot Table'!D$195</f>
        <v>0</v>
      </c>
      <c r="E87" s="639">
        <f>+'CTA Pivot Table'!D$196</f>
        <v>0</v>
      </c>
      <c r="F87" s="639">
        <f>+'CTA Pivot Table'!D$197</f>
        <v>0</v>
      </c>
      <c r="G87" s="638">
        <f>+'CTA Pivot Table'!D$198</f>
        <v>0</v>
      </c>
      <c r="H87" s="638">
        <f>+'CTA Pivot Table'!D$199</f>
        <v>0</v>
      </c>
      <c r="I87" s="639">
        <f>+'CTA Pivot Table'!D$200</f>
        <v>0</v>
      </c>
      <c r="J87" s="639">
        <f>+'CTA Pivot Table'!D$201</f>
        <v>0</v>
      </c>
      <c r="K87" s="638">
        <f>+'CTA Pivot Table'!D$202</f>
        <v>0</v>
      </c>
      <c r="L87" s="638">
        <f>+'CTA Pivot Table'!D$203</f>
        <v>0</v>
      </c>
      <c r="M87" s="640">
        <f>+'CTA Pivot Table'!D$204</f>
        <v>0</v>
      </c>
      <c r="N87" s="639">
        <f>+'CTA Pivot Table'!D$205</f>
        <v>0</v>
      </c>
      <c r="O87" s="641">
        <f>+'CTA Pivot Table'!D$209</f>
        <v>0</v>
      </c>
      <c r="P87" s="43"/>
    </row>
    <row r="88" spans="1:17">
      <c r="A88" s="398"/>
      <c r="B88" s="638"/>
      <c r="C88" s="638"/>
      <c r="D88" s="638"/>
      <c r="E88" s="639"/>
      <c r="F88" s="639"/>
      <c r="G88" s="638"/>
      <c r="H88" s="638"/>
      <c r="I88" s="639"/>
      <c r="J88" s="639"/>
      <c r="K88" s="638"/>
      <c r="L88" s="638"/>
      <c r="M88" s="640"/>
      <c r="N88" s="639"/>
      <c r="O88" s="641"/>
      <c r="P88" s="43"/>
    </row>
    <row r="89" spans="1:17">
      <c r="A89" s="398" t="s">
        <v>280</v>
      </c>
      <c r="B89" s="638">
        <f>+'CTA Pivot Table'!D$210</f>
        <v>0</v>
      </c>
      <c r="C89" s="638">
        <f>+'CTA Pivot Table'!D$211</f>
        <v>0</v>
      </c>
      <c r="D89" s="638">
        <f>+'CTA Pivot Table'!D$212</f>
        <v>0</v>
      </c>
      <c r="E89" s="639">
        <f>+'CTA Pivot Table'!D$213</f>
        <v>0</v>
      </c>
      <c r="F89" s="639">
        <f>+'CTA Pivot Table'!D$214</f>
        <v>0</v>
      </c>
      <c r="G89" s="638">
        <f>+'CTA Pivot Table'!D$215</f>
        <v>0</v>
      </c>
      <c r="H89" s="638">
        <f>+'CTA Pivot Table'!D$216</f>
        <v>0</v>
      </c>
      <c r="I89" s="639">
        <f>+'CTA Pivot Table'!D$217</f>
        <v>0</v>
      </c>
      <c r="J89" s="639">
        <f>+'CTA Pivot Table'!D$218</f>
        <v>0</v>
      </c>
      <c r="K89" s="638">
        <f>+'CTA Pivot Table'!D$219</f>
        <v>0</v>
      </c>
      <c r="L89" s="638">
        <f>+'CTA Pivot Table'!D$220</f>
        <v>0</v>
      </c>
      <c r="M89" s="640">
        <f>+'CTA Pivot Table'!D$221</f>
        <v>0</v>
      </c>
      <c r="N89" s="639">
        <f>+'CTA Pivot Table'!D$222</f>
        <v>0</v>
      </c>
      <c r="O89" s="641">
        <f>+'CTA Pivot Table'!D$226</f>
        <v>0</v>
      </c>
      <c r="P89" s="43"/>
    </row>
    <row r="90" spans="1:17">
      <c r="A90" s="398" t="s">
        <v>281</v>
      </c>
      <c r="B90" s="638">
        <f>+'CTA Pivot Table'!D$227</f>
        <v>0</v>
      </c>
      <c r="C90" s="638">
        <f>+'CTA Pivot Table'!D$228</f>
        <v>0</v>
      </c>
      <c r="D90" s="638">
        <f>+'CTA Pivot Table'!D$229</f>
        <v>0</v>
      </c>
      <c r="E90" s="639">
        <f>+'CTA Pivot Table'!D$230</f>
        <v>0</v>
      </c>
      <c r="F90" s="639">
        <f>+'CTA Pivot Table'!D$231</f>
        <v>0</v>
      </c>
      <c r="G90" s="638">
        <f>+'CTA Pivot Table'!D$232</f>
        <v>0</v>
      </c>
      <c r="H90" s="638">
        <f>+'CTA Pivot Table'!D$233</f>
        <v>0</v>
      </c>
      <c r="I90" s="639">
        <f>+'CTA Pivot Table'!D$234</f>
        <v>0</v>
      </c>
      <c r="J90" s="639">
        <f>+'CTA Pivot Table'!D$235</f>
        <v>0</v>
      </c>
      <c r="K90" s="638">
        <f>+'CTA Pivot Table'!D$236</f>
        <v>0</v>
      </c>
      <c r="L90" s="638">
        <f>+'CTA Pivot Table'!D$237</f>
        <v>0</v>
      </c>
      <c r="M90" s="640">
        <f>+'CTA Pivot Table'!D$238</f>
        <v>0</v>
      </c>
      <c r="N90" s="639">
        <f>+'CTA Pivot Table'!D$239</f>
        <v>0</v>
      </c>
      <c r="O90" s="641">
        <f>+'CTA Pivot Table'!D$243</f>
        <v>0</v>
      </c>
      <c r="P90" s="43"/>
    </row>
    <row r="91" spans="1:17">
      <c r="A91" s="398" t="s">
        <v>282</v>
      </c>
      <c r="B91" s="638">
        <f>+'CTA Pivot Table'!D$244</f>
        <v>121.87931034482759</v>
      </c>
      <c r="C91" s="638">
        <f>+'CTA Pivot Table'!D$245</f>
        <v>27</v>
      </c>
      <c r="D91" s="638">
        <f>+'CTA Pivot Table'!D$246</f>
        <v>0</v>
      </c>
      <c r="E91" s="639">
        <f>+'CTA Pivot Table'!D$247</f>
        <v>118.71666666666667</v>
      </c>
      <c r="F91" s="639">
        <f>+'CTA Pivot Table'!D$248</f>
        <v>122.09728851606506</v>
      </c>
      <c r="G91" s="638">
        <f>+'CTA Pivot Table'!D$249</f>
        <v>115.83812260536398</v>
      </c>
      <c r="H91" s="638">
        <f>+'CTA Pivot Table'!D$250</f>
        <v>0</v>
      </c>
      <c r="I91" s="639">
        <f>+'CTA Pivot Table'!D$251</f>
        <v>121.11405511089323</v>
      </c>
      <c r="J91" s="639">
        <f>+'CTA Pivot Table'!D$252</f>
        <v>83.379325643300803</v>
      </c>
      <c r="K91" s="638">
        <f>+'CTA Pivot Table'!D$253</f>
        <v>67.672820512820522</v>
      </c>
      <c r="L91" s="638">
        <f>+'CTA Pivot Table'!D$254</f>
        <v>0</v>
      </c>
      <c r="M91" s="640">
        <f>+'CTA Pivot Table'!D$255</f>
        <v>78.01232476635515</v>
      </c>
      <c r="N91" s="639">
        <f>+'CTA Pivot Table'!D$256</f>
        <v>0</v>
      </c>
      <c r="O91" s="641">
        <f>+'CTA Pivot Table'!D$260</f>
        <v>106.53121522872623</v>
      </c>
      <c r="P91" s="43"/>
    </row>
    <row r="92" spans="1:17">
      <c r="A92" s="403" t="s">
        <v>283</v>
      </c>
      <c r="B92" s="642">
        <f>+'CTA Pivot Table'!D$261</f>
        <v>0</v>
      </c>
      <c r="C92" s="642">
        <f>+'CTA Pivot Table'!D$262</f>
        <v>0</v>
      </c>
      <c r="D92" s="642">
        <f>+'CTA Pivot Table'!D$263</f>
        <v>0</v>
      </c>
      <c r="E92" s="643">
        <f>+'CTA Pivot Table'!D$264</f>
        <v>0</v>
      </c>
      <c r="F92" s="643">
        <f>+'CTA Pivot Table'!D$265</f>
        <v>0</v>
      </c>
      <c r="G92" s="642">
        <f>+'CTA Pivot Table'!D$266</f>
        <v>0</v>
      </c>
      <c r="H92" s="642">
        <f>+'CTA Pivot Table'!D$267</f>
        <v>0</v>
      </c>
      <c r="I92" s="643">
        <f>+'CTA Pivot Table'!D$268</f>
        <v>0</v>
      </c>
      <c r="J92" s="643">
        <f>+'CTA Pivot Table'!D$269</f>
        <v>0</v>
      </c>
      <c r="K92" s="642">
        <f>+'CTA Pivot Table'!D$270</f>
        <v>0</v>
      </c>
      <c r="L92" s="642">
        <f>+'CTA Pivot Table'!D$271</f>
        <v>0</v>
      </c>
      <c r="M92" s="644">
        <f>+'CTA Pivot Table'!D$272</f>
        <v>0</v>
      </c>
      <c r="N92" s="643">
        <f>+'CTA Pivot Table'!D$273</f>
        <v>0</v>
      </c>
      <c r="O92" s="645">
        <f>+'CTA Pivot Table'!D$277</f>
        <v>0</v>
      </c>
      <c r="P92" s="43"/>
    </row>
    <row r="93" spans="1:17">
      <c r="A93" s="584" t="s">
        <v>400</v>
      </c>
      <c r="B93" s="646"/>
      <c r="C93" s="646"/>
      <c r="D93" s="646"/>
      <c r="E93" s="646"/>
      <c r="F93" s="646"/>
      <c r="G93" s="646"/>
      <c r="H93" s="646"/>
      <c r="I93" s="646"/>
      <c r="J93" s="646"/>
      <c r="K93" s="646"/>
      <c r="L93" s="646"/>
      <c r="M93" s="646"/>
      <c r="N93" s="646"/>
      <c r="O93" s="647"/>
    </row>
    <row r="94" spans="1:17">
      <c r="A94" s="649"/>
      <c r="B94" s="646"/>
      <c r="C94" s="646"/>
      <c r="D94" s="646"/>
      <c r="E94" s="646"/>
      <c r="F94" s="646"/>
      <c r="G94" s="646"/>
      <c r="H94" s="646"/>
      <c r="I94" s="646"/>
      <c r="J94" s="646"/>
      <c r="K94" s="646"/>
      <c r="L94" s="646"/>
      <c r="M94" s="646"/>
      <c r="N94" s="646"/>
      <c r="O94" s="648" t="s">
        <v>830</v>
      </c>
    </row>
    <row r="95" spans="1:17" ht="18">
      <c r="A95" s="557" t="s">
        <v>880</v>
      </c>
      <c r="B95" s="393"/>
      <c r="C95" s="393"/>
      <c r="D95" s="393"/>
      <c r="E95" s="536"/>
      <c r="F95" s="536"/>
      <c r="G95" s="536"/>
      <c r="H95" s="536"/>
      <c r="I95" s="536"/>
      <c r="J95" s="393"/>
      <c r="K95" s="393"/>
      <c r="L95" s="393"/>
      <c r="M95" s="536"/>
      <c r="N95" s="393"/>
      <c r="O95" s="537"/>
    </row>
    <row r="96" spans="1:17" ht="18">
      <c r="A96" s="557"/>
      <c r="B96" s="393"/>
      <c r="C96" s="393"/>
      <c r="D96" s="393"/>
      <c r="E96" s="536"/>
      <c r="F96" s="536"/>
      <c r="G96" s="536"/>
      <c r="H96" s="536"/>
      <c r="I96" s="536"/>
      <c r="J96" s="393"/>
      <c r="K96" s="393"/>
      <c r="L96" s="393"/>
      <c r="M96" s="536"/>
      <c r="N96" s="393"/>
      <c r="O96" s="537"/>
    </row>
    <row r="97" spans="1:16">
      <c r="A97" s="558" t="s">
        <v>417</v>
      </c>
      <c r="B97" s="393"/>
      <c r="C97" s="393"/>
      <c r="D97" s="393"/>
      <c r="E97" s="536"/>
      <c r="F97" s="536"/>
      <c r="G97" s="536"/>
      <c r="H97" s="536"/>
      <c r="I97" s="536"/>
      <c r="J97" s="393"/>
      <c r="K97" s="393"/>
      <c r="L97" s="393"/>
      <c r="M97" s="536"/>
      <c r="N97" s="393"/>
      <c r="O97" s="537"/>
    </row>
    <row r="98" spans="1:16">
      <c r="A98" s="558" t="s">
        <v>528</v>
      </c>
      <c r="B98" s="393"/>
      <c r="C98" s="393"/>
      <c r="D98" s="393"/>
      <c r="E98" s="536"/>
      <c r="F98" s="536"/>
      <c r="G98" s="536"/>
      <c r="H98" s="536"/>
      <c r="I98" s="536"/>
      <c r="J98" s="393"/>
      <c r="K98" s="393"/>
      <c r="L98" s="393"/>
      <c r="M98" s="536"/>
      <c r="N98" s="393"/>
      <c r="O98" s="537"/>
    </row>
    <row r="99" spans="1:16" ht="15.75" customHeight="1">
      <c r="A99" s="231"/>
      <c r="B99" s="317"/>
      <c r="C99" s="317"/>
      <c r="D99" s="317"/>
      <c r="E99" s="317"/>
      <c r="F99" s="318"/>
      <c r="G99" s="395"/>
      <c r="H99" s="395"/>
      <c r="I99" s="396"/>
      <c r="J99" s="396"/>
      <c r="K99" s="396"/>
      <c r="L99" s="396"/>
      <c r="M99" s="396"/>
      <c r="N99" s="396"/>
      <c r="O99" s="396"/>
      <c r="P99" s="42"/>
    </row>
    <row r="100" spans="1:16" ht="15.75" customHeight="1">
      <c r="A100" s="213"/>
      <c r="B100" s="561" t="s">
        <v>828</v>
      </c>
      <c r="C100" s="626"/>
      <c r="D100" s="626"/>
      <c r="E100" s="626"/>
      <c r="F100" s="626"/>
      <c r="G100" s="626"/>
      <c r="H100" s="626"/>
      <c r="I100" s="627"/>
      <c r="J100" s="628" t="s">
        <v>397</v>
      </c>
      <c r="K100" s="629"/>
      <c r="L100" s="629"/>
      <c r="M100" s="630"/>
      <c r="N100" s="660" t="s">
        <v>827</v>
      </c>
      <c r="O100" s="631"/>
      <c r="P100" s="397"/>
    </row>
    <row r="101" spans="1:16" ht="40.5" customHeight="1">
      <c r="A101" s="243"/>
      <c r="B101" s="562" t="s">
        <v>906</v>
      </c>
      <c r="C101" s="562"/>
      <c r="D101" s="562"/>
      <c r="E101" s="567"/>
      <c r="F101" s="568" t="s">
        <v>908</v>
      </c>
      <c r="G101" s="562"/>
      <c r="H101" s="562"/>
      <c r="I101" s="563"/>
      <c r="J101" s="569" t="s">
        <v>829</v>
      </c>
      <c r="K101" s="626"/>
      <c r="L101" s="626"/>
      <c r="M101" s="627"/>
      <c r="N101" s="666"/>
      <c r="O101" s="632"/>
      <c r="P101" s="397"/>
    </row>
    <row r="102" spans="1:16" ht="27" customHeight="1">
      <c r="A102" s="231"/>
      <c r="B102" s="633" t="s">
        <v>398</v>
      </c>
      <c r="C102" s="633" t="s">
        <v>399</v>
      </c>
      <c r="D102" s="633" t="s">
        <v>284</v>
      </c>
      <c r="E102" s="634" t="s">
        <v>127</v>
      </c>
      <c r="F102" s="634" t="s">
        <v>398</v>
      </c>
      <c r="G102" s="633" t="s">
        <v>399</v>
      </c>
      <c r="H102" s="633" t="s">
        <v>284</v>
      </c>
      <c r="I102" s="634" t="s">
        <v>127</v>
      </c>
      <c r="J102" s="635" t="s">
        <v>398</v>
      </c>
      <c r="K102" s="636" t="s">
        <v>399</v>
      </c>
      <c r="L102" s="637" t="s">
        <v>284</v>
      </c>
      <c r="M102" s="635" t="s">
        <v>127</v>
      </c>
      <c r="N102" s="667"/>
      <c r="O102" s="583" t="s">
        <v>128</v>
      </c>
      <c r="P102" s="397"/>
    </row>
    <row r="103" spans="1:16" hidden="1">
      <c r="A103" s="398" t="s">
        <v>267</v>
      </c>
      <c r="B103" s="320">
        <f>+'CTA Pivot Table'!E$230</f>
        <v>0</v>
      </c>
      <c r="C103" s="320">
        <f>+'CTA Pivot Table'!E$231</f>
        <v>0</v>
      </c>
      <c r="D103" s="320">
        <f>+'CTA Pivot Table'!E$232</f>
        <v>0</v>
      </c>
      <c r="E103" s="319">
        <f>+'CTA Pivot Table'!E$233</f>
        <v>0</v>
      </c>
      <c r="F103" s="319"/>
      <c r="G103" s="319"/>
      <c r="H103" s="319"/>
      <c r="I103" s="319"/>
      <c r="J103" s="319">
        <f>+'CTA Pivot Table'!E$234</f>
        <v>0</v>
      </c>
      <c r="K103" s="320">
        <f>+'CTA Pivot Table'!E$235</f>
        <v>0</v>
      </c>
      <c r="L103" s="320">
        <f>+'CTA Pivot Table'!E$236</f>
        <v>0</v>
      </c>
      <c r="M103" s="321">
        <f>+'CTA Pivot Table'!E$237</f>
        <v>0</v>
      </c>
      <c r="N103" s="319">
        <f>+'CTA Pivot Table'!E$238</f>
        <v>0</v>
      </c>
      <c r="O103" s="380">
        <f>+'CTA Pivot Table'!E$243</f>
        <v>0</v>
      </c>
      <c r="P103" s="43"/>
    </row>
    <row r="104" spans="1:16" hidden="1">
      <c r="A104" s="398"/>
      <c r="E104" s="322"/>
      <c r="I104" s="322"/>
      <c r="J104" s="322"/>
      <c r="M104" s="324"/>
      <c r="N104" s="322"/>
      <c r="O104" s="380"/>
      <c r="P104" s="43"/>
    </row>
    <row r="105" spans="1:16">
      <c r="A105" s="398" t="s">
        <v>268</v>
      </c>
      <c r="B105" s="638">
        <f>+'CTA Pivot Table'!E$6</f>
        <v>0</v>
      </c>
      <c r="C105" s="638">
        <f>+'CTA Pivot Table'!E$7</f>
        <v>0</v>
      </c>
      <c r="D105" s="638">
        <f>+'CTA Pivot Table'!E$8</f>
        <v>0</v>
      </c>
      <c r="E105" s="639">
        <f>+'CTA Pivot Table'!E$9</f>
        <v>0</v>
      </c>
      <c r="F105" s="639">
        <f>+'CTA Pivot Table'!E$10</f>
        <v>0</v>
      </c>
      <c r="G105" s="638">
        <f>+'CTA Pivot Table'!E$11</f>
        <v>0</v>
      </c>
      <c r="H105" s="638">
        <f>+'CTA Pivot Table'!E$12</f>
        <v>0</v>
      </c>
      <c r="I105" s="639">
        <f>+'CTA Pivot Table'!E$13</f>
        <v>0</v>
      </c>
      <c r="J105" s="639">
        <f>+'CTA Pivot Table'!E$14</f>
        <v>0</v>
      </c>
      <c r="K105" s="638">
        <f>+'CTA Pivot Table'!E$15</f>
        <v>0</v>
      </c>
      <c r="L105" s="638">
        <f>+'CTA Pivot Table'!E$16</f>
        <v>0</v>
      </c>
      <c r="M105" s="640">
        <f>+'CTA Pivot Table'!E$17</f>
        <v>0</v>
      </c>
      <c r="N105" s="639">
        <f>+'CTA Pivot Table'!E$18</f>
        <v>0</v>
      </c>
      <c r="O105" s="641">
        <f>+'CTA Pivot Table'!E$22</f>
        <v>0</v>
      </c>
      <c r="P105" s="43"/>
    </row>
    <row r="106" spans="1:16">
      <c r="A106" s="398" t="s">
        <v>269</v>
      </c>
      <c r="B106" s="638">
        <f>+'CTA Pivot Table'!E$23</f>
        <v>121</v>
      </c>
      <c r="C106" s="638">
        <f>+'CTA Pivot Table'!E$24</f>
        <v>128.33333333333334</v>
      </c>
      <c r="D106" s="638">
        <f>+'CTA Pivot Table'!E$25</f>
        <v>45</v>
      </c>
      <c r="E106" s="639">
        <f>+'CTA Pivot Table'!E$26</f>
        <v>115</v>
      </c>
      <c r="F106" s="639">
        <f>+'CTA Pivot Table'!E$27</f>
        <v>129.67486290739782</v>
      </c>
      <c r="G106" s="638">
        <f>+'CTA Pivot Table'!E$28</f>
        <v>116.41463235294117</v>
      </c>
      <c r="H106" s="638">
        <f>+'CTA Pivot Table'!E$29</f>
        <v>94</v>
      </c>
      <c r="I106" s="639">
        <f>+'CTA Pivot Table'!E$30</f>
        <v>128.65250240615978</v>
      </c>
      <c r="J106" s="639">
        <f>+'CTA Pivot Table'!E$31</f>
        <v>78.7601872074883</v>
      </c>
      <c r="K106" s="638">
        <f>+'CTA Pivot Table'!E$32</f>
        <v>72.413388704318933</v>
      </c>
      <c r="L106" s="638">
        <f>+'CTA Pivot Table'!E$33</f>
        <v>82.17285714285714</v>
      </c>
      <c r="M106" s="640">
        <f>+'CTA Pivot Table'!E$34</f>
        <v>78.094417177914096</v>
      </c>
      <c r="N106" s="639">
        <f>+'CTA Pivot Table'!E$35</f>
        <v>64.709999999999994</v>
      </c>
      <c r="O106" s="641">
        <f>+'CTA Pivot Table'!E$39</f>
        <v>104.86400459418071</v>
      </c>
      <c r="P106" s="43"/>
    </row>
    <row r="107" spans="1:16">
      <c r="A107" s="398" t="s">
        <v>270</v>
      </c>
      <c r="B107" s="638">
        <f>+'CTA Pivot Table'!E$40</f>
        <v>0</v>
      </c>
      <c r="C107" s="638">
        <f>+'CTA Pivot Table'!E$41</f>
        <v>0</v>
      </c>
      <c r="D107" s="638">
        <f>+'CTA Pivot Table'!E$42</f>
        <v>0</v>
      </c>
      <c r="E107" s="639">
        <f>+'CTA Pivot Table'!E$43</f>
        <v>0</v>
      </c>
      <c r="F107" s="639">
        <f>+'CTA Pivot Table'!E$44</f>
        <v>0</v>
      </c>
      <c r="G107" s="638">
        <f>+'CTA Pivot Table'!E$45</f>
        <v>0</v>
      </c>
      <c r="H107" s="638">
        <f>+'CTA Pivot Table'!E$46</f>
        <v>0</v>
      </c>
      <c r="I107" s="639">
        <f>+'CTA Pivot Table'!E$47</f>
        <v>0</v>
      </c>
      <c r="J107" s="639">
        <f>+'CTA Pivot Table'!E$48</f>
        <v>0</v>
      </c>
      <c r="K107" s="638">
        <f>+'CTA Pivot Table'!E$49</f>
        <v>0</v>
      </c>
      <c r="L107" s="638">
        <f>+'CTA Pivot Table'!E$50</f>
        <v>0</v>
      </c>
      <c r="M107" s="640">
        <f>+'CTA Pivot Table'!E$51</f>
        <v>0</v>
      </c>
      <c r="N107" s="639">
        <f>+'CTA Pivot Table'!E$52</f>
        <v>0</v>
      </c>
      <c r="O107" s="641">
        <f>+'CTA Pivot Table'!E$56</f>
        <v>0</v>
      </c>
      <c r="P107" s="43"/>
    </row>
    <row r="108" spans="1:16">
      <c r="A108" s="398" t="s">
        <v>271</v>
      </c>
      <c r="B108" s="638">
        <f>+'CTA Pivot Table'!E$57</f>
        <v>0</v>
      </c>
      <c r="C108" s="638">
        <f>+'CTA Pivot Table'!E$58</f>
        <v>0</v>
      </c>
      <c r="D108" s="638">
        <f>+'CTA Pivot Table'!E$59</f>
        <v>0</v>
      </c>
      <c r="E108" s="639">
        <f>+'CTA Pivot Table'!E$60</f>
        <v>0</v>
      </c>
      <c r="F108" s="639">
        <f>+'CTA Pivot Table'!E$61</f>
        <v>0</v>
      </c>
      <c r="G108" s="638">
        <f>+'CTA Pivot Table'!E$62</f>
        <v>0</v>
      </c>
      <c r="H108" s="638">
        <f>+'CTA Pivot Table'!E$63</f>
        <v>0</v>
      </c>
      <c r="I108" s="639">
        <f>+'CTA Pivot Table'!E$64</f>
        <v>0</v>
      </c>
      <c r="J108" s="639">
        <f>+'CTA Pivot Table'!E$65</f>
        <v>0</v>
      </c>
      <c r="K108" s="638">
        <f>+'CTA Pivot Table'!E$66</f>
        <v>0</v>
      </c>
      <c r="L108" s="638">
        <f>+'CTA Pivot Table'!E$67</f>
        <v>0</v>
      </c>
      <c r="M108" s="640">
        <f>+'CTA Pivot Table'!E$68</f>
        <v>0</v>
      </c>
      <c r="N108" s="639">
        <f>+'CTA Pivot Table'!E$69</f>
        <v>0</v>
      </c>
      <c r="O108" s="641">
        <f>+'CTA Pivot Table'!E$73</f>
        <v>0</v>
      </c>
      <c r="P108" s="43"/>
    </row>
    <row r="109" spans="1:16">
      <c r="A109" s="398"/>
      <c r="B109" s="638"/>
      <c r="C109" s="638"/>
      <c r="D109" s="638"/>
      <c r="E109" s="639"/>
      <c r="F109" s="639"/>
      <c r="G109" s="638"/>
      <c r="H109" s="638"/>
      <c r="I109" s="639"/>
      <c r="J109" s="639"/>
      <c r="K109" s="638"/>
      <c r="L109" s="638"/>
      <c r="M109" s="640"/>
      <c r="N109" s="639"/>
      <c r="O109" s="641"/>
      <c r="P109" s="43"/>
    </row>
    <row r="110" spans="1:16">
      <c r="A110" s="398" t="s">
        <v>272</v>
      </c>
      <c r="B110" s="638">
        <f>+'CTA Pivot Table'!E$74</f>
        <v>139.46875</v>
      </c>
      <c r="C110" s="638">
        <f>+'CTA Pivot Table'!E$75</f>
        <v>141.11764705882354</v>
      </c>
      <c r="D110" s="638">
        <f>+'CTA Pivot Table'!E$76</f>
        <v>0</v>
      </c>
      <c r="E110" s="639">
        <f>+'CTA Pivot Table'!E$77</f>
        <v>139.81481481481481</v>
      </c>
      <c r="F110" s="639">
        <f>+'CTA Pivot Table'!E$78</f>
        <v>145.42676923076922</v>
      </c>
      <c r="G110" s="638">
        <f>+'CTA Pivot Table'!E$79</f>
        <v>139.35246913580249</v>
      </c>
      <c r="H110" s="638">
        <f>+'CTA Pivot Table'!E$80</f>
        <v>0</v>
      </c>
      <c r="I110" s="639">
        <f>+'CTA Pivot Table'!E$81</f>
        <v>145.10114493712774</v>
      </c>
      <c r="J110" s="639">
        <f>+'CTA Pivot Table'!E$82</f>
        <v>98.586111738149</v>
      </c>
      <c r="K110" s="638">
        <f>+'CTA Pivot Table'!E$83</f>
        <v>80.315985221674879</v>
      </c>
      <c r="L110" s="638">
        <f>+'CTA Pivot Table'!E$84</f>
        <v>0</v>
      </c>
      <c r="M110" s="640">
        <f>+'CTA Pivot Table'!E$85</f>
        <v>95.180385674931131</v>
      </c>
      <c r="N110" s="639">
        <f>+'CTA Pivot Table'!E$86</f>
        <v>58.8</v>
      </c>
      <c r="O110" s="641">
        <f>+'CTA Pivot Table'!E$90</f>
        <v>124.30760536760538</v>
      </c>
      <c r="P110" s="43"/>
    </row>
    <row r="111" spans="1:16">
      <c r="A111" s="398" t="s">
        <v>273</v>
      </c>
      <c r="B111" s="638">
        <f>+'CTA Pivot Table'!E$91</f>
        <v>141.67547803617569</v>
      </c>
      <c r="C111" s="638">
        <f>+'CTA Pivot Table'!E$92</f>
        <v>139.875</v>
      </c>
      <c r="D111" s="638">
        <f>+'CTA Pivot Table'!E$93</f>
        <v>0</v>
      </c>
      <c r="E111" s="639">
        <f>+'CTA Pivot Table'!E$94</f>
        <v>141.63901265822787</v>
      </c>
      <c r="F111" s="639">
        <f>+'CTA Pivot Table'!E$95</f>
        <v>147.15298463789321</v>
      </c>
      <c r="G111" s="638">
        <f>+'CTA Pivot Table'!E$96</f>
        <v>144.7469375</v>
      </c>
      <c r="H111" s="638">
        <f>+'CTA Pivot Table'!E$97</f>
        <v>0</v>
      </c>
      <c r="I111" s="639">
        <f>+'CTA Pivot Table'!E$98</f>
        <v>147.01996199032482</v>
      </c>
      <c r="J111" s="639">
        <f>+'CTA Pivot Table'!E$99</f>
        <v>98.761441922563421</v>
      </c>
      <c r="K111" s="638">
        <f>+'CTA Pivot Table'!E$100</f>
        <v>85.878150684931498</v>
      </c>
      <c r="L111" s="638">
        <f>+'CTA Pivot Table'!E$101</f>
        <v>0</v>
      </c>
      <c r="M111" s="640">
        <f>+'CTA Pivot Table'!E$102</f>
        <v>95.14768491834775</v>
      </c>
      <c r="N111" s="639">
        <f>+'CTA Pivot Table'!E$103</f>
        <v>104.82386196769457</v>
      </c>
      <c r="O111" s="641">
        <f>+'CTA Pivot Table'!E$107</f>
        <v>124.0756295439524</v>
      </c>
      <c r="P111" s="43"/>
    </row>
    <row r="112" spans="1:16">
      <c r="A112" s="398" t="s">
        <v>274</v>
      </c>
      <c r="B112" s="638">
        <f>+'CTA Pivot Table'!E$108</f>
        <v>0</v>
      </c>
      <c r="C112" s="638">
        <f>+'CTA Pivot Table'!E$109</f>
        <v>0</v>
      </c>
      <c r="D112" s="638">
        <f>+'CTA Pivot Table'!E$110</f>
        <v>0</v>
      </c>
      <c r="E112" s="639">
        <f>+'CTA Pivot Table'!E$111</f>
        <v>0</v>
      </c>
      <c r="F112" s="639">
        <f>+'CTA Pivot Table'!E$112</f>
        <v>0</v>
      </c>
      <c r="G112" s="638">
        <f>+'CTA Pivot Table'!E$113</f>
        <v>0</v>
      </c>
      <c r="H112" s="638">
        <f>+'CTA Pivot Table'!E$114</f>
        <v>0</v>
      </c>
      <c r="I112" s="639">
        <f>+'CTA Pivot Table'!E$115</f>
        <v>0</v>
      </c>
      <c r="J112" s="639">
        <f>+'CTA Pivot Table'!E$116</f>
        <v>0</v>
      </c>
      <c r="K112" s="638">
        <f>+'CTA Pivot Table'!E$117</f>
        <v>0</v>
      </c>
      <c r="L112" s="638">
        <f>+'CTA Pivot Table'!E$118</f>
        <v>0</v>
      </c>
      <c r="M112" s="640">
        <f>+'CTA Pivot Table'!E$119</f>
        <v>0</v>
      </c>
      <c r="N112" s="639">
        <f>+'CTA Pivot Table'!E$120</f>
        <v>0</v>
      </c>
      <c r="O112" s="641">
        <f>+'CTA Pivot Table'!E$124</f>
        <v>0</v>
      </c>
      <c r="P112" s="43"/>
    </row>
    <row r="113" spans="1:17">
      <c r="A113" s="398" t="s">
        <v>275</v>
      </c>
      <c r="B113" s="638">
        <f>+'CTA Pivot Table'!E$125</f>
        <v>0</v>
      </c>
      <c r="C113" s="638">
        <f>+'CTA Pivot Table'!E$126</f>
        <v>0</v>
      </c>
      <c r="D113" s="638">
        <f>+'CTA Pivot Table'!E$127</f>
        <v>0</v>
      </c>
      <c r="E113" s="639">
        <f>+'CTA Pivot Table'!E$128</f>
        <v>0</v>
      </c>
      <c r="F113" s="639">
        <f>+'CTA Pivot Table'!E$129</f>
        <v>0</v>
      </c>
      <c r="G113" s="638">
        <f>+'CTA Pivot Table'!E$130</f>
        <v>0</v>
      </c>
      <c r="H113" s="638">
        <f>+'CTA Pivot Table'!E$131</f>
        <v>0</v>
      </c>
      <c r="I113" s="639">
        <f>+'CTA Pivot Table'!E$132</f>
        <v>0</v>
      </c>
      <c r="J113" s="639">
        <f>+'CTA Pivot Table'!E$133</f>
        <v>0</v>
      </c>
      <c r="K113" s="638">
        <f>+'CTA Pivot Table'!E$134</f>
        <v>0</v>
      </c>
      <c r="L113" s="638">
        <f>+'CTA Pivot Table'!E$135</f>
        <v>0</v>
      </c>
      <c r="M113" s="640">
        <f>+'CTA Pivot Table'!E$136</f>
        <v>0</v>
      </c>
      <c r="N113" s="639">
        <f>+'CTA Pivot Table'!E$137</f>
        <v>0</v>
      </c>
      <c r="O113" s="641">
        <f>+'CTA Pivot Table'!E$141</f>
        <v>0</v>
      </c>
      <c r="P113" s="43"/>
    </row>
    <row r="114" spans="1:17">
      <c r="A114" s="398"/>
      <c r="B114" s="638"/>
      <c r="C114" s="638"/>
      <c r="D114" s="638"/>
      <c r="E114" s="639"/>
      <c r="F114" s="639"/>
      <c r="G114" s="638"/>
      <c r="H114" s="638"/>
      <c r="I114" s="639"/>
      <c r="J114" s="639"/>
      <c r="K114" s="638"/>
      <c r="L114" s="638"/>
      <c r="M114" s="640"/>
      <c r="N114" s="639"/>
      <c r="O114" s="641"/>
      <c r="P114" s="43"/>
    </row>
    <row r="115" spans="1:17">
      <c r="A115" s="398" t="s">
        <v>276</v>
      </c>
      <c r="B115" s="638">
        <f>+'CTA Pivot Table'!E$142</f>
        <v>0</v>
      </c>
      <c r="C115" s="638">
        <f>+'CTA Pivot Table'!E$143</f>
        <v>0</v>
      </c>
      <c r="D115" s="638">
        <f>+'CTA Pivot Table'!E$144</f>
        <v>0</v>
      </c>
      <c r="E115" s="639">
        <f>+'CTA Pivot Table'!E$145</f>
        <v>0</v>
      </c>
      <c r="F115" s="639">
        <f>+'CTA Pivot Table'!E$146</f>
        <v>0</v>
      </c>
      <c r="G115" s="638">
        <f>+'CTA Pivot Table'!E$147</f>
        <v>0</v>
      </c>
      <c r="H115" s="638">
        <f>+'CTA Pivot Table'!E$148</f>
        <v>0</v>
      </c>
      <c r="I115" s="639">
        <f>+'CTA Pivot Table'!E$149</f>
        <v>0</v>
      </c>
      <c r="J115" s="639">
        <f>+'CTA Pivot Table'!E$150</f>
        <v>0</v>
      </c>
      <c r="K115" s="638">
        <f>+'CTA Pivot Table'!E$151</f>
        <v>0</v>
      </c>
      <c r="L115" s="638">
        <f>+'CTA Pivot Table'!E$152</f>
        <v>0</v>
      </c>
      <c r="M115" s="640">
        <f>+'CTA Pivot Table'!E$153</f>
        <v>0</v>
      </c>
      <c r="N115" s="639">
        <f>+'CTA Pivot Table'!E$154</f>
        <v>0</v>
      </c>
      <c r="O115" s="641">
        <f>+'CTA Pivot Table'!E$158</f>
        <v>0</v>
      </c>
      <c r="P115" s="43"/>
    </row>
    <row r="116" spans="1:17">
      <c r="A116" s="398" t="s">
        <v>277</v>
      </c>
      <c r="B116" s="638">
        <f>+'CTA Pivot Table'!E$159</f>
        <v>142.63888888888889</v>
      </c>
      <c r="C116" s="638">
        <f>+'CTA Pivot Table'!E$160</f>
        <v>150</v>
      </c>
      <c r="D116" s="638">
        <f>+'CTA Pivot Table'!E$161</f>
        <v>138.48333333333335</v>
      </c>
      <c r="E116" s="639">
        <f>+'CTA Pivot Table'!E$162</f>
        <v>142.23023255813953</v>
      </c>
      <c r="F116" s="639">
        <f>+'CTA Pivot Table'!E$163</f>
        <v>143.49949742268043</v>
      </c>
      <c r="G116" s="638">
        <f>+'CTA Pivot Table'!E$164</f>
        <v>123.70277777777778</v>
      </c>
      <c r="H116" s="638">
        <f>+'CTA Pivot Table'!E$165</f>
        <v>142.44</v>
      </c>
      <c r="I116" s="639">
        <f>+'CTA Pivot Table'!E$166</f>
        <v>143.40560388945752</v>
      </c>
      <c r="J116" s="639">
        <f>+'CTA Pivot Table'!E$167</f>
        <v>94.759070294784578</v>
      </c>
      <c r="K116" s="638">
        <f>+'CTA Pivot Table'!E$168</f>
        <v>66.060201511335009</v>
      </c>
      <c r="L116" s="638">
        <f>+'CTA Pivot Table'!E$169</f>
        <v>86.536082474226802</v>
      </c>
      <c r="M116" s="640">
        <f>+'CTA Pivot Table'!E$170</f>
        <v>89.421995926680239</v>
      </c>
      <c r="N116" s="639">
        <f>+'CTA Pivot Table'!E$171</f>
        <v>98.237172774869123</v>
      </c>
      <c r="O116" s="641">
        <f>+'CTA Pivot Table'!E$175</f>
        <v>123.57792926457614</v>
      </c>
      <c r="P116" s="43"/>
      <c r="Q116" s="402"/>
    </row>
    <row r="117" spans="1:17">
      <c r="A117" s="398" t="s">
        <v>278</v>
      </c>
      <c r="B117" s="638">
        <f>+'CTA Pivot Table'!E$176</f>
        <v>0</v>
      </c>
      <c r="C117" s="638">
        <f>+'CTA Pivot Table'!E$177</f>
        <v>0</v>
      </c>
      <c r="D117" s="638">
        <f>+'CTA Pivot Table'!E$178</f>
        <v>0</v>
      </c>
      <c r="E117" s="639">
        <f>+'CTA Pivot Table'!E$179</f>
        <v>0</v>
      </c>
      <c r="F117" s="639">
        <f>+'CTA Pivot Table'!E$180</f>
        <v>0</v>
      </c>
      <c r="G117" s="638">
        <f>+'CTA Pivot Table'!E$181</f>
        <v>0</v>
      </c>
      <c r="H117" s="638">
        <f>+'CTA Pivot Table'!E$182</f>
        <v>0</v>
      </c>
      <c r="I117" s="639">
        <f>+'CTA Pivot Table'!E$183</f>
        <v>0</v>
      </c>
      <c r="J117" s="639">
        <f>+'CTA Pivot Table'!E$184</f>
        <v>0</v>
      </c>
      <c r="K117" s="638">
        <f>+'CTA Pivot Table'!E$185</f>
        <v>0</v>
      </c>
      <c r="L117" s="638">
        <f>+'CTA Pivot Table'!E$186</f>
        <v>0</v>
      </c>
      <c r="M117" s="640">
        <f>+'CTA Pivot Table'!E$187</f>
        <v>0</v>
      </c>
      <c r="N117" s="639">
        <f>+'CTA Pivot Table'!E$188</f>
        <v>0</v>
      </c>
      <c r="O117" s="641">
        <f>+'CTA Pivot Table'!E$192</f>
        <v>0</v>
      </c>
      <c r="P117" s="43"/>
    </row>
    <row r="118" spans="1:17">
      <c r="A118" s="398" t="s">
        <v>279</v>
      </c>
      <c r="B118" s="638">
        <f>+'CTA Pivot Table'!E$193</f>
        <v>0</v>
      </c>
      <c r="C118" s="638">
        <f>+'CTA Pivot Table'!E$194</f>
        <v>0</v>
      </c>
      <c r="D118" s="638">
        <f>+'CTA Pivot Table'!E$195</f>
        <v>0</v>
      </c>
      <c r="E118" s="639">
        <f>+'CTA Pivot Table'!E$196</f>
        <v>0</v>
      </c>
      <c r="F118" s="639">
        <f>+'CTA Pivot Table'!E$197</f>
        <v>0</v>
      </c>
      <c r="G118" s="638">
        <f>+'CTA Pivot Table'!E$198</f>
        <v>0</v>
      </c>
      <c r="H118" s="638">
        <f>+'CTA Pivot Table'!E$199</f>
        <v>0</v>
      </c>
      <c r="I118" s="639">
        <f>+'CTA Pivot Table'!E$200</f>
        <v>0</v>
      </c>
      <c r="J118" s="639">
        <f>+'CTA Pivot Table'!E$201</f>
        <v>0</v>
      </c>
      <c r="K118" s="638">
        <f>+'CTA Pivot Table'!E$202</f>
        <v>0</v>
      </c>
      <c r="L118" s="638">
        <f>+'CTA Pivot Table'!E$203</f>
        <v>0</v>
      </c>
      <c r="M118" s="640">
        <f>+'CTA Pivot Table'!E$204</f>
        <v>0</v>
      </c>
      <c r="N118" s="639">
        <f>+'CTA Pivot Table'!E$205</f>
        <v>0</v>
      </c>
      <c r="O118" s="641">
        <f>+'CTA Pivot Table'!E$209</f>
        <v>0</v>
      </c>
      <c r="P118" s="43"/>
    </row>
    <row r="119" spans="1:17">
      <c r="A119" s="398"/>
      <c r="B119" s="638"/>
      <c r="C119" s="638"/>
      <c r="D119" s="638"/>
      <c r="E119" s="639"/>
      <c r="F119" s="639"/>
      <c r="G119" s="638"/>
      <c r="H119" s="638"/>
      <c r="I119" s="639"/>
      <c r="J119" s="639"/>
      <c r="K119" s="638"/>
      <c r="L119" s="638"/>
      <c r="M119" s="640"/>
      <c r="N119" s="639"/>
      <c r="O119" s="641"/>
      <c r="P119" s="43"/>
    </row>
    <row r="120" spans="1:17">
      <c r="A120" s="398" t="s">
        <v>280</v>
      </c>
      <c r="B120" s="638">
        <f>+'CTA Pivot Table'!E$210</f>
        <v>0</v>
      </c>
      <c r="C120" s="638">
        <f>+'CTA Pivot Table'!E$211</f>
        <v>0</v>
      </c>
      <c r="D120" s="638">
        <f>+'CTA Pivot Table'!E$212</f>
        <v>0</v>
      </c>
      <c r="E120" s="639">
        <f>+'CTA Pivot Table'!E$213</f>
        <v>0</v>
      </c>
      <c r="F120" s="639">
        <f>+'CTA Pivot Table'!E$214</f>
        <v>0</v>
      </c>
      <c r="G120" s="638">
        <f>+'CTA Pivot Table'!E$215</f>
        <v>0</v>
      </c>
      <c r="H120" s="638">
        <f>+'CTA Pivot Table'!E$216</f>
        <v>0</v>
      </c>
      <c r="I120" s="639">
        <f>+'CTA Pivot Table'!E$217</f>
        <v>0</v>
      </c>
      <c r="J120" s="639">
        <f>+'CTA Pivot Table'!E$218</f>
        <v>0</v>
      </c>
      <c r="K120" s="638">
        <f>+'CTA Pivot Table'!E$219</f>
        <v>0</v>
      </c>
      <c r="L120" s="638">
        <f>+'CTA Pivot Table'!E$220</f>
        <v>0</v>
      </c>
      <c r="M120" s="640">
        <f>+'CTA Pivot Table'!E$221</f>
        <v>0</v>
      </c>
      <c r="N120" s="639">
        <f>+'CTA Pivot Table'!E$222</f>
        <v>0</v>
      </c>
      <c r="O120" s="641">
        <f>+'CTA Pivot Table'!E$226</f>
        <v>0</v>
      </c>
      <c r="P120" s="43"/>
    </row>
    <row r="121" spans="1:17">
      <c r="A121" s="398" t="s">
        <v>281</v>
      </c>
      <c r="B121" s="638">
        <f>+'CTA Pivot Table'!E$227</f>
        <v>0</v>
      </c>
      <c r="C121" s="638">
        <f>+'CTA Pivot Table'!E$228</f>
        <v>0</v>
      </c>
      <c r="D121" s="638">
        <f>+'CTA Pivot Table'!E$229</f>
        <v>0</v>
      </c>
      <c r="E121" s="639">
        <f>+'CTA Pivot Table'!E$230</f>
        <v>0</v>
      </c>
      <c r="F121" s="639">
        <f>+'CTA Pivot Table'!E$231</f>
        <v>0</v>
      </c>
      <c r="G121" s="638">
        <f>+'CTA Pivot Table'!E$232</f>
        <v>0</v>
      </c>
      <c r="H121" s="638">
        <f>+'CTA Pivot Table'!E$233</f>
        <v>0</v>
      </c>
      <c r="I121" s="639">
        <f>+'CTA Pivot Table'!E$234</f>
        <v>0</v>
      </c>
      <c r="J121" s="639">
        <f>+'CTA Pivot Table'!E$235</f>
        <v>0</v>
      </c>
      <c r="K121" s="638">
        <f>+'CTA Pivot Table'!E$236</f>
        <v>0</v>
      </c>
      <c r="L121" s="638">
        <f>+'CTA Pivot Table'!E$237</f>
        <v>0</v>
      </c>
      <c r="M121" s="640">
        <f>+'CTA Pivot Table'!E$238</f>
        <v>0</v>
      </c>
      <c r="N121" s="639">
        <f>+'CTA Pivot Table'!E$239</f>
        <v>0</v>
      </c>
      <c r="O121" s="641">
        <f>+'CTA Pivot Table'!E$243</f>
        <v>0</v>
      </c>
      <c r="P121" s="43"/>
    </row>
    <row r="122" spans="1:17">
      <c r="A122" s="398" t="s">
        <v>282</v>
      </c>
      <c r="B122" s="638">
        <f>+'CTA Pivot Table'!E$244</f>
        <v>144.0625</v>
      </c>
      <c r="C122" s="638">
        <f>+'CTA Pivot Table'!E$245</f>
        <v>0</v>
      </c>
      <c r="D122" s="638">
        <f>+'CTA Pivot Table'!E$246</f>
        <v>0</v>
      </c>
      <c r="E122" s="639">
        <f>+'CTA Pivot Table'!E$247</f>
        <v>144.0625</v>
      </c>
      <c r="F122" s="639">
        <f>+'CTA Pivot Table'!E$248</f>
        <v>126.50319574522524</v>
      </c>
      <c r="G122" s="638">
        <f>+'CTA Pivot Table'!E$249</f>
        <v>120.09183673469387</v>
      </c>
      <c r="H122" s="638">
        <f>+'CTA Pivot Table'!E$250</f>
        <v>0</v>
      </c>
      <c r="I122" s="639">
        <f>+'CTA Pivot Table'!E$251</f>
        <v>126.31462636256255</v>
      </c>
      <c r="J122" s="639">
        <f>+'CTA Pivot Table'!E$252</f>
        <v>87.766129032258064</v>
      </c>
      <c r="K122" s="638">
        <f>+'CTA Pivot Table'!E$253</f>
        <v>77.295918367346943</v>
      </c>
      <c r="L122" s="638">
        <f>+'CTA Pivot Table'!E$254</f>
        <v>0</v>
      </c>
      <c r="M122" s="640">
        <f>+'CTA Pivot Table'!E$255</f>
        <v>84.800578034682076</v>
      </c>
      <c r="N122" s="639">
        <f>+'CTA Pivot Table'!E$256</f>
        <v>0</v>
      </c>
      <c r="O122" s="641">
        <f>+'CTA Pivot Table'!E$260</f>
        <v>116.55456795258969</v>
      </c>
      <c r="P122" s="43"/>
    </row>
    <row r="123" spans="1:17">
      <c r="A123" s="403" t="s">
        <v>283</v>
      </c>
      <c r="B123" s="642">
        <f>+'CTA Pivot Table'!E$261</f>
        <v>0</v>
      </c>
      <c r="C123" s="642">
        <f>+'CTA Pivot Table'!E$262</f>
        <v>0</v>
      </c>
      <c r="D123" s="642">
        <f>+'CTA Pivot Table'!E$263</f>
        <v>0</v>
      </c>
      <c r="E123" s="643">
        <f>+'CTA Pivot Table'!E$264</f>
        <v>0</v>
      </c>
      <c r="F123" s="643">
        <f>+'CTA Pivot Table'!E$265</f>
        <v>0</v>
      </c>
      <c r="G123" s="642">
        <f>+'CTA Pivot Table'!E$266</f>
        <v>0</v>
      </c>
      <c r="H123" s="642">
        <f>+'CTA Pivot Table'!E$267</f>
        <v>0</v>
      </c>
      <c r="I123" s="643">
        <f>+'CTA Pivot Table'!E$268</f>
        <v>0</v>
      </c>
      <c r="J123" s="643">
        <f>+'CTA Pivot Table'!E$269</f>
        <v>0</v>
      </c>
      <c r="K123" s="642">
        <f>+'CTA Pivot Table'!E$270</f>
        <v>0</v>
      </c>
      <c r="L123" s="642">
        <f>+'CTA Pivot Table'!E$271</f>
        <v>0</v>
      </c>
      <c r="M123" s="644">
        <f>+'CTA Pivot Table'!E$272</f>
        <v>0</v>
      </c>
      <c r="N123" s="643">
        <f>+'CTA Pivot Table'!E$273</f>
        <v>0</v>
      </c>
      <c r="O123" s="645">
        <f>+'CTA Pivot Table'!E$277</f>
        <v>0</v>
      </c>
      <c r="P123" s="43"/>
    </row>
    <row r="124" spans="1:17">
      <c r="A124" s="584" t="s">
        <v>400</v>
      </c>
      <c r="B124" s="646"/>
      <c r="C124" s="646"/>
      <c r="D124" s="646"/>
      <c r="E124" s="646"/>
      <c r="F124" s="646"/>
      <c r="G124" s="646"/>
      <c r="H124" s="646"/>
      <c r="I124" s="646"/>
      <c r="J124" s="646"/>
      <c r="K124" s="646"/>
      <c r="L124" s="646"/>
      <c r="M124" s="646"/>
      <c r="N124" s="646"/>
      <c r="O124" s="647"/>
    </row>
    <row r="125" spans="1:17">
      <c r="A125" s="649"/>
      <c r="B125" s="646"/>
      <c r="C125" s="646"/>
      <c r="D125" s="646"/>
      <c r="E125" s="646"/>
      <c r="F125" s="646"/>
      <c r="G125" s="646"/>
      <c r="H125" s="646"/>
      <c r="I125" s="646"/>
      <c r="J125" s="646"/>
      <c r="K125" s="646"/>
      <c r="L125" s="646"/>
      <c r="M125" s="646"/>
      <c r="N125" s="646"/>
      <c r="O125" s="648" t="s">
        <v>830</v>
      </c>
    </row>
    <row r="126" spans="1:17" ht="18">
      <c r="A126" s="557" t="s">
        <v>881</v>
      </c>
      <c r="B126" s="393"/>
      <c r="C126" s="393"/>
      <c r="D126" s="393"/>
      <c r="E126" s="536"/>
      <c r="F126" s="536"/>
      <c r="G126" s="536"/>
      <c r="H126" s="536"/>
      <c r="I126" s="536"/>
      <c r="J126" s="393"/>
      <c r="K126" s="393"/>
      <c r="L126" s="393"/>
      <c r="M126" s="536"/>
      <c r="N126" s="393"/>
      <c r="O126" s="537"/>
    </row>
    <row r="127" spans="1:17" ht="18">
      <c r="A127" s="557"/>
      <c r="B127" s="393"/>
      <c r="C127" s="393"/>
      <c r="D127" s="393"/>
      <c r="E127" s="536"/>
      <c r="F127" s="536"/>
      <c r="G127" s="536"/>
      <c r="H127" s="536"/>
      <c r="I127" s="536"/>
      <c r="J127" s="393"/>
      <c r="K127" s="393"/>
      <c r="L127" s="393"/>
      <c r="M127" s="536"/>
      <c r="N127" s="393"/>
      <c r="O127" s="537"/>
    </row>
    <row r="128" spans="1:17">
      <c r="A128" s="558" t="s">
        <v>417</v>
      </c>
      <c r="B128" s="393"/>
      <c r="C128" s="393"/>
      <c r="D128" s="393"/>
      <c r="E128" s="536"/>
      <c r="F128" s="536"/>
      <c r="G128" s="536"/>
      <c r="H128" s="536"/>
      <c r="I128" s="536"/>
      <c r="J128" s="393"/>
      <c r="K128" s="393"/>
      <c r="L128" s="393"/>
      <c r="M128" s="536"/>
      <c r="N128" s="393"/>
      <c r="O128" s="537"/>
    </row>
    <row r="129" spans="1:16">
      <c r="A129" s="558" t="s">
        <v>529</v>
      </c>
      <c r="B129" s="393"/>
      <c r="C129" s="393"/>
      <c r="D129" s="393"/>
      <c r="E129" s="536"/>
      <c r="F129" s="536"/>
      <c r="G129" s="536"/>
      <c r="H129" s="536"/>
      <c r="I129" s="536"/>
      <c r="J129" s="393"/>
      <c r="K129" s="393"/>
      <c r="L129" s="393"/>
      <c r="M129" s="536"/>
      <c r="N129" s="393"/>
      <c r="O129" s="537"/>
    </row>
    <row r="130" spans="1:16" ht="15.75" customHeight="1">
      <c r="A130" s="231"/>
      <c r="B130" s="317"/>
      <c r="C130" s="317"/>
      <c r="D130" s="317"/>
      <c r="E130" s="317"/>
      <c r="F130" s="318"/>
      <c r="G130" s="395"/>
      <c r="H130" s="395"/>
      <c r="I130" s="396"/>
      <c r="J130" s="396"/>
      <c r="K130" s="396"/>
      <c r="L130" s="396"/>
      <c r="M130" s="396"/>
      <c r="N130" s="396"/>
      <c r="O130" s="396"/>
      <c r="P130" s="42"/>
    </row>
    <row r="131" spans="1:16" ht="15.75" customHeight="1">
      <c r="A131" s="213"/>
      <c r="B131" s="561" t="s">
        <v>828</v>
      </c>
      <c r="C131" s="626"/>
      <c r="D131" s="626"/>
      <c r="E131" s="626"/>
      <c r="F131" s="626"/>
      <c r="G131" s="626"/>
      <c r="H131" s="626"/>
      <c r="I131" s="627"/>
      <c r="J131" s="628" t="s">
        <v>397</v>
      </c>
      <c r="K131" s="629"/>
      <c r="L131" s="629"/>
      <c r="M131" s="630"/>
      <c r="N131" s="660" t="s">
        <v>827</v>
      </c>
      <c r="O131" s="631"/>
      <c r="P131" s="397"/>
    </row>
    <row r="132" spans="1:16" ht="42.75" customHeight="1">
      <c r="A132" s="243"/>
      <c r="B132" s="562" t="s">
        <v>906</v>
      </c>
      <c r="C132" s="562"/>
      <c r="D132" s="562"/>
      <c r="E132" s="567"/>
      <c r="F132" s="568" t="s">
        <v>908</v>
      </c>
      <c r="G132" s="562"/>
      <c r="H132" s="562"/>
      <c r="I132" s="563"/>
      <c r="J132" s="569" t="s">
        <v>829</v>
      </c>
      <c r="K132" s="626"/>
      <c r="L132" s="626"/>
      <c r="M132" s="627"/>
      <c r="N132" s="666"/>
      <c r="O132" s="632"/>
      <c r="P132" s="397"/>
    </row>
    <row r="133" spans="1:16" ht="27.75" customHeight="1">
      <c r="A133" s="231"/>
      <c r="B133" s="633" t="s">
        <v>398</v>
      </c>
      <c r="C133" s="633" t="s">
        <v>399</v>
      </c>
      <c r="D133" s="633" t="s">
        <v>284</v>
      </c>
      <c r="E133" s="634" t="s">
        <v>127</v>
      </c>
      <c r="F133" s="634" t="s">
        <v>398</v>
      </c>
      <c r="G133" s="633" t="s">
        <v>399</v>
      </c>
      <c r="H133" s="633" t="s">
        <v>284</v>
      </c>
      <c r="I133" s="634" t="s">
        <v>127</v>
      </c>
      <c r="J133" s="635" t="s">
        <v>398</v>
      </c>
      <c r="K133" s="636" t="s">
        <v>399</v>
      </c>
      <c r="L133" s="637" t="s">
        <v>284</v>
      </c>
      <c r="M133" s="635" t="s">
        <v>127</v>
      </c>
      <c r="N133" s="667"/>
      <c r="O133" s="583" t="s">
        <v>128</v>
      </c>
      <c r="P133" s="397"/>
    </row>
    <row r="134" spans="1:16" hidden="1">
      <c r="A134" s="398" t="s">
        <v>267</v>
      </c>
      <c r="B134" s="320">
        <f>+'CTA Pivot Table'!F$230</f>
        <v>0</v>
      </c>
      <c r="C134" s="320">
        <f>+'CTA Pivot Table'!F$231</f>
        <v>0</v>
      </c>
      <c r="D134" s="320">
        <f>+'CTA Pivot Table'!F$232</f>
        <v>0</v>
      </c>
      <c r="E134" s="319">
        <f>+'CTA Pivot Table'!F$233</f>
        <v>0</v>
      </c>
      <c r="F134" s="319"/>
      <c r="G134" s="319"/>
      <c r="H134" s="319"/>
      <c r="I134" s="319"/>
      <c r="J134" s="319">
        <f>+'CTA Pivot Table'!F$234</f>
        <v>0</v>
      </c>
      <c r="K134" s="320">
        <f>+'CTA Pivot Table'!F$235</f>
        <v>0</v>
      </c>
      <c r="L134" s="320">
        <f>+'CTA Pivot Table'!F$236</f>
        <v>0</v>
      </c>
      <c r="M134" s="321">
        <f>+'CTA Pivot Table'!F$237</f>
        <v>0</v>
      </c>
      <c r="N134" s="319">
        <f>+'CTA Pivot Table'!F$238</f>
        <v>0</v>
      </c>
      <c r="O134" s="380">
        <f>+'CTA Pivot Table'!F$243</f>
        <v>0</v>
      </c>
      <c r="P134" s="43"/>
    </row>
    <row r="135" spans="1:16" hidden="1">
      <c r="A135" s="398"/>
      <c r="E135" s="322"/>
      <c r="I135" s="322"/>
      <c r="J135" s="322"/>
      <c r="M135" s="324"/>
      <c r="N135" s="322"/>
      <c r="O135" s="380"/>
      <c r="P135" s="43"/>
    </row>
    <row r="136" spans="1:16">
      <c r="A136" s="398" t="s">
        <v>268</v>
      </c>
      <c r="B136" s="638">
        <f>+'CTA Pivot Table'!F$6</f>
        <v>0</v>
      </c>
      <c r="C136" s="638">
        <f>+'CTA Pivot Table'!F$7</f>
        <v>0</v>
      </c>
      <c r="D136" s="638">
        <f>+'CTA Pivot Table'!F$8</f>
        <v>0</v>
      </c>
      <c r="E136" s="639">
        <f>+'CTA Pivot Table'!F$9</f>
        <v>0</v>
      </c>
      <c r="F136" s="639">
        <f>+'CTA Pivot Table'!F$10</f>
        <v>0</v>
      </c>
      <c r="G136" s="638">
        <f>+'CTA Pivot Table'!F$11</f>
        <v>0</v>
      </c>
      <c r="H136" s="638">
        <f>+'CTA Pivot Table'!F$12</f>
        <v>0</v>
      </c>
      <c r="I136" s="639">
        <f>+'CTA Pivot Table'!F$13</f>
        <v>0</v>
      </c>
      <c r="J136" s="639">
        <f>+'CTA Pivot Table'!F$14</f>
        <v>0</v>
      </c>
      <c r="K136" s="638">
        <f>+'CTA Pivot Table'!F$15</f>
        <v>0</v>
      </c>
      <c r="L136" s="638">
        <f>+'CTA Pivot Table'!F$16</f>
        <v>0</v>
      </c>
      <c r="M136" s="640">
        <f>+'CTA Pivot Table'!F$17</f>
        <v>0</v>
      </c>
      <c r="N136" s="639">
        <f>+'CTA Pivot Table'!F$18</f>
        <v>0</v>
      </c>
      <c r="O136" s="641">
        <f>+'CTA Pivot Table'!F$22</f>
        <v>0</v>
      </c>
      <c r="P136" s="43"/>
    </row>
    <row r="137" spans="1:16">
      <c r="A137" s="398" t="s">
        <v>269</v>
      </c>
      <c r="B137" s="638">
        <f>+'CTA Pivot Table'!F$23</f>
        <v>122.22</v>
      </c>
      <c r="C137" s="638">
        <f>+'CTA Pivot Table'!F$24</f>
        <v>0</v>
      </c>
      <c r="D137" s="638">
        <f>+'CTA Pivot Table'!F$25</f>
        <v>122.5</v>
      </c>
      <c r="E137" s="639">
        <f>+'CTA Pivot Table'!F$26</f>
        <v>122.23166666666667</v>
      </c>
      <c r="F137" s="639">
        <f>+'CTA Pivot Table'!F$27</f>
        <v>120.73</v>
      </c>
      <c r="G137" s="638">
        <f>+'CTA Pivot Table'!F$28</f>
        <v>0</v>
      </c>
      <c r="H137" s="638">
        <f>+'CTA Pivot Table'!F$29</f>
        <v>81.3</v>
      </c>
      <c r="I137" s="639">
        <f>+'CTA Pivot Table'!F$30</f>
        <v>118.78763546798029</v>
      </c>
      <c r="J137" s="639">
        <f>+'CTA Pivot Table'!F$31</f>
        <v>52.351666666666659</v>
      </c>
      <c r="K137" s="638">
        <f>+'CTA Pivot Table'!F$32</f>
        <v>37.532954545454544</v>
      </c>
      <c r="L137" s="638">
        <f>+'CTA Pivot Table'!F$33</f>
        <v>113.48871715610512</v>
      </c>
      <c r="M137" s="640">
        <f>+'CTA Pivot Table'!F$34</f>
        <v>87.477125803489443</v>
      </c>
      <c r="N137" s="639">
        <f>+'CTA Pivot Table'!F$35</f>
        <v>118.56</v>
      </c>
      <c r="O137" s="641">
        <f>+'CTA Pivot Table'!F$39</f>
        <v>95.011820728291326</v>
      </c>
      <c r="P137" s="43"/>
    </row>
    <row r="138" spans="1:16">
      <c r="A138" s="398" t="s">
        <v>270</v>
      </c>
      <c r="B138" s="638">
        <f>+'CTA Pivot Table'!F$40</f>
        <v>0</v>
      </c>
      <c r="C138" s="638">
        <f>+'CTA Pivot Table'!F$41</f>
        <v>0</v>
      </c>
      <c r="D138" s="638">
        <f>+'CTA Pivot Table'!F$42</f>
        <v>0</v>
      </c>
      <c r="E138" s="639">
        <f>+'CTA Pivot Table'!F$43</f>
        <v>0</v>
      </c>
      <c r="F138" s="639">
        <f>+'CTA Pivot Table'!F$44</f>
        <v>0</v>
      </c>
      <c r="G138" s="638">
        <f>+'CTA Pivot Table'!F$45</f>
        <v>0</v>
      </c>
      <c r="H138" s="638">
        <f>+'CTA Pivot Table'!F$46</f>
        <v>0</v>
      </c>
      <c r="I138" s="639">
        <f>+'CTA Pivot Table'!F$47</f>
        <v>0</v>
      </c>
      <c r="J138" s="639">
        <f>+'CTA Pivot Table'!F$48</f>
        <v>0</v>
      </c>
      <c r="K138" s="638">
        <f>+'CTA Pivot Table'!F$49</f>
        <v>0</v>
      </c>
      <c r="L138" s="638">
        <f>+'CTA Pivot Table'!F$50</f>
        <v>0</v>
      </c>
      <c r="M138" s="640">
        <f>+'CTA Pivot Table'!F$51</f>
        <v>0</v>
      </c>
      <c r="N138" s="639">
        <f>+'CTA Pivot Table'!F$52</f>
        <v>0</v>
      </c>
      <c r="O138" s="641">
        <f>+'CTA Pivot Table'!F$56</f>
        <v>0</v>
      </c>
      <c r="P138" s="43"/>
    </row>
    <row r="139" spans="1:16">
      <c r="A139" s="398" t="s">
        <v>271</v>
      </c>
      <c r="B139" s="638">
        <f>+'CTA Pivot Table'!F$57</f>
        <v>0</v>
      </c>
      <c r="C139" s="638">
        <f>+'CTA Pivot Table'!F$58</f>
        <v>0</v>
      </c>
      <c r="D139" s="638">
        <f>+'CTA Pivot Table'!F$59</f>
        <v>0</v>
      </c>
      <c r="E139" s="639">
        <f>+'CTA Pivot Table'!F$60</f>
        <v>0</v>
      </c>
      <c r="F139" s="639">
        <f>+'CTA Pivot Table'!F$61</f>
        <v>0</v>
      </c>
      <c r="G139" s="638">
        <f>+'CTA Pivot Table'!F$62</f>
        <v>0</v>
      </c>
      <c r="H139" s="638">
        <f>+'CTA Pivot Table'!F$63</f>
        <v>0</v>
      </c>
      <c r="I139" s="639">
        <f>+'CTA Pivot Table'!F$64</f>
        <v>0</v>
      </c>
      <c r="J139" s="639">
        <f>+'CTA Pivot Table'!F$65</f>
        <v>0</v>
      </c>
      <c r="K139" s="638">
        <f>+'CTA Pivot Table'!F$66</f>
        <v>0</v>
      </c>
      <c r="L139" s="638">
        <f>+'CTA Pivot Table'!F$67</f>
        <v>0</v>
      </c>
      <c r="M139" s="640">
        <f>+'CTA Pivot Table'!F$68</f>
        <v>0</v>
      </c>
      <c r="N139" s="639">
        <f>+'CTA Pivot Table'!F$69</f>
        <v>0</v>
      </c>
      <c r="O139" s="641">
        <f>+'CTA Pivot Table'!F$73</f>
        <v>0</v>
      </c>
      <c r="P139" s="43"/>
    </row>
    <row r="140" spans="1:16">
      <c r="A140" s="398"/>
      <c r="B140" s="638"/>
      <c r="C140" s="638"/>
      <c r="D140" s="638"/>
      <c r="E140" s="639"/>
      <c r="F140" s="639"/>
      <c r="G140" s="638"/>
      <c r="H140" s="638"/>
      <c r="I140" s="639"/>
      <c r="J140" s="639"/>
      <c r="K140" s="638"/>
      <c r="L140" s="638"/>
      <c r="M140" s="640"/>
      <c r="N140" s="639"/>
      <c r="O140" s="641"/>
      <c r="P140" s="43"/>
    </row>
    <row r="141" spans="1:16">
      <c r="A141" s="398" t="s">
        <v>272</v>
      </c>
      <c r="B141" s="638">
        <f>+'CTA Pivot Table'!F$74</f>
        <v>140.9618309859155</v>
      </c>
      <c r="C141" s="638">
        <f>+'CTA Pivot Table'!F$75</f>
        <v>109.061875</v>
      </c>
      <c r="D141" s="638">
        <f>+'CTA Pivot Table'!F$76</f>
        <v>0</v>
      </c>
      <c r="E141" s="639">
        <f>+'CTA Pivot Table'!F$77</f>
        <v>135.09517241379308</v>
      </c>
      <c r="F141" s="639">
        <f>+'CTA Pivot Table'!F$78</f>
        <v>142.04482596793116</v>
      </c>
      <c r="G141" s="638">
        <f>+'CTA Pivot Table'!F$79</f>
        <v>137.98284829721365</v>
      </c>
      <c r="H141" s="638">
        <f>+'CTA Pivot Table'!F$80</f>
        <v>0</v>
      </c>
      <c r="I141" s="639">
        <f>+'CTA Pivot Table'!F$81</f>
        <v>141.58926388888889</v>
      </c>
      <c r="J141" s="639">
        <f>+'CTA Pivot Table'!F$82</f>
        <v>97.436815489749435</v>
      </c>
      <c r="K141" s="638">
        <f>+'CTA Pivot Table'!F$83</f>
        <v>90.044864864864863</v>
      </c>
      <c r="L141" s="638">
        <f>+'CTA Pivot Table'!F$84</f>
        <v>0</v>
      </c>
      <c r="M141" s="640">
        <f>+'CTA Pivot Table'!F$85</f>
        <v>95.009776621787012</v>
      </c>
      <c r="N141" s="639">
        <f>+'CTA Pivot Table'!F$86</f>
        <v>54.5</v>
      </c>
      <c r="O141" s="641">
        <f>+'CTA Pivot Table'!F$90</f>
        <v>117.02440474282969</v>
      </c>
      <c r="P141" s="43"/>
    </row>
    <row r="142" spans="1:16">
      <c r="A142" s="398" t="s">
        <v>273</v>
      </c>
      <c r="B142" s="638">
        <f>+'CTA Pivot Table'!F$91</f>
        <v>149.36213592233008</v>
      </c>
      <c r="C142" s="638">
        <f>+'CTA Pivot Table'!F$92</f>
        <v>139.25</v>
      </c>
      <c r="D142" s="638">
        <f>+'CTA Pivot Table'!F$93</f>
        <v>0</v>
      </c>
      <c r="E142" s="639">
        <f>+'CTA Pivot Table'!F$94</f>
        <v>148.98411214953271</v>
      </c>
      <c r="F142" s="639">
        <f>+'CTA Pivot Table'!F$95</f>
        <v>150.09822825219476</v>
      </c>
      <c r="G142" s="638">
        <f>+'CTA Pivot Table'!F$96</f>
        <v>141.90991869918699</v>
      </c>
      <c r="H142" s="638">
        <f>+'CTA Pivot Table'!F$97</f>
        <v>0</v>
      </c>
      <c r="I142" s="639">
        <f>+'CTA Pivot Table'!F$98</f>
        <v>149.36627906976744</v>
      </c>
      <c r="J142" s="639">
        <f>+'CTA Pivot Table'!F$99</f>
        <v>102.42264661654136</v>
      </c>
      <c r="K142" s="638">
        <f>+'CTA Pivot Table'!F$100</f>
        <v>91.376167883211679</v>
      </c>
      <c r="L142" s="638">
        <f>+'CTA Pivot Table'!F$101</f>
        <v>0</v>
      </c>
      <c r="M142" s="640">
        <f>+'CTA Pivot Table'!F$102</f>
        <v>99.199286474973377</v>
      </c>
      <c r="N142" s="639">
        <f>+'CTA Pivot Table'!F$103</f>
        <v>92.286308139534881</v>
      </c>
      <c r="O142" s="641">
        <f>+'CTA Pivot Table'!F$107</f>
        <v>125.22195227765728</v>
      </c>
      <c r="P142" s="43"/>
    </row>
    <row r="143" spans="1:16">
      <c r="A143" s="398" t="s">
        <v>274</v>
      </c>
      <c r="B143" s="638">
        <f>+'CTA Pivot Table'!F$108</f>
        <v>0</v>
      </c>
      <c r="C143" s="638">
        <f>+'CTA Pivot Table'!F$109</f>
        <v>0</v>
      </c>
      <c r="D143" s="638">
        <f>+'CTA Pivot Table'!F$110</f>
        <v>0</v>
      </c>
      <c r="E143" s="639">
        <f>+'CTA Pivot Table'!F$111</f>
        <v>0</v>
      </c>
      <c r="F143" s="639">
        <f>+'CTA Pivot Table'!F$112</f>
        <v>0</v>
      </c>
      <c r="G143" s="638">
        <f>+'CTA Pivot Table'!F$113</f>
        <v>0</v>
      </c>
      <c r="H143" s="638">
        <f>+'CTA Pivot Table'!F$114</f>
        <v>0</v>
      </c>
      <c r="I143" s="639">
        <f>+'CTA Pivot Table'!F$115</f>
        <v>0</v>
      </c>
      <c r="J143" s="639">
        <f>+'CTA Pivot Table'!F$116</f>
        <v>0</v>
      </c>
      <c r="K143" s="638">
        <f>+'CTA Pivot Table'!F$117</f>
        <v>0</v>
      </c>
      <c r="L143" s="638">
        <f>+'CTA Pivot Table'!F$118</f>
        <v>0</v>
      </c>
      <c r="M143" s="640">
        <f>+'CTA Pivot Table'!F$119</f>
        <v>0</v>
      </c>
      <c r="N143" s="639">
        <f>+'CTA Pivot Table'!F$120</f>
        <v>0</v>
      </c>
      <c r="O143" s="641">
        <f>+'CTA Pivot Table'!F$124</f>
        <v>0</v>
      </c>
      <c r="P143" s="43"/>
    </row>
    <row r="144" spans="1:16" ht="16.5" customHeight="1">
      <c r="A144" s="398" t="s">
        <v>275</v>
      </c>
      <c r="B144" s="638">
        <f>+'CTA Pivot Table'!F$125</f>
        <v>0</v>
      </c>
      <c r="C144" s="638">
        <f>+'CTA Pivot Table'!F$126</f>
        <v>0</v>
      </c>
      <c r="D144" s="638">
        <f>+'CTA Pivot Table'!F$127</f>
        <v>0</v>
      </c>
      <c r="E144" s="639">
        <f>+'CTA Pivot Table'!F$128</f>
        <v>0</v>
      </c>
      <c r="F144" s="639">
        <f>+'CTA Pivot Table'!F$129</f>
        <v>0</v>
      </c>
      <c r="G144" s="638">
        <f>+'CTA Pivot Table'!F$130</f>
        <v>0</v>
      </c>
      <c r="H144" s="638">
        <f>+'CTA Pivot Table'!F$131</f>
        <v>0</v>
      </c>
      <c r="I144" s="639">
        <f>+'CTA Pivot Table'!F$132</f>
        <v>0</v>
      </c>
      <c r="J144" s="639">
        <f>+'CTA Pivot Table'!F$133</f>
        <v>0</v>
      </c>
      <c r="K144" s="638">
        <f>+'CTA Pivot Table'!F$134</f>
        <v>0</v>
      </c>
      <c r="L144" s="638">
        <f>+'CTA Pivot Table'!F$135</f>
        <v>0</v>
      </c>
      <c r="M144" s="640">
        <f>+'CTA Pivot Table'!F$136</f>
        <v>0</v>
      </c>
      <c r="N144" s="639">
        <f>+'CTA Pivot Table'!F$137</f>
        <v>0</v>
      </c>
      <c r="O144" s="641">
        <f>+'CTA Pivot Table'!F$141</f>
        <v>0</v>
      </c>
      <c r="P144" s="43"/>
    </row>
    <row r="145" spans="1:17" ht="16.5" customHeight="1">
      <c r="A145" s="398"/>
      <c r="B145" s="638"/>
      <c r="C145" s="638"/>
      <c r="D145" s="638"/>
      <c r="E145" s="639"/>
      <c r="F145" s="639"/>
      <c r="G145" s="638"/>
      <c r="H145" s="638"/>
      <c r="I145" s="639"/>
      <c r="J145" s="639"/>
      <c r="K145" s="638"/>
      <c r="L145" s="638"/>
      <c r="M145" s="640"/>
      <c r="N145" s="639"/>
      <c r="O145" s="641"/>
      <c r="P145" s="43"/>
    </row>
    <row r="146" spans="1:17">
      <c r="A146" s="398" t="s">
        <v>276</v>
      </c>
      <c r="B146" s="638">
        <f>+'CTA Pivot Table'!F$142</f>
        <v>0</v>
      </c>
      <c r="C146" s="638">
        <f>+'CTA Pivot Table'!F$143</f>
        <v>0</v>
      </c>
      <c r="D146" s="638">
        <f>+'CTA Pivot Table'!F$144</f>
        <v>0</v>
      </c>
      <c r="E146" s="639">
        <f>+'CTA Pivot Table'!F$145</f>
        <v>0</v>
      </c>
      <c r="F146" s="639">
        <f>+'CTA Pivot Table'!F$146</f>
        <v>0</v>
      </c>
      <c r="G146" s="638">
        <f>+'CTA Pivot Table'!F$147</f>
        <v>0</v>
      </c>
      <c r="H146" s="638">
        <f>+'CTA Pivot Table'!F$148</f>
        <v>0</v>
      </c>
      <c r="I146" s="639">
        <f>+'CTA Pivot Table'!F$149</f>
        <v>0</v>
      </c>
      <c r="J146" s="639">
        <f>+'CTA Pivot Table'!F$150</f>
        <v>0</v>
      </c>
      <c r="K146" s="638">
        <f>+'CTA Pivot Table'!F$151</f>
        <v>0</v>
      </c>
      <c r="L146" s="638">
        <f>+'CTA Pivot Table'!F$152</f>
        <v>0</v>
      </c>
      <c r="M146" s="640">
        <f>+'CTA Pivot Table'!F$153</f>
        <v>0</v>
      </c>
      <c r="N146" s="639">
        <f>+'CTA Pivot Table'!F$154</f>
        <v>0</v>
      </c>
      <c r="O146" s="641">
        <f>+'CTA Pivot Table'!F$158</f>
        <v>0</v>
      </c>
      <c r="P146" s="43"/>
    </row>
    <row r="147" spans="1:17">
      <c r="A147" s="398" t="s">
        <v>277</v>
      </c>
      <c r="B147" s="638">
        <f>+'CTA Pivot Table'!F$159</f>
        <v>0</v>
      </c>
      <c r="C147" s="638">
        <f>+'CTA Pivot Table'!F$160</f>
        <v>112</v>
      </c>
      <c r="D147" s="638">
        <f>+'CTA Pivot Table'!F$161</f>
        <v>171</v>
      </c>
      <c r="E147" s="639">
        <f>+'CTA Pivot Table'!F$162</f>
        <v>131.66666666666666</v>
      </c>
      <c r="F147" s="639">
        <f>+'CTA Pivot Table'!F$163</f>
        <v>157.6</v>
      </c>
      <c r="G147" s="638">
        <f>+'CTA Pivot Table'!F$164</f>
        <v>125.8</v>
      </c>
      <c r="H147" s="638">
        <f>+'CTA Pivot Table'!F$165</f>
        <v>180.30000000000004</v>
      </c>
      <c r="I147" s="639">
        <f>+'CTA Pivot Table'!F$166</f>
        <v>157.52645161290323</v>
      </c>
      <c r="J147" s="639">
        <f>+'CTA Pivot Table'!F$167</f>
        <v>98.5</v>
      </c>
      <c r="K147" s="638">
        <f>+'CTA Pivot Table'!F$168</f>
        <v>71.8</v>
      </c>
      <c r="L147" s="638">
        <f>+'CTA Pivot Table'!F$169</f>
        <v>106.9</v>
      </c>
      <c r="M147" s="640">
        <f>+'CTA Pivot Table'!F$170</f>
        <v>92.060144927536228</v>
      </c>
      <c r="N147" s="639">
        <f>+'CTA Pivot Table'!F$171</f>
        <v>94.8</v>
      </c>
      <c r="O147" s="641">
        <f>+'CTA Pivot Table'!F$175</f>
        <v>118.63117723156535</v>
      </c>
      <c r="P147" s="43"/>
      <c r="Q147" s="402"/>
    </row>
    <row r="148" spans="1:17">
      <c r="A148" s="398" t="s">
        <v>278</v>
      </c>
      <c r="B148" s="638">
        <f>+'CTA Pivot Table'!F$176</f>
        <v>0</v>
      </c>
      <c r="C148" s="638">
        <f>+'CTA Pivot Table'!F$177</f>
        <v>0</v>
      </c>
      <c r="D148" s="638">
        <f>+'CTA Pivot Table'!F$178</f>
        <v>0</v>
      </c>
      <c r="E148" s="639">
        <f>+'CTA Pivot Table'!F$179</f>
        <v>0</v>
      </c>
      <c r="F148" s="639">
        <f>+'CTA Pivot Table'!F$180</f>
        <v>0</v>
      </c>
      <c r="G148" s="638">
        <f>+'CTA Pivot Table'!F$181</f>
        <v>0</v>
      </c>
      <c r="H148" s="638">
        <f>+'CTA Pivot Table'!F$182</f>
        <v>0</v>
      </c>
      <c r="I148" s="639">
        <f>+'CTA Pivot Table'!F$183</f>
        <v>0</v>
      </c>
      <c r="J148" s="639">
        <f>+'CTA Pivot Table'!F$184</f>
        <v>0</v>
      </c>
      <c r="K148" s="638">
        <f>+'CTA Pivot Table'!F$185</f>
        <v>0</v>
      </c>
      <c r="L148" s="638">
        <f>+'CTA Pivot Table'!F$186</f>
        <v>0</v>
      </c>
      <c r="M148" s="640">
        <f>+'CTA Pivot Table'!F$187</f>
        <v>0</v>
      </c>
      <c r="N148" s="639">
        <f>+'CTA Pivot Table'!F$188</f>
        <v>0</v>
      </c>
      <c r="O148" s="641">
        <f>+'CTA Pivot Table'!F$192</f>
        <v>0</v>
      </c>
      <c r="P148" s="43"/>
    </row>
    <row r="149" spans="1:17">
      <c r="A149" s="398" t="s">
        <v>279</v>
      </c>
      <c r="B149" s="638">
        <f>+'CTA Pivot Table'!F$193</f>
        <v>0</v>
      </c>
      <c r="C149" s="638">
        <f>+'CTA Pivot Table'!F$194</f>
        <v>0</v>
      </c>
      <c r="D149" s="638">
        <f>+'CTA Pivot Table'!F$195</f>
        <v>0</v>
      </c>
      <c r="E149" s="639">
        <f>+'CTA Pivot Table'!F$196</f>
        <v>0</v>
      </c>
      <c r="F149" s="639">
        <f>+'CTA Pivot Table'!F$197</f>
        <v>0</v>
      </c>
      <c r="G149" s="638">
        <f>+'CTA Pivot Table'!F$198</f>
        <v>0</v>
      </c>
      <c r="H149" s="638">
        <f>+'CTA Pivot Table'!F$199</f>
        <v>0</v>
      </c>
      <c r="I149" s="639">
        <f>+'CTA Pivot Table'!F$200</f>
        <v>0</v>
      </c>
      <c r="J149" s="639">
        <f>+'CTA Pivot Table'!F$201</f>
        <v>0</v>
      </c>
      <c r="K149" s="638">
        <f>+'CTA Pivot Table'!F$202</f>
        <v>0</v>
      </c>
      <c r="L149" s="638">
        <f>+'CTA Pivot Table'!F$203</f>
        <v>0</v>
      </c>
      <c r="M149" s="640">
        <f>+'CTA Pivot Table'!F$204</f>
        <v>0</v>
      </c>
      <c r="N149" s="639">
        <f>+'CTA Pivot Table'!F$205</f>
        <v>0</v>
      </c>
      <c r="O149" s="641">
        <f>+'CTA Pivot Table'!F$209</f>
        <v>0</v>
      </c>
      <c r="P149" s="43"/>
    </row>
    <row r="150" spans="1:17">
      <c r="A150" s="398"/>
      <c r="B150" s="638"/>
      <c r="C150" s="638"/>
      <c r="D150" s="638"/>
      <c r="E150" s="639"/>
      <c r="F150" s="639"/>
      <c r="G150" s="638"/>
      <c r="H150" s="638"/>
      <c r="I150" s="639"/>
      <c r="J150" s="639"/>
      <c r="K150" s="638"/>
      <c r="L150" s="638"/>
      <c r="M150" s="640"/>
      <c r="N150" s="639"/>
      <c r="O150" s="641"/>
      <c r="P150" s="43"/>
    </row>
    <row r="151" spans="1:17">
      <c r="A151" s="398" t="s">
        <v>280</v>
      </c>
      <c r="B151" s="638">
        <f>+'CTA Pivot Table'!F$210</f>
        <v>0</v>
      </c>
      <c r="C151" s="638">
        <f>+'CTA Pivot Table'!F$211</f>
        <v>0</v>
      </c>
      <c r="D151" s="638">
        <f>+'CTA Pivot Table'!F$212</f>
        <v>0</v>
      </c>
      <c r="E151" s="639">
        <f>+'CTA Pivot Table'!F$213</f>
        <v>0</v>
      </c>
      <c r="F151" s="639">
        <f>+'CTA Pivot Table'!F$214</f>
        <v>0</v>
      </c>
      <c r="G151" s="638">
        <f>+'CTA Pivot Table'!F$215</f>
        <v>0</v>
      </c>
      <c r="H151" s="638">
        <f>+'CTA Pivot Table'!F$216</f>
        <v>0</v>
      </c>
      <c r="I151" s="639">
        <f>+'CTA Pivot Table'!F$217</f>
        <v>0</v>
      </c>
      <c r="J151" s="639">
        <f>+'CTA Pivot Table'!F$218</f>
        <v>0</v>
      </c>
      <c r="K151" s="638">
        <f>+'CTA Pivot Table'!F$219</f>
        <v>0</v>
      </c>
      <c r="L151" s="638">
        <f>+'CTA Pivot Table'!F$220</f>
        <v>0</v>
      </c>
      <c r="M151" s="640">
        <f>+'CTA Pivot Table'!F$221</f>
        <v>0</v>
      </c>
      <c r="N151" s="639">
        <f>+'CTA Pivot Table'!F$222</f>
        <v>0</v>
      </c>
      <c r="O151" s="641">
        <f>+'CTA Pivot Table'!F$226</f>
        <v>0</v>
      </c>
      <c r="P151" s="43"/>
    </row>
    <row r="152" spans="1:17">
      <c r="A152" s="398" t="s">
        <v>281</v>
      </c>
      <c r="B152" s="638">
        <f>+'CTA Pivot Table'!F$227</f>
        <v>0</v>
      </c>
      <c r="C152" s="638">
        <f>+'CTA Pivot Table'!F$228</f>
        <v>0</v>
      </c>
      <c r="D152" s="638">
        <f>+'CTA Pivot Table'!F$229</f>
        <v>0</v>
      </c>
      <c r="E152" s="639">
        <f>+'CTA Pivot Table'!F$230</f>
        <v>0</v>
      </c>
      <c r="F152" s="639">
        <f>+'CTA Pivot Table'!F$231</f>
        <v>0</v>
      </c>
      <c r="G152" s="638">
        <f>+'CTA Pivot Table'!F$232</f>
        <v>0</v>
      </c>
      <c r="H152" s="638">
        <f>+'CTA Pivot Table'!F$233</f>
        <v>0</v>
      </c>
      <c r="I152" s="639">
        <f>+'CTA Pivot Table'!F$234</f>
        <v>0</v>
      </c>
      <c r="J152" s="639">
        <f>+'CTA Pivot Table'!F$235</f>
        <v>0</v>
      </c>
      <c r="K152" s="638">
        <f>+'CTA Pivot Table'!F$236</f>
        <v>0</v>
      </c>
      <c r="L152" s="638">
        <f>+'CTA Pivot Table'!F$237</f>
        <v>0</v>
      </c>
      <c r="M152" s="640">
        <f>+'CTA Pivot Table'!F$238</f>
        <v>0</v>
      </c>
      <c r="N152" s="639">
        <f>+'CTA Pivot Table'!F$239</f>
        <v>0</v>
      </c>
      <c r="O152" s="641">
        <f>+'CTA Pivot Table'!F$243</f>
        <v>0</v>
      </c>
      <c r="P152" s="43"/>
    </row>
    <row r="153" spans="1:17">
      <c r="A153" s="398" t="s">
        <v>282</v>
      </c>
      <c r="B153" s="638">
        <f>+'CTA Pivot Table'!F$244</f>
        <v>0</v>
      </c>
      <c r="C153" s="638">
        <f>+'CTA Pivot Table'!F$245</f>
        <v>0</v>
      </c>
      <c r="D153" s="638">
        <f>+'CTA Pivot Table'!F$246</f>
        <v>0</v>
      </c>
      <c r="E153" s="639">
        <f>+'CTA Pivot Table'!F$247</f>
        <v>0</v>
      </c>
      <c r="F153" s="639">
        <f>+'CTA Pivot Table'!F$248</f>
        <v>122.93937195077919</v>
      </c>
      <c r="G153" s="638">
        <f>+'CTA Pivot Table'!F$249</f>
        <v>120.09638554216868</v>
      </c>
      <c r="H153" s="638">
        <f>+'CTA Pivot Table'!F$250</f>
        <v>0</v>
      </c>
      <c r="I153" s="639">
        <f>+'CTA Pivot Table'!F$251</f>
        <v>122.63232201985575</v>
      </c>
      <c r="J153" s="639">
        <f>+'CTA Pivot Table'!F$252</f>
        <v>80.94668820678514</v>
      </c>
      <c r="K153" s="638">
        <f>+'CTA Pivot Table'!F$253</f>
        <v>68.185714285714283</v>
      </c>
      <c r="L153" s="638">
        <f>+'CTA Pivot Table'!F$254</f>
        <v>0</v>
      </c>
      <c r="M153" s="640">
        <f>+'CTA Pivot Table'!F$255</f>
        <v>77.71411338962605</v>
      </c>
      <c r="N153" s="639">
        <f>+'CTA Pivot Table'!F$256</f>
        <v>0</v>
      </c>
      <c r="O153" s="641">
        <f>+'CTA Pivot Table'!F$260</f>
        <v>106.89386261391304</v>
      </c>
      <c r="P153" s="43"/>
    </row>
    <row r="154" spans="1:17">
      <c r="A154" s="403" t="s">
        <v>283</v>
      </c>
      <c r="B154" s="642">
        <f>+'CTA Pivot Table'!F$261</f>
        <v>0</v>
      </c>
      <c r="C154" s="642">
        <f>+'CTA Pivot Table'!F$262</f>
        <v>0</v>
      </c>
      <c r="D154" s="642">
        <f>+'CTA Pivot Table'!F$263</f>
        <v>0</v>
      </c>
      <c r="E154" s="643">
        <f>+'CTA Pivot Table'!F$264</f>
        <v>0</v>
      </c>
      <c r="F154" s="643">
        <f>+'CTA Pivot Table'!F$265</f>
        <v>0</v>
      </c>
      <c r="G154" s="642">
        <f>+'CTA Pivot Table'!F$266</f>
        <v>0</v>
      </c>
      <c r="H154" s="642">
        <f>+'CTA Pivot Table'!F$267</f>
        <v>0</v>
      </c>
      <c r="I154" s="643">
        <f>+'CTA Pivot Table'!F$268</f>
        <v>0</v>
      </c>
      <c r="J154" s="643">
        <f>+'CTA Pivot Table'!F$269</f>
        <v>0</v>
      </c>
      <c r="K154" s="642">
        <f>+'CTA Pivot Table'!F$270</f>
        <v>0</v>
      </c>
      <c r="L154" s="642">
        <f>+'CTA Pivot Table'!F$271</f>
        <v>0</v>
      </c>
      <c r="M154" s="644">
        <f>+'CTA Pivot Table'!F$272</f>
        <v>0</v>
      </c>
      <c r="N154" s="643">
        <f>+'CTA Pivot Table'!F$273</f>
        <v>0</v>
      </c>
      <c r="O154" s="645">
        <f>+'CTA Pivot Table'!F$277</f>
        <v>0</v>
      </c>
      <c r="P154" s="43"/>
    </row>
    <row r="155" spans="1:17">
      <c r="A155" s="584" t="s">
        <v>400</v>
      </c>
      <c r="B155" s="646"/>
      <c r="C155" s="646"/>
      <c r="D155" s="646"/>
      <c r="E155" s="646"/>
      <c r="F155" s="646"/>
      <c r="G155" s="646"/>
      <c r="H155" s="646"/>
      <c r="I155" s="646"/>
      <c r="J155" s="646"/>
      <c r="K155" s="646"/>
      <c r="L155" s="646"/>
      <c r="M155" s="646"/>
      <c r="N155" s="646"/>
      <c r="O155" s="647"/>
    </row>
    <row r="156" spans="1:17">
      <c r="A156" s="649"/>
      <c r="B156" s="646"/>
      <c r="C156" s="646"/>
      <c r="D156" s="646"/>
      <c r="E156" s="646"/>
      <c r="F156" s="646"/>
      <c r="G156" s="646"/>
      <c r="H156" s="646"/>
      <c r="I156" s="646"/>
      <c r="J156" s="646"/>
      <c r="K156" s="646"/>
      <c r="L156" s="646"/>
      <c r="M156" s="646"/>
      <c r="N156" s="646"/>
      <c r="O156" s="648" t="s">
        <v>830</v>
      </c>
    </row>
    <row r="157" spans="1:17" ht="18">
      <c r="A157" s="557" t="s">
        <v>882</v>
      </c>
      <c r="B157" s="393"/>
      <c r="C157" s="393"/>
      <c r="D157" s="393"/>
      <c r="E157" s="536"/>
      <c r="F157" s="536"/>
      <c r="G157" s="536"/>
      <c r="H157" s="536"/>
      <c r="I157" s="536"/>
      <c r="J157" s="393"/>
      <c r="K157" s="393"/>
      <c r="L157" s="393"/>
      <c r="M157" s="536"/>
      <c r="N157" s="393"/>
      <c r="O157" s="537"/>
    </row>
    <row r="158" spans="1:17" ht="18">
      <c r="A158" s="557"/>
      <c r="B158" s="393"/>
      <c r="C158" s="393"/>
      <c r="D158" s="393"/>
      <c r="E158" s="536"/>
      <c r="F158" s="536"/>
      <c r="G158" s="536"/>
      <c r="H158" s="536"/>
      <c r="I158" s="536"/>
      <c r="J158" s="393"/>
      <c r="K158" s="393"/>
      <c r="L158" s="393"/>
      <c r="M158" s="536"/>
      <c r="N158" s="393"/>
      <c r="O158" s="537"/>
    </row>
    <row r="159" spans="1:17">
      <c r="A159" s="558" t="s">
        <v>417</v>
      </c>
      <c r="B159" s="393"/>
      <c r="C159" s="393"/>
      <c r="D159" s="393"/>
      <c r="E159" s="536"/>
      <c r="F159" s="536"/>
      <c r="G159" s="536"/>
      <c r="H159" s="536"/>
      <c r="I159" s="536"/>
      <c r="J159" s="393"/>
      <c r="K159" s="393"/>
      <c r="L159" s="393"/>
      <c r="M159" s="536"/>
      <c r="N159" s="393"/>
      <c r="O159" s="537"/>
    </row>
    <row r="160" spans="1:17">
      <c r="A160" s="558" t="s">
        <v>530</v>
      </c>
      <c r="B160" s="393"/>
      <c r="C160" s="393"/>
      <c r="D160" s="393"/>
      <c r="E160" s="536"/>
      <c r="F160" s="536"/>
      <c r="G160" s="536"/>
      <c r="H160" s="536"/>
      <c r="I160" s="536"/>
      <c r="J160" s="393"/>
      <c r="K160" s="393"/>
      <c r="L160" s="393"/>
      <c r="M160" s="536"/>
      <c r="N160" s="393"/>
      <c r="O160" s="537"/>
    </row>
    <row r="161" spans="1:16" ht="15.75" customHeight="1">
      <c r="A161" s="231"/>
      <c r="B161" s="317"/>
      <c r="C161" s="317"/>
      <c r="D161" s="317"/>
      <c r="E161" s="317"/>
      <c r="F161" s="318"/>
      <c r="G161" s="395"/>
      <c r="H161" s="395"/>
      <c r="I161" s="396"/>
      <c r="J161" s="396"/>
      <c r="K161" s="396"/>
      <c r="L161" s="396"/>
      <c r="M161" s="396"/>
      <c r="N161" s="396"/>
      <c r="O161" s="396"/>
      <c r="P161" s="42"/>
    </row>
    <row r="162" spans="1:16" ht="15.75" customHeight="1">
      <c r="A162" s="213"/>
      <c r="B162" s="561" t="s">
        <v>828</v>
      </c>
      <c r="C162" s="626"/>
      <c r="D162" s="626"/>
      <c r="E162" s="626"/>
      <c r="F162" s="626"/>
      <c r="G162" s="626"/>
      <c r="H162" s="626"/>
      <c r="I162" s="627"/>
      <c r="J162" s="628" t="s">
        <v>397</v>
      </c>
      <c r="K162" s="629"/>
      <c r="L162" s="629"/>
      <c r="M162" s="630"/>
      <c r="N162" s="660" t="s">
        <v>827</v>
      </c>
      <c r="O162" s="631"/>
      <c r="P162" s="397"/>
    </row>
    <row r="163" spans="1:16" ht="46.5" customHeight="1">
      <c r="A163" s="243"/>
      <c r="B163" s="562" t="s">
        <v>906</v>
      </c>
      <c r="C163" s="562"/>
      <c r="D163" s="562"/>
      <c r="E163" s="567"/>
      <c r="F163" s="568" t="s">
        <v>908</v>
      </c>
      <c r="G163" s="562"/>
      <c r="H163" s="562"/>
      <c r="I163" s="563"/>
      <c r="J163" s="569" t="s">
        <v>829</v>
      </c>
      <c r="K163" s="626"/>
      <c r="L163" s="626"/>
      <c r="M163" s="627"/>
      <c r="N163" s="666"/>
      <c r="O163" s="632"/>
      <c r="P163" s="397"/>
    </row>
    <row r="164" spans="1:16" ht="30.75" customHeight="1">
      <c r="A164" s="231"/>
      <c r="B164" s="633" t="s">
        <v>398</v>
      </c>
      <c r="C164" s="633" t="s">
        <v>399</v>
      </c>
      <c r="D164" s="633" t="s">
        <v>284</v>
      </c>
      <c r="E164" s="634" t="s">
        <v>127</v>
      </c>
      <c r="F164" s="634" t="s">
        <v>398</v>
      </c>
      <c r="G164" s="633" t="s">
        <v>399</v>
      </c>
      <c r="H164" s="633" t="s">
        <v>284</v>
      </c>
      <c r="I164" s="634" t="s">
        <v>127</v>
      </c>
      <c r="J164" s="635" t="s">
        <v>398</v>
      </c>
      <c r="K164" s="636" t="s">
        <v>399</v>
      </c>
      <c r="L164" s="637" t="s">
        <v>284</v>
      </c>
      <c r="M164" s="635" t="s">
        <v>127</v>
      </c>
      <c r="N164" s="667"/>
      <c r="O164" s="583" t="s">
        <v>128</v>
      </c>
      <c r="P164" s="397"/>
    </row>
    <row r="165" spans="1:16" hidden="1">
      <c r="A165" s="398" t="s">
        <v>267</v>
      </c>
      <c r="B165" s="320">
        <f>+'CTA Pivot Table'!G$230</f>
        <v>0</v>
      </c>
      <c r="C165" s="320">
        <f>+'CTA Pivot Table'!G$231</f>
        <v>0</v>
      </c>
      <c r="D165" s="320">
        <f>+'CTA Pivot Table'!G$232</f>
        <v>0</v>
      </c>
      <c r="E165" s="319">
        <f>+'CTA Pivot Table'!G$233</f>
        <v>0</v>
      </c>
      <c r="F165" s="319"/>
      <c r="G165" s="319"/>
      <c r="H165" s="319"/>
      <c r="I165" s="319"/>
      <c r="J165" s="319">
        <f>+'CTA Pivot Table'!G$234</f>
        <v>0</v>
      </c>
      <c r="K165" s="320">
        <f>+'CTA Pivot Table'!G$235</f>
        <v>0</v>
      </c>
      <c r="L165" s="320">
        <f>+'CTA Pivot Table'!G$236</f>
        <v>0</v>
      </c>
      <c r="M165" s="321">
        <f>+'CTA Pivot Table'!G$237</f>
        <v>0</v>
      </c>
      <c r="N165" s="319">
        <f>+'CTA Pivot Table'!G$238</f>
        <v>0</v>
      </c>
      <c r="O165" s="380">
        <f>+'CTA Pivot Table'!G$243</f>
        <v>0</v>
      </c>
      <c r="P165" s="43"/>
    </row>
    <row r="166" spans="1:16" hidden="1">
      <c r="A166" s="398"/>
      <c r="E166" s="322"/>
      <c r="I166" s="322"/>
      <c r="J166" s="322"/>
      <c r="M166" s="324"/>
      <c r="N166" s="322"/>
      <c r="O166" s="380"/>
      <c r="P166" s="43"/>
    </row>
    <row r="167" spans="1:16">
      <c r="A167" s="398" t="s">
        <v>268</v>
      </c>
      <c r="B167" s="638">
        <f>+'CTA Pivot Table'!G$6</f>
        <v>0</v>
      </c>
      <c r="C167" s="638">
        <f>+'CTA Pivot Table'!G$7</f>
        <v>0</v>
      </c>
      <c r="D167" s="638">
        <f>+'CTA Pivot Table'!G$8</f>
        <v>0</v>
      </c>
      <c r="E167" s="639">
        <f>+'CTA Pivot Table'!G$9</f>
        <v>0</v>
      </c>
      <c r="F167" s="639">
        <f>+'CTA Pivot Table'!G$10</f>
        <v>0</v>
      </c>
      <c r="G167" s="638">
        <f>+'CTA Pivot Table'!G$11</f>
        <v>0</v>
      </c>
      <c r="H167" s="638">
        <f>+'CTA Pivot Table'!G$12</f>
        <v>0</v>
      </c>
      <c r="I167" s="639">
        <f>+'CTA Pivot Table'!G$13</f>
        <v>0</v>
      </c>
      <c r="J167" s="639">
        <f>+'CTA Pivot Table'!G$14</f>
        <v>0</v>
      </c>
      <c r="K167" s="638">
        <f>+'CTA Pivot Table'!G$15</f>
        <v>0</v>
      </c>
      <c r="L167" s="638">
        <f>+'CTA Pivot Table'!G$16</f>
        <v>0</v>
      </c>
      <c r="M167" s="640">
        <f>+'CTA Pivot Table'!G$17</f>
        <v>0</v>
      </c>
      <c r="N167" s="639">
        <f>+'CTA Pivot Table'!G$18</f>
        <v>0</v>
      </c>
      <c r="O167" s="641">
        <f>+'CTA Pivot Table'!G$22</f>
        <v>0</v>
      </c>
      <c r="P167" s="43"/>
    </row>
    <row r="168" spans="1:16">
      <c r="A168" s="398" t="s">
        <v>269</v>
      </c>
      <c r="B168" s="638">
        <f>+'CTA Pivot Table'!G$23</f>
        <v>133</v>
      </c>
      <c r="C168" s="638">
        <f>+'CTA Pivot Table'!G$24</f>
        <v>120.83</v>
      </c>
      <c r="D168" s="638">
        <f>+'CTA Pivot Table'!G$25</f>
        <v>0</v>
      </c>
      <c r="E168" s="639">
        <f>+'CTA Pivot Table'!G$26</f>
        <v>126.36181818181818</v>
      </c>
      <c r="F168" s="639">
        <f>+'CTA Pivot Table'!G$27</f>
        <v>123.29290322580646</v>
      </c>
      <c r="G168" s="638">
        <f>+'CTA Pivot Table'!G$28</f>
        <v>105.99875</v>
      </c>
      <c r="H168" s="638">
        <f>+'CTA Pivot Table'!G$29</f>
        <v>0</v>
      </c>
      <c r="I168" s="639">
        <f>+'CTA Pivot Table'!G$30</f>
        <v>122.67800000000001</v>
      </c>
      <c r="J168" s="639">
        <f>+'CTA Pivot Table'!G$31</f>
        <v>88.786136363636373</v>
      </c>
      <c r="K168" s="638">
        <f>+'CTA Pivot Table'!G$32</f>
        <v>73.334583333333342</v>
      </c>
      <c r="L168" s="638">
        <f>+'CTA Pivot Table'!G$33</f>
        <v>83.92</v>
      </c>
      <c r="M168" s="640">
        <f>+'CTA Pivot Table'!G$34</f>
        <v>86.231190476190477</v>
      </c>
      <c r="N168" s="639">
        <f>+'CTA Pivot Table'!G$35</f>
        <v>132</v>
      </c>
      <c r="O168" s="641">
        <f>+'CTA Pivot Table'!G$39</f>
        <v>113.03796825396827</v>
      </c>
      <c r="P168" s="43"/>
    </row>
    <row r="169" spans="1:16">
      <c r="A169" s="398" t="s">
        <v>270</v>
      </c>
      <c r="B169" s="638">
        <f>+'CTA Pivot Table'!G$40</f>
        <v>0</v>
      </c>
      <c r="C169" s="638">
        <f>+'CTA Pivot Table'!G$41</f>
        <v>0</v>
      </c>
      <c r="D169" s="638">
        <f>+'CTA Pivot Table'!G$42</f>
        <v>0</v>
      </c>
      <c r="E169" s="639">
        <f>+'CTA Pivot Table'!G$43</f>
        <v>0</v>
      </c>
      <c r="F169" s="639">
        <f>+'CTA Pivot Table'!G$44</f>
        <v>0</v>
      </c>
      <c r="G169" s="638">
        <f>+'CTA Pivot Table'!G$45</f>
        <v>0</v>
      </c>
      <c r="H169" s="638">
        <f>+'CTA Pivot Table'!G$46</f>
        <v>0</v>
      </c>
      <c r="I169" s="639">
        <f>+'CTA Pivot Table'!G$47</f>
        <v>0</v>
      </c>
      <c r="J169" s="639">
        <f>+'CTA Pivot Table'!G$48</f>
        <v>0</v>
      </c>
      <c r="K169" s="638">
        <f>+'CTA Pivot Table'!G$49</f>
        <v>0</v>
      </c>
      <c r="L169" s="638">
        <f>+'CTA Pivot Table'!G$50</f>
        <v>0</v>
      </c>
      <c r="M169" s="640">
        <f>+'CTA Pivot Table'!G$51</f>
        <v>0</v>
      </c>
      <c r="N169" s="639">
        <f>+'CTA Pivot Table'!G$52</f>
        <v>0</v>
      </c>
      <c r="O169" s="641">
        <f>+'CTA Pivot Table'!G$56</f>
        <v>0</v>
      </c>
      <c r="P169" s="43"/>
    </row>
    <row r="170" spans="1:16">
      <c r="A170" s="398" t="s">
        <v>271</v>
      </c>
      <c r="B170" s="638">
        <f>+'CTA Pivot Table'!G$57</f>
        <v>0</v>
      </c>
      <c r="C170" s="638">
        <f>+'CTA Pivot Table'!G$58</f>
        <v>0</v>
      </c>
      <c r="D170" s="638">
        <f>+'CTA Pivot Table'!G$59</f>
        <v>0</v>
      </c>
      <c r="E170" s="639">
        <f>+'CTA Pivot Table'!G$60</f>
        <v>0</v>
      </c>
      <c r="F170" s="639">
        <f>+'CTA Pivot Table'!G$61</f>
        <v>0</v>
      </c>
      <c r="G170" s="638">
        <f>+'CTA Pivot Table'!G$62</f>
        <v>0</v>
      </c>
      <c r="H170" s="638">
        <f>+'CTA Pivot Table'!G$63</f>
        <v>0</v>
      </c>
      <c r="I170" s="639">
        <f>+'CTA Pivot Table'!G$64</f>
        <v>0</v>
      </c>
      <c r="J170" s="639">
        <f>+'CTA Pivot Table'!G$65</f>
        <v>0</v>
      </c>
      <c r="K170" s="638">
        <f>+'CTA Pivot Table'!G$66</f>
        <v>0</v>
      </c>
      <c r="L170" s="638">
        <f>+'CTA Pivot Table'!G$67</f>
        <v>0</v>
      </c>
      <c r="M170" s="640">
        <f>+'CTA Pivot Table'!G$68</f>
        <v>0</v>
      </c>
      <c r="N170" s="639">
        <f>+'CTA Pivot Table'!G$69</f>
        <v>0</v>
      </c>
      <c r="O170" s="641">
        <f>+'CTA Pivot Table'!G$73</f>
        <v>0</v>
      </c>
      <c r="P170" s="43"/>
    </row>
    <row r="171" spans="1:16">
      <c r="A171" s="398"/>
      <c r="B171" s="638"/>
      <c r="C171" s="638"/>
      <c r="D171" s="638"/>
      <c r="E171" s="639"/>
      <c r="F171" s="639"/>
      <c r="G171" s="638"/>
      <c r="H171" s="638"/>
      <c r="I171" s="639"/>
      <c r="J171" s="639"/>
      <c r="K171" s="638"/>
      <c r="L171" s="638"/>
      <c r="M171" s="640"/>
      <c r="N171" s="639"/>
      <c r="O171" s="641"/>
      <c r="P171" s="43"/>
    </row>
    <row r="172" spans="1:16">
      <c r="A172" s="398" t="s">
        <v>272</v>
      </c>
      <c r="B172" s="638">
        <f>+'CTA Pivot Table'!G$74</f>
        <v>147.31818181818181</v>
      </c>
      <c r="C172" s="638">
        <f>+'CTA Pivot Table'!G$75</f>
        <v>156.33333333333334</v>
      </c>
      <c r="D172" s="638">
        <f>+'CTA Pivot Table'!G$76</f>
        <v>0</v>
      </c>
      <c r="E172" s="639">
        <f>+'CTA Pivot Table'!G$77</f>
        <v>148.4</v>
      </c>
      <c r="F172" s="639">
        <f>+'CTA Pivot Table'!G$78</f>
        <v>147.02635720601236</v>
      </c>
      <c r="G172" s="638">
        <f>+'CTA Pivot Table'!G$79</f>
        <v>145.02132075471698</v>
      </c>
      <c r="H172" s="638">
        <f>+'CTA Pivot Table'!G$80</f>
        <v>0</v>
      </c>
      <c r="I172" s="639">
        <f>+'CTA Pivot Table'!G$81</f>
        <v>146.8545432497979</v>
      </c>
      <c r="J172" s="639">
        <f>+'CTA Pivot Table'!G$82</f>
        <v>96.142646276595755</v>
      </c>
      <c r="K172" s="638">
        <f>+'CTA Pivot Table'!G$83</f>
        <v>84.144935064935069</v>
      </c>
      <c r="L172" s="638">
        <f>+'CTA Pivot Table'!G$84</f>
        <v>0</v>
      </c>
      <c r="M172" s="640">
        <f>+'CTA Pivot Table'!G$85</f>
        <v>92.656518867924532</v>
      </c>
      <c r="N172" s="639">
        <f>+'CTA Pivot Table'!G$86</f>
        <v>88</v>
      </c>
      <c r="O172" s="641">
        <f>+'CTA Pivot Table'!G$90</f>
        <v>122.11492897115798</v>
      </c>
      <c r="P172" s="43"/>
    </row>
    <row r="173" spans="1:16">
      <c r="A173" s="398" t="s">
        <v>273</v>
      </c>
      <c r="B173" s="638">
        <f>+'CTA Pivot Table'!G$91</f>
        <v>141.75</v>
      </c>
      <c r="C173" s="638">
        <f>+'CTA Pivot Table'!G$92</f>
        <v>167</v>
      </c>
      <c r="D173" s="638">
        <f>+'CTA Pivot Table'!G$93</f>
        <v>0</v>
      </c>
      <c r="E173" s="639">
        <f>+'CTA Pivot Table'!G$94</f>
        <v>146.80000000000001</v>
      </c>
      <c r="F173" s="639">
        <f>+'CTA Pivot Table'!G$95</f>
        <v>167.05</v>
      </c>
      <c r="G173" s="638">
        <f>+'CTA Pivot Table'!G$96</f>
        <v>125.58</v>
      </c>
      <c r="H173" s="638">
        <f>+'CTA Pivot Table'!G$97</f>
        <v>0</v>
      </c>
      <c r="I173" s="639">
        <f>+'CTA Pivot Table'!G$98</f>
        <v>159.61669811320755</v>
      </c>
      <c r="J173" s="639">
        <f>+'CTA Pivot Table'!G$99</f>
        <v>109.36000000000001</v>
      </c>
      <c r="K173" s="638">
        <f>+'CTA Pivot Table'!G$100</f>
        <v>105.89</v>
      </c>
      <c r="L173" s="638">
        <f>+'CTA Pivot Table'!G$101</f>
        <v>0</v>
      </c>
      <c r="M173" s="640">
        <f>+'CTA Pivot Table'!G$102</f>
        <v>108.69553191489362</v>
      </c>
      <c r="N173" s="639">
        <f>+'CTA Pivot Table'!G$103</f>
        <v>91.36</v>
      </c>
      <c r="O173" s="641">
        <f>+'CTA Pivot Table'!G$107</f>
        <v>136.61641304347825</v>
      </c>
      <c r="P173" s="43"/>
    </row>
    <row r="174" spans="1:16">
      <c r="A174" s="398" t="s">
        <v>274</v>
      </c>
      <c r="B174" s="638">
        <f>+'CTA Pivot Table'!G$108</f>
        <v>0</v>
      </c>
      <c r="C174" s="638">
        <f>+'CTA Pivot Table'!G$109</f>
        <v>0</v>
      </c>
      <c r="D174" s="638">
        <f>+'CTA Pivot Table'!G$110</f>
        <v>0</v>
      </c>
      <c r="E174" s="639">
        <f>+'CTA Pivot Table'!G$111</f>
        <v>0</v>
      </c>
      <c r="F174" s="639">
        <f>+'CTA Pivot Table'!G$112</f>
        <v>0</v>
      </c>
      <c r="G174" s="638">
        <f>+'CTA Pivot Table'!G$113</f>
        <v>0</v>
      </c>
      <c r="H174" s="638">
        <f>+'CTA Pivot Table'!G$114</f>
        <v>0</v>
      </c>
      <c r="I174" s="639">
        <f>+'CTA Pivot Table'!G$115</f>
        <v>0</v>
      </c>
      <c r="J174" s="639">
        <f>+'CTA Pivot Table'!G$116</f>
        <v>0</v>
      </c>
      <c r="K174" s="638">
        <f>+'CTA Pivot Table'!G$117</f>
        <v>0</v>
      </c>
      <c r="L174" s="638">
        <f>+'CTA Pivot Table'!G$118</f>
        <v>0</v>
      </c>
      <c r="M174" s="640">
        <f>+'CTA Pivot Table'!G$119</f>
        <v>0</v>
      </c>
      <c r="N174" s="639">
        <f>+'CTA Pivot Table'!G$120</f>
        <v>0</v>
      </c>
      <c r="O174" s="641">
        <f>+'CTA Pivot Table'!G$124</f>
        <v>0</v>
      </c>
      <c r="P174" s="43"/>
    </row>
    <row r="175" spans="1:16">
      <c r="A175" s="398" t="s">
        <v>275</v>
      </c>
      <c r="B175" s="638">
        <f>+'CTA Pivot Table'!G$125</f>
        <v>0</v>
      </c>
      <c r="C175" s="638">
        <f>+'CTA Pivot Table'!G$126</f>
        <v>0</v>
      </c>
      <c r="D175" s="638">
        <f>+'CTA Pivot Table'!G$127</f>
        <v>0</v>
      </c>
      <c r="E175" s="639">
        <f>+'CTA Pivot Table'!G$128</f>
        <v>0</v>
      </c>
      <c r="F175" s="639">
        <f>+'CTA Pivot Table'!G$129</f>
        <v>0</v>
      </c>
      <c r="G175" s="638">
        <f>+'CTA Pivot Table'!G$130</f>
        <v>0</v>
      </c>
      <c r="H175" s="638">
        <f>+'CTA Pivot Table'!G$131</f>
        <v>0</v>
      </c>
      <c r="I175" s="639">
        <f>+'CTA Pivot Table'!G$132</f>
        <v>0</v>
      </c>
      <c r="J175" s="639">
        <f>+'CTA Pivot Table'!G$133</f>
        <v>0</v>
      </c>
      <c r="K175" s="638">
        <f>+'CTA Pivot Table'!G$134</f>
        <v>0</v>
      </c>
      <c r="L175" s="638">
        <f>+'CTA Pivot Table'!G$135</f>
        <v>0</v>
      </c>
      <c r="M175" s="640">
        <f>+'CTA Pivot Table'!G$136</f>
        <v>0</v>
      </c>
      <c r="N175" s="639">
        <f>+'CTA Pivot Table'!G$137</f>
        <v>0</v>
      </c>
      <c r="O175" s="641">
        <f>+'CTA Pivot Table'!G$141</f>
        <v>0</v>
      </c>
      <c r="P175" s="43"/>
    </row>
    <row r="176" spans="1:16">
      <c r="A176" s="398"/>
      <c r="B176" s="638"/>
      <c r="C176" s="638"/>
      <c r="D176" s="638"/>
      <c r="E176" s="639"/>
      <c r="F176" s="639"/>
      <c r="G176" s="638"/>
      <c r="H176" s="638"/>
      <c r="I176" s="639"/>
      <c r="J176" s="639"/>
      <c r="K176" s="638"/>
      <c r="L176" s="638"/>
      <c r="M176" s="640"/>
      <c r="N176" s="639"/>
      <c r="O176" s="641"/>
      <c r="P176" s="43"/>
    </row>
    <row r="177" spans="1:17">
      <c r="A177" s="398" t="s">
        <v>276</v>
      </c>
      <c r="B177" s="638">
        <f>+'CTA Pivot Table'!G$142</f>
        <v>0</v>
      </c>
      <c r="C177" s="638">
        <f>+'CTA Pivot Table'!G$143</f>
        <v>0</v>
      </c>
      <c r="D177" s="638">
        <f>+'CTA Pivot Table'!G$144</f>
        <v>0</v>
      </c>
      <c r="E177" s="639">
        <f>+'CTA Pivot Table'!G$145</f>
        <v>0</v>
      </c>
      <c r="F177" s="639">
        <f>+'CTA Pivot Table'!G$146</f>
        <v>0</v>
      </c>
      <c r="G177" s="638">
        <f>+'CTA Pivot Table'!G$147</f>
        <v>0</v>
      </c>
      <c r="H177" s="638">
        <f>+'CTA Pivot Table'!G$148</f>
        <v>0</v>
      </c>
      <c r="I177" s="639">
        <f>+'CTA Pivot Table'!G$149</f>
        <v>0</v>
      </c>
      <c r="J177" s="639">
        <f>+'CTA Pivot Table'!G$150</f>
        <v>0</v>
      </c>
      <c r="K177" s="638">
        <f>+'CTA Pivot Table'!G$151</f>
        <v>0</v>
      </c>
      <c r="L177" s="638">
        <f>+'CTA Pivot Table'!G$152</f>
        <v>0</v>
      </c>
      <c r="M177" s="640">
        <f>+'CTA Pivot Table'!G$153</f>
        <v>0</v>
      </c>
      <c r="N177" s="639">
        <f>+'CTA Pivot Table'!G$154</f>
        <v>0</v>
      </c>
      <c r="O177" s="641">
        <f>+'CTA Pivot Table'!G$158</f>
        <v>0</v>
      </c>
      <c r="P177" s="43"/>
    </row>
    <row r="178" spans="1:17">
      <c r="A178" s="398" t="s">
        <v>277</v>
      </c>
      <c r="B178" s="638">
        <f>+'CTA Pivot Table'!G$159</f>
        <v>142</v>
      </c>
      <c r="C178" s="638">
        <f>+'CTA Pivot Table'!G$160</f>
        <v>126</v>
      </c>
      <c r="D178" s="638">
        <f>+'CTA Pivot Table'!G$161</f>
        <v>0</v>
      </c>
      <c r="E178" s="639">
        <f>+'CTA Pivot Table'!G$162</f>
        <v>138.80000000000001</v>
      </c>
      <c r="F178" s="639">
        <f>+'CTA Pivot Table'!G$163</f>
        <v>146.09026315789475</v>
      </c>
      <c r="G178" s="638">
        <f>+'CTA Pivot Table'!G$164</f>
        <v>103.05555555555556</v>
      </c>
      <c r="H178" s="638">
        <f>+'CTA Pivot Table'!G$165</f>
        <v>130.51249999999999</v>
      </c>
      <c r="I178" s="639">
        <f>+'CTA Pivot Table'!G$166</f>
        <v>144.94618320610687</v>
      </c>
      <c r="J178" s="639">
        <f>+'CTA Pivot Table'!G$167</f>
        <v>82.966770670826833</v>
      </c>
      <c r="K178" s="638">
        <f>+'CTA Pivot Table'!G$168</f>
        <v>65.067857142857136</v>
      </c>
      <c r="L178" s="638">
        <f>+'CTA Pivot Table'!G$169</f>
        <v>100.23333333333335</v>
      </c>
      <c r="M178" s="640">
        <f>+'CTA Pivot Table'!G$170</f>
        <v>79.276548672566378</v>
      </c>
      <c r="N178" s="639">
        <f>+'CTA Pivot Table'!G$171</f>
        <v>92.615384615384613</v>
      </c>
      <c r="O178" s="641">
        <f>+'CTA Pivot Table'!G$175</f>
        <v>109.38963938179738</v>
      </c>
      <c r="P178" s="43"/>
      <c r="Q178" s="402"/>
    </row>
    <row r="179" spans="1:17">
      <c r="A179" s="398" t="s">
        <v>278</v>
      </c>
      <c r="B179" s="638">
        <f>+'CTA Pivot Table'!G$176</f>
        <v>0</v>
      </c>
      <c r="C179" s="638">
        <f>+'CTA Pivot Table'!G$177</f>
        <v>0</v>
      </c>
      <c r="D179" s="638">
        <f>+'CTA Pivot Table'!G$178</f>
        <v>0</v>
      </c>
      <c r="E179" s="639">
        <f>+'CTA Pivot Table'!G$179</f>
        <v>0</v>
      </c>
      <c r="F179" s="639">
        <f>+'CTA Pivot Table'!G$180</f>
        <v>0</v>
      </c>
      <c r="G179" s="638">
        <f>+'CTA Pivot Table'!G$181</f>
        <v>0</v>
      </c>
      <c r="H179" s="638">
        <f>+'CTA Pivot Table'!G$182</f>
        <v>0</v>
      </c>
      <c r="I179" s="639">
        <f>+'CTA Pivot Table'!G$183</f>
        <v>0</v>
      </c>
      <c r="J179" s="639">
        <f>+'CTA Pivot Table'!G$184</f>
        <v>0</v>
      </c>
      <c r="K179" s="638">
        <f>+'CTA Pivot Table'!G$185</f>
        <v>0</v>
      </c>
      <c r="L179" s="638">
        <f>+'CTA Pivot Table'!G$186</f>
        <v>0</v>
      </c>
      <c r="M179" s="640">
        <f>+'CTA Pivot Table'!G$187</f>
        <v>0</v>
      </c>
      <c r="N179" s="639">
        <f>+'CTA Pivot Table'!G$188</f>
        <v>0</v>
      </c>
      <c r="O179" s="641">
        <f>+'CTA Pivot Table'!G$192</f>
        <v>0</v>
      </c>
      <c r="P179" s="43"/>
    </row>
    <row r="180" spans="1:17">
      <c r="A180" s="398" t="s">
        <v>279</v>
      </c>
      <c r="B180" s="638">
        <f>+'CTA Pivot Table'!G$193</f>
        <v>0</v>
      </c>
      <c r="C180" s="638">
        <f>+'CTA Pivot Table'!G$194</f>
        <v>0</v>
      </c>
      <c r="D180" s="638">
        <f>+'CTA Pivot Table'!G$195</f>
        <v>0</v>
      </c>
      <c r="E180" s="639">
        <f>+'CTA Pivot Table'!G$196</f>
        <v>0</v>
      </c>
      <c r="F180" s="639">
        <f>+'CTA Pivot Table'!G$197</f>
        <v>0</v>
      </c>
      <c r="G180" s="638">
        <f>+'CTA Pivot Table'!G$198</f>
        <v>0</v>
      </c>
      <c r="H180" s="638">
        <f>+'CTA Pivot Table'!G$199</f>
        <v>0</v>
      </c>
      <c r="I180" s="639">
        <f>+'CTA Pivot Table'!G$200</f>
        <v>0</v>
      </c>
      <c r="J180" s="639">
        <f>+'CTA Pivot Table'!G$201</f>
        <v>0</v>
      </c>
      <c r="K180" s="638">
        <f>+'CTA Pivot Table'!G$202</f>
        <v>0</v>
      </c>
      <c r="L180" s="638">
        <f>+'CTA Pivot Table'!G$203</f>
        <v>0</v>
      </c>
      <c r="M180" s="640">
        <f>+'CTA Pivot Table'!G$204</f>
        <v>0</v>
      </c>
      <c r="N180" s="639">
        <f>+'CTA Pivot Table'!G$205</f>
        <v>0</v>
      </c>
      <c r="O180" s="641">
        <f>+'CTA Pivot Table'!G$209</f>
        <v>0</v>
      </c>
      <c r="P180" s="43"/>
    </row>
    <row r="181" spans="1:17">
      <c r="A181" s="398"/>
      <c r="B181" s="638"/>
      <c r="C181" s="638"/>
      <c r="D181" s="638"/>
      <c r="E181" s="639"/>
      <c r="F181" s="639"/>
      <c r="G181" s="638"/>
      <c r="H181" s="638"/>
      <c r="I181" s="639"/>
      <c r="J181" s="639"/>
      <c r="K181" s="638"/>
      <c r="L181" s="638"/>
      <c r="M181" s="640"/>
      <c r="N181" s="639"/>
      <c r="O181" s="641"/>
      <c r="P181" s="43"/>
    </row>
    <row r="182" spans="1:17">
      <c r="A182" s="398" t="s">
        <v>280</v>
      </c>
      <c r="B182" s="638">
        <f>+'CTA Pivot Table'!G$210</f>
        <v>0</v>
      </c>
      <c r="C182" s="638">
        <f>+'CTA Pivot Table'!G$211</f>
        <v>0</v>
      </c>
      <c r="D182" s="638">
        <f>+'CTA Pivot Table'!G$212</f>
        <v>0</v>
      </c>
      <c r="E182" s="639">
        <f>+'CTA Pivot Table'!G$213</f>
        <v>0</v>
      </c>
      <c r="F182" s="639">
        <f>+'CTA Pivot Table'!G$214</f>
        <v>0</v>
      </c>
      <c r="G182" s="638">
        <f>+'CTA Pivot Table'!G$215</f>
        <v>0</v>
      </c>
      <c r="H182" s="638">
        <f>+'CTA Pivot Table'!G$216</f>
        <v>0</v>
      </c>
      <c r="I182" s="639">
        <f>+'CTA Pivot Table'!G$217</f>
        <v>0</v>
      </c>
      <c r="J182" s="639">
        <f>+'CTA Pivot Table'!G$218</f>
        <v>0</v>
      </c>
      <c r="K182" s="638">
        <f>+'CTA Pivot Table'!G$219</f>
        <v>0</v>
      </c>
      <c r="L182" s="638">
        <f>+'CTA Pivot Table'!G$220</f>
        <v>0</v>
      </c>
      <c r="M182" s="640">
        <f>+'CTA Pivot Table'!G$221</f>
        <v>0</v>
      </c>
      <c r="N182" s="639">
        <f>+'CTA Pivot Table'!G$222</f>
        <v>0</v>
      </c>
      <c r="O182" s="641">
        <f>+'CTA Pivot Table'!G$226</f>
        <v>0</v>
      </c>
      <c r="P182" s="43"/>
    </row>
    <row r="183" spans="1:17">
      <c r="A183" s="398" t="s">
        <v>281</v>
      </c>
      <c r="B183" s="638">
        <f>+'CTA Pivot Table'!G$227</f>
        <v>0</v>
      </c>
      <c r="C183" s="638">
        <f>+'CTA Pivot Table'!G$228</f>
        <v>0</v>
      </c>
      <c r="D183" s="638">
        <f>+'CTA Pivot Table'!G$229</f>
        <v>0</v>
      </c>
      <c r="E183" s="639">
        <f>+'CTA Pivot Table'!G$230</f>
        <v>0</v>
      </c>
      <c r="F183" s="639">
        <f>+'CTA Pivot Table'!G$231</f>
        <v>0</v>
      </c>
      <c r="G183" s="638">
        <f>+'CTA Pivot Table'!G$232</f>
        <v>0</v>
      </c>
      <c r="H183" s="638">
        <f>+'CTA Pivot Table'!G$233</f>
        <v>0</v>
      </c>
      <c r="I183" s="639">
        <f>+'CTA Pivot Table'!G$234</f>
        <v>0</v>
      </c>
      <c r="J183" s="639">
        <f>+'CTA Pivot Table'!G$235</f>
        <v>0</v>
      </c>
      <c r="K183" s="638">
        <f>+'CTA Pivot Table'!G$236</f>
        <v>0</v>
      </c>
      <c r="L183" s="638">
        <f>+'CTA Pivot Table'!G$237</f>
        <v>0</v>
      </c>
      <c r="M183" s="640">
        <f>+'CTA Pivot Table'!G$238</f>
        <v>0</v>
      </c>
      <c r="N183" s="639">
        <f>+'CTA Pivot Table'!G$239</f>
        <v>0</v>
      </c>
      <c r="O183" s="641">
        <f>+'CTA Pivot Table'!G$243</f>
        <v>0</v>
      </c>
      <c r="P183" s="43"/>
    </row>
    <row r="184" spans="1:17">
      <c r="A184" s="398" t="s">
        <v>282</v>
      </c>
      <c r="B184" s="638">
        <f>+'CTA Pivot Table'!G$244</f>
        <v>127.33333333333333</v>
      </c>
      <c r="C184" s="638">
        <f>+'CTA Pivot Table'!G$245</f>
        <v>157</v>
      </c>
      <c r="D184" s="638">
        <f>+'CTA Pivot Table'!G$246</f>
        <v>0</v>
      </c>
      <c r="E184" s="639">
        <f>+'CTA Pivot Table'!G$247</f>
        <v>132.72727272727272</v>
      </c>
      <c r="F184" s="639">
        <f>+'CTA Pivot Table'!G$248</f>
        <v>122.53025888742967</v>
      </c>
      <c r="G184" s="638">
        <f>+'CTA Pivot Table'!G$249</f>
        <v>121.48484848484848</v>
      </c>
      <c r="H184" s="638">
        <f>+'CTA Pivot Table'!G$250</f>
        <v>0</v>
      </c>
      <c r="I184" s="639">
        <f>+'CTA Pivot Table'!G$251</f>
        <v>122.479550592547</v>
      </c>
      <c r="J184" s="639">
        <f>+'CTA Pivot Table'!G$252</f>
        <v>82.550116550116556</v>
      </c>
      <c r="K184" s="638">
        <f>+'CTA Pivot Table'!G$253</f>
        <v>63.439490445859875</v>
      </c>
      <c r="L184" s="638">
        <f>+'CTA Pivot Table'!G$254</f>
        <v>0</v>
      </c>
      <c r="M184" s="640">
        <f>+'CTA Pivot Table'!G$255</f>
        <v>77.430034129692828</v>
      </c>
      <c r="N184" s="639">
        <f>+'CTA Pivot Table'!G$256</f>
        <v>0</v>
      </c>
      <c r="O184" s="641">
        <f>+'CTA Pivot Table'!G$260</f>
        <v>112.51507307027613</v>
      </c>
      <c r="P184" s="43"/>
    </row>
    <row r="185" spans="1:17">
      <c r="A185" s="403" t="s">
        <v>283</v>
      </c>
      <c r="B185" s="642">
        <f>+'CTA Pivot Table'!G$261</f>
        <v>0</v>
      </c>
      <c r="C185" s="642">
        <f>+'CTA Pivot Table'!G$262</f>
        <v>0</v>
      </c>
      <c r="D185" s="642">
        <f>+'CTA Pivot Table'!G$263</f>
        <v>0</v>
      </c>
      <c r="E185" s="643">
        <f>+'CTA Pivot Table'!G$264</f>
        <v>0</v>
      </c>
      <c r="F185" s="643">
        <f>+'CTA Pivot Table'!G$265</f>
        <v>0</v>
      </c>
      <c r="G185" s="642">
        <f>+'CTA Pivot Table'!G$266</f>
        <v>0</v>
      </c>
      <c r="H185" s="642">
        <f>+'CTA Pivot Table'!G$267</f>
        <v>0</v>
      </c>
      <c r="I185" s="643">
        <f>+'CTA Pivot Table'!G$268</f>
        <v>0</v>
      </c>
      <c r="J185" s="643">
        <f>+'CTA Pivot Table'!G$269</f>
        <v>0</v>
      </c>
      <c r="K185" s="642">
        <f>+'CTA Pivot Table'!G$270</f>
        <v>0</v>
      </c>
      <c r="L185" s="642">
        <f>+'CTA Pivot Table'!G$271</f>
        <v>0</v>
      </c>
      <c r="M185" s="644">
        <f>+'CTA Pivot Table'!G$272</f>
        <v>0</v>
      </c>
      <c r="N185" s="643">
        <f>+'CTA Pivot Table'!G$273</f>
        <v>0</v>
      </c>
      <c r="O185" s="645">
        <f>+'CTA Pivot Table'!G$277</f>
        <v>0</v>
      </c>
      <c r="P185" s="43"/>
    </row>
    <row r="186" spans="1:17">
      <c r="A186" s="584" t="s">
        <v>400</v>
      </c>
      <c r="B186" s="646"/>
      <c r="C186" s="646"/>
      <c r="D186" s="646"/>
      <c r="E186" s="646"/>
      <c r="F186" s="646"/>
      <c r="G186" s="646"/>
      <c r="H186" s="646"/>
      <c r="I186" s="646"/>
      <c r="J186" s="646"/>
      <c r="K186" s="646"/>
      <c r="L186" s="646"/>
      <c r="M186" s="646"/>
      <c r="N186" s="646"/>
      <c r="O186" s="647"/>
    </row>
    <row r="187" spans="1:17">
      <c r="A187" s="649"/>
      <c r="B187" s="646"/>
      <c r="C187" s="646"/>
      <c r="D187" s="646"/>
      <c r="E187" s="646"/>
      <c r="F187" s="646"/>
      <c r="G187" s="646"/>
      <c r="H187" s="646"/>
      <c r="I187" s="646"/>
      <c r="J187" s="646"/>
      <c r="K187" s="646"/>
      <c r="L187" s="646"/>
      <c r="M187" s="646"/>
      <c r="N187" s="646"/>
      <c r="O187" s="648" t="s">
        <v>830</v>
      </c>
    </row>
    <row r="188" spans="1:17" ht="18">
      <c r="A188" s="557" t="s">
        <v>883</v>
      </c>
      <c r="B188" s="393"/>
      <c r="C188" s="393"/>
      <c r="D188" s="393"/>
      <c r="E188" s="536"/>
      <c r="F188" s="536"/>
      <c r="G188" s="536"/>
      <c r="H188" s="536"/>
      <c r="I188" s="536"/>
      <c r="J188" s="393"/>
      <c r="K188" s="393"/>
      <c r="L188" s="393"/>
      <c r="M188" s="536"/>
      <c r="N188" s="393"/>
      <c r="O188" s="537"/>
    </row>
    <row r="189" spans="1:17" ht="18">
      <c r="A189" s="557"/>
      <c r="B189" s="393"/>
      <c r="C189" s="393"/>
      <c r="D189" s="393"/>
      <c r="E189" s="536"/>
      <c r="F189" s="536"/>
      <c r="G189" s="536"/>
      <c r="H189" s="536"/>
      <c r="I189" s="536"/>
      <c r="J189" s="393"/>
      <c r="K189" s="393"/>
      <c r="L189" s="393"/>
      <c r="M189" s="536"/>
      <c r="N189" s="393"/>
      <c r="O189" s="537"/>
    </row>
    <row r="190" spans="1:17">
      <c r="A190" s="558" t="s">
        <v>417</v>
      </c>
      <c r="B190" s="393"/>
      <c r="C190" s="393"/>
      <c r="D190" s="393"/>
      <c r="E190" s="536"/>
      <c r="F190" s="536"/>
      <c r="G190" s="536"/>
      <c r="H190" s="536"/>
      <c r="I190" s="536"/>
      <c r="J190" s="393"/>
      <c r="K190" s="393"/>
      <c r="L190" s="393"/>
      <c r="M190" s="536"/>
      <c r="N190" s="393"/>
      <c r="O190" s="537"/>
    </row>
    <row r="191" spans="1:17">
      <c r="A191" s="558" t="s">
        <v>531</v>
      </c>
      <c r="B191" s="393"/>
      <c r="C191" s="393"/>
      <c r="D191" s="393"/>
      <c r="E191" s="536"/>
      <c r="F191" s="536"/>
      <c r="G191" s="536"/>
      <c r="H191" s="536"/>
      <c r="I191" s="536"/>
      <c r="J191" s="393"/>
      <c r="K191" s="393"/>
      <c r="L191" s="393"/>
      <c r="M191" s="536"/>
      <c r="N191" s="393"/>
      <c r="O191" s="537"/>
    </row>
    <row r="192" spans="1:17" ht="15.75" customHeight="1">
      <c r="A192" s="231"/>
      <c r="B192" s="317"/>
      <c r="C192" s="317"/>
      <c r="D192" s="317"/>
      <c r="E192" s="317"/>
      <c r="F192" s="318"/>
      <c r="G192" s="395"/>
      <c r="H192" s="395"/>
      <c r="I192" s="396"/>
      <c r="J192" s="396"/>
      <c r="K192" s="396"/>
      <c r="L192" s="396"/>
      <c r="M192" s="396"/>
      <c r="N192" s="396"/>
      <c r="O192" s="396"/>
      <c r="P192" s="42"/>
    </row>
    <row r="193" spans="1:16" ht="15.75" customHeight="1">
      <c r="A193" s="213"/>
      <c r="B193" s="561" t="s">
        <v>828</v>
      </c>
      <c r="C193" s="626"/>
      <c r="D193" s="626"/>
      <c r="E193" s="626"/>
      <c r="F193" s="626"/>
      <c r="G193" s="626"/>
      <c r="H193" s="626"/>
      <c r="I193" s="627"/>
      <c r="J193" s="628" t="s">
        <v>397</v>
      </c>
      <c r="K193" s="629"/>
      <c r="L193" s="629"/>
      <c r="M193" s="630"/>
      <c r="N193" s="660" t="s">
        <v>827</v>
      </c>
      <c r="O193" s="631"/>
      <c r="P193" s="397"/>
    </row>
    <row r="194" spans="1:16" ht="43.5" customHeight="1">
      <c r="A194" s="243"/>
      <c r="B194" s="562" t="s">
        <v>906</v>
      </c>
      <c r="C194" s="562"/>
      <c r="D194" s="562"/>
      <c r="E194" s="567"/>
      <c r="F194" s="568" t="s">
        <v>908</v>
      </c>
      <c r="G194" s="562"/>
      <c r="H194" s="562"/>
      <c r="I194" s="563"/>
      <c r="J194" s="569" t="s">
        <v>829</v>
      </c>
      <c r="K194" s="626"/>
      <c r="L194" s="626"/>
      <c r="M194" s="627"/>
      <c r="N194" s="666"/>
      <c r="O194" s="632"/>
      <c r="P194" s="397"/>
    </row>
    <row r="195" spans="1:16" ht="30" customHeight="1">
      <c r="A195" s="231"/>
      <c r="B195" s="633" t="s">
        <v>398</v>
      </c>
      <c r="C195" s="633" t="s">
        <v>399</v>
      </c>
      <c r="D195" s="633" t="s">
        <v>284</v>
      </c>
      <c r="E195" s="634" t="s">
        <v>127</v>
      </c>
      <c r="F195" s="634" t="s">
        <v>398</v>
      </c>
      <c r="G195" s="633" t="s">
        <v>399</v>
      </c>
      <c r="H195" s="633" t="s">
        <v>284</v>
      </c>
      <c r="I195" s="634" t="s">
        <v>127</v>
      </c>
      <c r="J195" s="635" t="s">
        <v>398</v>
      </c>
      <c r="K195" s="636" t="s">
        <v>399</v>
      </c>
      <c r="L195" s="637" t="s">
        <v>284</v>
      </c>
      <c r="M195" s="635" t="s">
        <v>127</v>
      </c>
      <c r="N195" s="667"/>
      <c r="O195" s="583" t="s">
        <v>128</v>
      </c>
      <c r="P195" s="397"/>
    </row>
    <row r="196" spans="1:16" hidden="1">
      <c r="A196" s="398" t="s">
        <v>267</v>
      </c>
      <c r="B196" s="320">
        <f>+'CTA Pivot Table'!H$230</f>
        <v>0</v>
      </c>
      <c r="C196" s="320">
        <f>+'CTA Pivot Table'!H$231</f>
        <v>0</v>
      </c>
      <c r="D196" s="320">
        <f>+'CTA Pivot Table'!H$232</f>
        <v>0</v>
      </c>
      <c r="E196" s="319">
        <f>+'CTA Pivot Table'!H$233</f>
        <v>0</v>
      </c>
      <c r="F196" s="319"/>
      <c r="G196" s="319"/>
      <c r="H196" s="319"/>
      <c r="I196" s="319"/>
      <c r="J196" s="319">
        <f>+'CTA Pivot Table'!H$234</f>
        <v>0</v>
      </c>
      <c r="K196" s="320">
        <f>+'CTA Pivot Table'!H$235</f>
        <v>0</v>
      </c>
      <c r="L196" s="320">
        <f>+'CTA Pivot Table'!H$236</f>
        <v>0</v>
      </c>
      <c r="M196" s="321">
        <f>+'CTA Pivot Table'!H$237</f>
        <v>0</v>
      </c>
      <c r="N196" s="319">
        <f>+'CTA Pivot Table'!H$238</f>
        <v>0</v>
      </c>
      <c r="O196" s="380">
        <f>+'CTA Pivot Table'!H$243</f>
        <v>0</v>
      </c>
      <c r="P196" s="43"/>
    </row>
    <row r="197" spans="1:16" hidden="1">
      <c r="A197" s="398"/>
      <c r="E197" s="322"/>
      <c r="I197" s="322"/>
      <c r="J197" s="322"/>
      <c r="M197" s="324"/>
      <c r="N197" s="322"/>
      <c r="O197" s="380"/>
      <c r="P197" s="43"/>
    </row>
    <row r="198" spans="1:16">
      <c r="A198" s="398" t="s">
        <v>268</v>
      </c>
      <c r="B198" s="638">
        <f>+'CTA Pivot Table'!H$6</f>
        <v>0</v>
      </c>
      <c r="C198" s="638">
        <f>+'CTA Pivot Table'!H$7</f>
        <v>0</v>
      </c>
      <c r="D198" s="638">
        <f>+'CTA Pivot Table'!H$8</f>
        <v>0</v>
      </c>
      <c r="E198" s="639">
        <f>+'CTA Pivot Table'!H$9</f>
        <v>0</v>
      </c>
      <c r="F198" s="639">
        <f>+'CTA Pivot Table'!H$10</f>
        <v>0</v>
      </c>
      <c r="G198" s="638">
        <f>+'CTA Pivot Table'!H$11</f>
        <v>0</v>
      </c>
      <c r="H198" s="638">
        <f>+'CTA Pivot Table'!H$12</f>
        <v>0</v>
      </c>
      <c r="I198" s="639">
        <f>+'CTA Pivot Table'!H$13</f>
        <v>0</v>
      </c>
      <c r="J198" s="639">
        <f>+'CTA Pivot Table'!H$14</f>
        <v>0</v>
      </c>
      <c r="K198" s="638">
        <f>+'CTA Pivot Table'!H$15</f>
        <v>0</v>
      </c>
      <c r="L198" s="638">
        <f>+'CTA Pivot Table'!H$16</f>
        <v>0</v>
      </c>
      <c r="M198" s="640">
        <f>+'CTA Pivot Table'!H$17</f>
        <v>0</v>
      </c>
      <c r="N198" s="639">
        <f>+'CTA Pivot Table'!H$18</f>
        <v>0</v>
      </c>
      <c r="O198" s="641">
        <f>+'CTA Pivot Table'!H$22</f>
        <v>0</v>
      </c>
      <c r="P198" s="43"/>
    </row>
    <row r="199" spans="1:16">
      <c r="A199" s="398" t="s">
        <v>269</v>
      </c>
      <c r="B199" s="638">
        <f>+'CTA Pivot Table'!H$23</f>
        <v>138.68</v>
      </c>
      <c r="C199" s="638">
        <f>+'CTA Pivot Table'!H$24</f>
        <v>131</v>
      </c>
      <c r="D199" s="638">
        <f>+'CTA Pivot Table'!H$25</f>
        <v>0</v>
      </c>
      <c r="E199" s="639">
        <f>+'CTA Pivot Table'!H$26</f>
        <v>138.29599999999999</v>
      </c>
      <c r="F199" s="639">
        <f>+'CTA Pivot Table'!H$27</f>
        <v>137.21620767494358</v>
      </c>
      <c r="G199" s="638">
        <f>+'CTA Pivot Table'!H$28</f>
        <v>125.24620689655173</v>
      </c>
      <c r="H199" s="638">
        <f>+'CTA Pivot Table'!H$29</f>
        <v>108.601</v>
      </c>
      <c r="I199" s="639">
        <f>+'CTA Pivot Table'!H$30</f>
        <v>134.75779629629628</v>
      </c>
      <c r="J199" s="639">
        <f>+'CTA Pivot Table'!H$31</f>
        <v>99.042857142857159</v>
      </c>
      <c r="K199" s="638">
        <f>+'CTA Pivot Table'!H$32</f>
        <v>93.085616438356169</v>
      </c>
      <c r="L199" s="638">
        <f>+'CTA Pivot Table'!H$33</f>
        <v>98.342500000000001</v>
      </c>
      <c r="M199" s="640">
        <f>+'CTA Pivot Table'!H$34</f>
        <v>97.168468085106397</v>
      </c>
      <c r="N199" s="639">
        <f>+'CTA Pivot Table'!H$35</f>
        <v>95</v>
      </c>
      <c r="O199" s="641">
        <f>+'CTA Pivot Table'!H$39</f>
        <v>123.69939698492462</v>
      </c>
      <c r="P199" s="43"/>
    </row>
    <row r="200" spans="1:16">
      <c r="A200" s="398" t="s">
        <v>270</v>
      </c>
      <c r="B200" s="638">
        <f>+'CTA Pivot Table'!H$40</f>
        <v>0</v>
      </c>
      <c r="C200" s="638">
        <f>+'CTA Pivot Table'!H$41</f>
        <v>0</v>
      </c>
      <c r="D200" s="638">
        <f>+'CTA Pivot Table'!H$42</f>
        <v>0</v>
      </c>
      <c r="E200" s="639">
        <f>+'CTA Pivot Table'!H$43</f>
        <v>0</v>
      </c>
      <c r="F200" s="639">
        <f>+'CTA Pivot Table'!H$44</f>
        <v>0</v>
      </c>
      <c r="G200" s="638">
        <f>+'CTA Pivot Table'!H$45</f>
        <v>0</v>
      </c>
      <c r="H200" s="638">
        <f>+'CTA Pivot Table'!H$46</f>
        <v>0</v>
      </c>
      <c r="I200" s="639">
        <f>+'CTA Pivot Table'!H$47</f>
        <v>0</v>
      </c>
      <c r="J200" s="639">
        <f>+'CTA Pivot Table'!H$48</f>
        <v>0</v>
      </c>
      <c r="K200" s="638">
        <f>+'CTA Pivot Table'!H$49</f>
        <v>0</v>
      </c>
      <c r="L200" s="638">
        <f>+'CTA Pivot Table'!H$50</f>
        <v>0</v>
      </c>
      <c r="M200" s="640">
        <f>+'CTA Pivot Table'!H$51</f>
        <v>0</v>
      </c>
      <c r="N200" s="639">
        <f>+'CTA Pivot Table'!H$52</f>
        <v>0</v>
      </c>
      <c r="O200" s="641">
        <f>+'CTA Pivot Table'!H$56</f>
        <v>0</v>
      </c>
      <c r="P200" s="43"/>
    </row>
    <row r="201" spans="1:16">
      <c r="A201" s="398" t="s">
        <v>271</v>
      </c>
      <c r="B201" s="638">
        <f>+'CTA Pivot Table'!H$57</f>
        <v>0</v>
      </c>
      <c r="C201" s="638">
        <f>+'CTA Pivot Table'!H$58</f>
        <v>0</v>
      </c>
      <c r="D201" s="638">
        <f>+'CTA Pivot Table'!H$59</f>
        <v>0</v>
      </c>
      <c r="E201" s="639">
        <f>+'CTA Pivot Table'!H$60</f>
        <v>0</v>
      </c>
      <c r="F201" s="639">
        <f>+'CTA Pivot Table'!H$61</f>
        <v>0</v>
      </c>
      <c r="G201" s="638">
        <f>+'CTA Pivot Table'!H$62</f>
        <v>0</v>
      </c>
      <c r="H201" s="638">
        <f>+'CTA Pivot Table'!H$63</f>
        <v>0</v>
      </c>
      <c r="I201" s="639">
        <f>+'CTA Pivot Table'!H$64</f>
        <v>0</v>
      </c>
      <c r="J201" s="639">
        <f>+'CTA Pivot Table'!H$65</f>
        <v>0</v>
      </c>
      <c r="K201" s="638">
        <f>+'CTA Pivot Table'!H$66</f>
        <v>0</v>
      </c>
      <c r="L201" s="638">
        <f>+'CTA Pivot Table'!H$67</f>
        <v>0</v>
      </c>
      <c r="M201" s="640">
        <f>+'CTA Pivot Table'!H$68</f>
        <v>0</v>
      </c>
      <c r="N201" s="639">
        <f>+'CTA Pivot Table'!H$69</f>
        <v>0</v>
      </c>
      <c r="O201" s="641">
        <f>+'CTA Pivot Table'!H$73</f>
        <v>0</v>
      </c>
      <c r="P201" s="43"/>
    </row>
    <row r="202" spans="1:16">
      <c r="A202" s="398"/>
      <c r="B202" s="638"/>
      <c r="C202" s="638"/>
      <c r="D202" s="638"/>
      <c r="E202" s="639"/>
      <c r="F202" s="639"/>
      <c r="G202" s="638"/>
      <c r="H202" s="638"/>
      <c r="I202" s="639"/>
      <c r="J202" s="639"/>
      <c r="K202" s="638"/>
      <c r="L202" s="638"/>
      <c r="M202" s="640"/>
      <c r="N202" s="639"/>
      <c r="O202" s="641"/>
      <c r="P202" s="43"/>
    </row>
    <row r="203" spans="1:16">
      <c r="A203" s="398" t="s">
        <v>272</v>
      </c>
      <c r="B203" s="638">
        <f>+'CTA Pivot Table'!H$74</f>
        <v>133.30000000000001</v>
      </c>
      <c r="C203" s="638">
        <f>+'CTA Pivot Table'!H$75</f>
        <v>150.4</v>
      </c>
      <c r="D203" s="638">
        <f>+'CTA Pivot Table'!H$76</f>
        <v>0</v>
      </c>
      <c r="E203" s="639">
        <f>+'CTA Pivot Table'!H$77</f>
        <v>139</v>
      </c>
      <c r="F203" s="639">
        <f>+'CTA Pivot Table'!H$78</f>
        <v>142.91326219512197</v>
      </c>
      <c r="G203" s="638">
        <f>+'CTA Pivot Table'!H$79</f>
        <v>141.17479999999998</v>
      </c>
      <c r="H203" s="638">
        <f>+'CTA Pivot Table'!H$80</f>
        <v>0</v>
      </c>
      <c r="I203" s="639">
        <f>+'CTA Pivot Table'!H$81</f>
        <v>142.43355408388521</v>
      </c>
      <c r="J203" s="639">
        <f>+'CTA Pivot Table'!H$82</f>
        <v>98.608604118993156</v>
      </c>
      <c r="K203" s="638">
        <f>+'CTA Pivot Table'!H$83</f>
        <v>90.893879093199004</v>
      </c>
      <c r="L203" s="638">
        <f>+'CTA Pivot Table'!H$84</f>
        <v>0</v>
      </c>
      <c r="M203" s="640">
        <f>+'CTA Pivot Table'!H$85</f>
        <v>94.936247002398105</v>
      </c>
      <c r="N203" s="639">
        <f>+'CTA Pivot Table'!H$86</f>
        <v>0</v>
      </c>
      <c r="O203" s="641">
        <f>+'CTA Pivot Table'!H$90</f>
        <v>111.96945468509983</v>
      </c>
      <c r="P203" s="43"/>
    </row>
    <row r="204" spans="1:16">
      <c r="A204" s="398" t="s">
        <v>273</v>
      </c>
      <c r="B204" s="638">
        <f>+'CTA Pivot Table'!H$91</f>
        <v>0</v>
      </c>
      <c r="C204" s="638">
        <f>+'CTA Pivot Table'!H$92</f>
        <v>0</v>
      </c>
      <c r="D204" s="638">
        <f>+'CTA Pivot Table'!H$93</f>
        <v>0</v>
      </c>
      <c r="E204" s="639">
        <f>+'CTA Pivot Table'!H$94</f>
        <v>0</v>
      </c>
      <c r="F204" s="639">
        <f>+'CTA Pivot Table'!H$95</f>
        <v>0</v>
      </c>
      <c r="G204" s="638">
        <f>+'CTA Pivot Table'!H$96</f>
        <v>0</v>
      </c>
      <c r="H204" s="638">
        <f>+'CTA Pivot Table'!H$97</f>
        <v>0</v>
      </c>
      <c r="I204" s="639">
        <f>+'CTA Pivot Table'!H$98</f>
        <v>0</v>
      </c>
      <c r="J204" s="639">
        <f>+'CTA Pivot Table'!H$99</f>
        <v>0</v>
      </c>
      <c r="K204" s="638">
        <f>+'CTA Pivot Table'!H$100</f>
        <v>0</v>
      </c>
      <c r="L204" s="638">
        <f>+'CTA Pivot Table'!H$101</f>
        <v>0</v>
      </c>
      <c r="M204" s="640">
        <f>+'CTA Pivot Table'!H$102</f>
        <v>0</v>
      </c>
      <c r="N204" s="639">
        <f>+'CTA Pivot Table'!H$103</f>
        <v>0</v>
      </c>
      <c r="O204" s="641">
        <f>+'CTA Pivot Table'!H$107</f>
        <v>0</v>
      </c>
      <c r="P204" s="43"/>
    </row>
    <row r="205" spans="1:16">
      <c r="A205" s="398" t="s">
        <v>274</v>
      </c>
      <c r="B205" s="638">
        <f>+'CTA Pivot Table'!H$108</f>
        <v>0</v>
      </c>
      <c r="C205" s="638">
        <f>+'CTA Pivot Table'!H$109</f>
        <v>0</v>
      </c>
      <c r="D205" s="638">
        <f>+'CTA Pivot Table'!H$110</f>
        <v>0</v>
      </c>
      <c r="E205" s="639">
        <f>+'CTA Pivot Table'!H$111</f>
        <v>0</v>
      </c>
      <c r="F205" s="639">
        <f>+'CTA Pivot Table'!H$112</f>
        <v>0</v>
      </c>
      <c r="G205" s="638">
        <f>+'CTA Pivot Table'!H$113</f>
        <v>0</v>
      </c>
      <c r="H205" s="638">
        <f>+'CTA Pivot Table'!H$114</f>
        <v>0</v>
      </c>
      <c r="I205" s="639">
        <f>+'CTA Pivot Table'!H$115</f>
        <v>0</v>
      </c>
      <c r="J205" s="639">
        <f>+'CTA Pivot Table'!H$116</f>
        <v>0</v>
      </c>
      <c r="K205" s="638">
        <f>+'CTA Pivot Table'!H$117</f>
        <v>0</v>
      </c>
      <c r="L205" s="638">
        <f>+'CTA Pivot Table'!H$118</f>
        <v>0</v>
      </c>
      <c r="M205" s="640">
        <f>+'CTA Pivot Table'!H$119</f>
        <v>0</v>
      </c>
      <c r="N205" s="639">
        <f>+'CTA Pivot Table'!H$120</f>
        <v>0</v>
      </c>
      <c r="O205" s="641">
        <f>+'CTA Pivot Table'!H$124</f>
        <v>0</v>
      </c>
      <c r="P205" s="43"/>
    </row>
    <row r="206" spans="1:16">
      <c r="A206" s="398" t="s">
        <v>275</v>
      </c>
      <c r="B206" s="638">
        <f>+'CTA Pivot Table'!H$125</f>
        <v>0</v>
      </c>
      <c r="C206" s="638">
        <f>+'CTA Pivot Table'!H$126</f>
        <v>0</v>
      </c>
      <c r="D206" s="638">
        <f>+'CTA Pivot Table'!H$127</f>
        <v>0</v>
      </c>
      <c r="E206" s="639">
        <f>+'CTA Pivot Table'!H$128</f>
        <v>0</v>
      </c>
      <c r="F206" s="639">
        <f>+'CTA Pivot Table'!H$129</f>
        <v>0</v>
      </c>
      <c r="G206" s="638">
        <f>+'CTA Pivot Table'!H$130</f>
        <v>0</v>
      </c>
      <c r="H206" s="638">
        <f>+'CTA Pivot Table'!H$131</f>
        <v>0</v>
      </c>
      <c r="I206" s="639">
        <f>+'CTA Pivot Table'!H$132</f>
        <v>0</v>
      </c>
      <c r="J206" s="639">
        <f>+'CTA Pivot Table'!H$133</f>
        <v>0</v>
      </c>
      <c r="K206" s="638">
        <f>+'CTA Pivot Table'!H$134</f>
        <v>0</v>
      </c>
      <c r="L206" s="638">
        <f>+'CTA Pivot Table'!H$135</f>
        <v>0</v>
      </c>
      <c r="M206" s="640">
        <f>+'CTA Pivot Table'!H$136</f>
        <v>0</v>
      </c>
      <c r="N206" s="639">
        <f>+'CTA Pivot Table'!H$137</f>
        <v>0</v>
      </c>
      <c r="O206" s="641">
        <f>+'CTA Pivot Table'!H$141</f>
        <v>0</v>
      </c>
      <c r="P206" s="43"/>
    </row>
    <row r="207" spans="1:16">
      <c r="A207" s="398"/>
      <c r="B207" s="638"/>
      <c r="C207" s="638"/>
      <c r="D207" s="638"/>
      <c r="E207" s="639"/>
      <c r="F207" s="639"/>
      <c r="G207" s="638"/>
      <c r="H207" s="638"/>
      <c r="I207" s="639"/>
      <c r="J207" s="639"/>
      <c r="K207" s="638"/>
      <c r="L207" s="638"/>
      <c r="M207" s="640"/>
      <c r="N207" s="639"/>
      <c r="O207" s="641"/>
      <c r="P207" s="43"/>
    </row>
    <row r="208" spans="1:16">
      <c r="A208" s="398" t="s">
        <v>276</v>
      </c>
      <c r="B208" s="638">
        <f>+'CTA Pivot Table'!H$142</f>
        <v>0</v>
      </c>
      <c r="C208" s="638">
        <f>+'CTA Pivot Table'!H$143</f>
        <v>0</v>
      </c>
      <c r="D208" s="638">
        <f>+'CTA Pivot Table'!H$144</f>
        <v>0</v>
      </c>
      <c r="E208" s="639">
        <f>+'CTA Pivot Table'!H$145</f>
        <v>0</v>
      </c>
      <c r="F208" s="639">
        <f>+'CTA Pivot Table'!H$146</f>
        <v>0</v>
      </c>
      <c r="G208" s="638">
        <f>+'CTA Pivot Table'!H$147</f>
        <v>0</v>
      </c>
      <c r="H208" s="638">
        <f>+'CTA Pivot Table'!H$148</f>
        <v>0</v>
      </c>
      <c r="I208" s="639">
        <f>+'CTA Pivot Table'!H$149</f>
        <v>0</v>
      </c>
      <c r="J208" s="639">
        <f>+'CTA Pivot Table'!H$150</f>
        <v>0</v>
      </c>
      <c r="K208" s="638">
        <f>+'CTA Pivot Table'!H$151</f>
        <v>0</v>
      </c>
      <c r="L208" s="638">
        <f>+'CTA Pivot Table'!H$152</f>
        <v>0</v>
      </c>
      <c r="M208" s="640">
        <f>+'CTA Pivot Table'!H$153</f>
        <v>0</v>
      </c>
      <c r="N208" s="639">
        <f>+'CTA Pivot Table'!H$154</f>
        <v>0</v>
      </c>
      <c r="O208" s="641">
        <f>+'CTA Pivot Table'!H$158</f>
        <v>0</v>
      </c>
      <c r="P208" s="43"/>
    </row>
    <row r="209" spans="1:17">
      <c r="A209" s="398" t="s">
        <v>277</v>
      </c>
      <c r="B209" s="638">
        <f>+'CTA Pivot Table'!H$159</f>
        <v>125</v>
      </c>
      <c r="C209" s="638">
        <f>+'CTA Pivot Table'!H$160</f>
        <v>0</v>
      </c>
      <c r="D209" s="638">
        <f>+'CTA Pivot Table'!H$161</f>
        <v>0</v>
      </c>
      <c r="E209" s="639">
        <f>+'CTA Pivot Table'!H$162</f>
        <v>125</v>
      </c>
      <c r="F209" s="639">
        <f>+'CTA Pivot Table'!H$163</f>
        <v>143.22288557213929</v>
      </c>
      <c r="G209" s="638">
        <f>+'CTA Pivot Table'!H$164</f>
        <v>115.6</v>
      </c>
      <c r="H209" s="638">
        <f>+'CTA Pivot Table'!H$165</f>
        <v>162</v>
      </c>
      <c r="I209" s="639">
        <f>+'CTA Pivot Table'!H$166</f>
        <v>143.05803278688524</v>
      </c>
      <c r="J209" s="639">
        <f>+'CTA Pivot Table'!H$167</f>
        <v>101.88637770897834</v>
      </c>
      <c r="K209" s="638">
        <f>+'CTA Pivot Table'!H$168</f>
        <v>83.42</v>
      </c>
      <c r="L209" s="638">
        <f>+'CTA Pivot Table'!H$169</f>
        <v>108</v>
      </c>
      <c r="M209" s="640">
        <f>+'CTA Pivot Table'!H$170</f>
        <v>100.76759776536313</v>
      </c>
      <c r="N209" s="639">
        <f>+'CTA Pivot Table'!H$171</f>
        <v>130.875</v>
      </c>
      <c r="O209" s="641">
        <f>+'CTA Pivot Table'!H$175</f>
        <v>127.51223671013037</v>
      </c>
      <c r="P209" s="43"/>
      <c r="Q209" s="402"/>
    </row>
    <row r="210" spans="1:17">
      <c r="A210" s="398" t="s">
        <v>278</v>
      </c>
      <c r="B210" s="638">
        <f>+'CTA Pivot Table'!H$176</f>
        <v>0</v>
      </c>
      <c r="C210" s="638">
        <f>+'CTA Pivot Table'!H$177</f>
        <v>0</v>
      </c>
      <c r="D210" s="638">
        <f>+'CTA Pivot Table'!H$178</f>
        <v>0</v>
      </c>
      <c r="E210" s="639">
        <f>+'CTA Pivot Table'!H$179</f>
        <v>0</v>
      </c>
      <c r="F210" s="639">
        <f>+'CTA Pivot Table'!H$180</f>
        <v>0</v>
      </c>
      <c r="G210" s="638">
        <f>+'CTA Pivot Table'!H$181</f>
        <v>0</v>
      </c>
      <c r="H210" s="638">
        <f>+'CTA Pivot Table'!H$182</f>
        <v>0</v>
      </c>
      <c r="I210" s="639">
        <f>+'CTA Pivot Table'!H$183</f>
        <v>0</v>
      </c>
      <c r="J210" s="639">
        <f>+'CTA Pivot Table'!H$184</f>
        <v>0</v>
      </c>
      <c r="K210" s="638">
        <f>+'CTA Pivot Table'!H$185</f>
        <v>0</v>
      </c>
      <c r="L210" s="638">
        <f>+'CTA Pivot Table'!H$186</f>
        <v>0</v>
      </c>
      <c r="M210" s="640">
        <f>+'CTA Pivot Table'!H$187</f>
        <v>0</v>
      </c>
      <c r="N210" s="639">
        <f>+'CTA Pivot Table'!H$188</f>
        <v>0</v>
      </c>
      <c r="O210" s="641">
        <f>+'CTA Pivot Table'!H$192</f>
        <v>0</v>
      </c>
      <c r="P210" s="43"/>
    </row>
    <row r="211" spans="1:17">
      <c r="A211" s="398" t="s">
        <v>279</v>
      </c>
      <c r="B211" s="638">
        <f>+'CTA Pivot Table'!H$193</f>
        <v>0</v>
      </c>
      <c r="C211" s="638">
        <f>+'CTA Pivot Table'!H$194</f>
        <v>0</v>
      </c>
      <c r="D211" s="638">
        <f>+'CTA Pivot Table'!H$195</f>
        <v>0</v>
      </c>
      <c r="E211" s="639">
        <f>+'CTA Pivot Table'!H$196</f>
        <v>0</v>
      </c>
      <c r="F211" s="639">
        <f>+'CTA Pivot Table'!H$197</f>
        <v>0</v>
      </c>
      <c r="G211" s="638">
        <f>+'CTA Pivot Table'!H$198</f>
        <v>0</v>
      </c>
      <c r="H211" s="638">
        <f>+'CTA Pivot Table'!H$199</f>
        <v>0</v>
      </c>
      <c r="I211" s="639">
        <f>+'CTA Pivot Table'!H$200</f>
        <v>0</v>
      </c>
      <c r="J211" s="639">
        <f>+'CTA Pivot Table'!H$201</f>
        <v>0</v>
      </c>
      <c r="K211" s="638">
        <f>+'CTA Pivot Table'!H$202</f>
        <v>0</v>
      </c>
      <c r="L211" s="638">
        <f>+'CTA Pivot Table'!H$203</f>
        <v>0</v>
      </c>
      <c r="M211" s="640">
        <f>+'CTA Pivot Table'!H$204</f>
        <v>0</v>
      </c>
      <c r="N211" s="639">
        <f>+'CTA Pivot Table'!H$205</f>
        <v>0</v>
      </c>
      <c r="O211" s="641">
        <f>+'CTA Pivot Table'!H$209</f>
        <v>0</v>
      </c>
      <c r="P211" s="43"/>
    </row>
    <row r="212" spans="1:17">
      <c r="A212" s="398"/>
      <c r="B212" s="638"/>
      <c r="C212" s="638"/>
      <c r="D212" s="638"/>
      <c r="E212" s="639"/>
      <c r="F212" s="639"/>
      <c r="G212" s="638"/>
      <c r="H212" s="638"/>
      <c r="I212" s="639"/>
      <c r="J212" s="639"/>
      <c r="K212" s="638"/>
      <c r="L212" s="638"/>
      <c r="M212" s="640"/>
      <c r="N212" s="639"/>
      <c r="O212" s="641"/>
      <c r="P212" s="43"/>
    </row>
    <row r="213" spans="1:17">
      <c r="A213" s="398" t="s">
        <v>280</v>
      </c>
      <c r="B213" s="638">
        <f>+'CTA Pivot Table'!H$210</f>
        <v>0</v>
      </c>
      <c r="C213" s="638">
        <f>+'CTA Pivot Table'!H$211</f>
        <v>0</v>
      </c>
      <c r="D213" s="638">
        <f>+'CTA Pivot Table'!H$212</f>
        <v>0</v>
      </c>
      <c r="E213" s="639">
        <f>+'CTA Pivot Table'!H$213</f>
        <v>0</v>
      </c>
      <c r="F213" s="639">
        <f>+'CTA Pivot Table'!H$214</f>
        <v>0</v>
      </c>
      <c r="G213" s="638">
        <f>+'CTA Pivot Table'!H$215</f>
        <v>0</v>
      </c>
      <c r="H213" s="638">
        <f>+'CTA Pivot Table'!H$216</f>
        <v>0</v>
      </c>
      <c r="I213" s="639">
        <f>+'CTA Pivot Table'!H$217</f>
        <v>0</v>
      </c>
      <c r="J213" s="639">
        <f>+'CTA Pivot Table'!H$218</f>
        <v>0</v>
      </c>
      <c r="K213" s="638">
        <f>+'CTA Pivot Table'!H$219</f>
        <v>0</v>
      </c>
      <c r="L213" s="638">
        <f>+'CTA Pivot Table'!H$220</f>
        <v>0</v>
      </c>
      <c r="M213" s="640">
        <f>+'CTA Pivot Table'!H$221</f>
        <v>0</v>
      </c>
      <c r="N213" s="639">
        <f>+'CTA Pivot Table'!H$222</f>
        <v>0</v>
      </c>
      <c r="O213" s="641">
        <f>+'CTA Pivot Table'!H$226</f>
        <v>0</v>
      </c>
      <c r="P213" s="43"/>
    </row>
    <row r="214" spans="1:17">
      <c r="A214" s="398" t="s">
        <v>281</v>
      </c>
      <c r="B214" s="638">
        <f>+'CTA Pivot Table'!H$227</f>
        <v>0</v>
      </c>
      <c r="C214" s="638">
        <f>+'CTA Pivot Table'!H$228</f>
        <v>0</v>
      </c>
      <c r="D214" s="638">
        <f>+'CTA Pivot Table'!H$229</f>
        <v>0</v>
      </c>
      <c r="E214" s="639">
        <f>+'CTA Pivot Table'!H$230</f>
        <v>0</v>
      </c>
      <c r="F214" s="639">
        <f>+'CTA Pivot Table'!H$231</f>
        <v>0</v>
      </c>
      <c r="G214" s="638">
        <f>+'CTA Pivot Table'!H$232</f>
        <v>0</v>
      </c>
      <c r="H214" s="638">
        <f>+'CTA Pivot Table'!H$233</f>
        <v>0</v>
      </c>
      <c r="I214" s="639">
        <f>+'CTA Pivot Table'!H$234</f>
        <v>0</v>
      </c>
      <c r="J214" s="639">
        <f>+'CTA Pivot Table'!H$235</f>
        <v>0</v>
      </c>
      <c r="K214" s="638">
        <f>+'CTA Pivot Table'!H$236</f>
        <v>0</v>
      </c>
      <c r="L214" s="638">
        <f>+'CTA Pivot Table'!H$237</f>
        <v>0</v>
      </c>
      <c r="M214" s="640">
        <f>+'CTA Pivot Table'!H$238</f>
        <v>0</v>
      </c>
      <c r="N214" s="639">
        <f>+'CTA Pivot Table'!H$239</f>
        <v>0</v>
      </c>
      <c r="O214" s="641">
        <f>+'CTA Pivot Table'!H$243</f>
        <v>0</v>
      </c>
      <c r="P214" s="43"/>
    </row>
    <row r="215" spans="1:17">
      <c r="A215" s="398" t="s">
        <v>282</v>
      </c>
      <c r="B215" s="638">
        <f>+'CTA Pivot Table'!H$244</f>
        <v>119.8</v>
      </c>
      <c r="C215" s="638">
        <f>+'CTA Pivot Table'!H$245</f>
        <v>0</v>
      </c>
      <c r="D215" s="638">
        <f>+'CTA Pivot Table'!H$246</f>
        <v>0</v>
      </c>
      <c r="E215" s="639">
        <f>+'CTA Pivot Table'!H$247</f>
        <v>119.8</v>
      </c>
      <c r="F215" s="639">
        <f>+'CTA Pivot Table'!H$248</f>
        <v>123.77972027972028</v>
      </c>
      <c r="G215" s="638">
        <f>+'CTA Pivot Table'!H$249</f>
        <v>114.53571428571429</v>
      </c>
      <c r="H215" s="638">
        <f>+'CTA Pivot Table'!H$250</f>
        <v>0</v>
      </c>
      <c r="I215" s="639">
        <f>+'CTA Pivot Table'!H$251</f>
        <v>122.13110774575743</v>
      </c>
      <c r="J215" s="639">
        <f>+'CTA Pivot Table'!H$252</f>
        <v>79.193333333333328</v>
      </c>
      <c r="K215" s="638">
        <f>+'CTA Pivot Table'!H$253</f>
        <v>83.75</v>
      </c>
      <c r="L215" s="638">
        <f>+'CTA Pivot Table'!H$254</f>
        <v>0</v>
      </c>
      <c r="M215" s="640">
        <f>+'CTA Pivot Table'!H$255</f>
        <v>80.778260869565216</v>
      </c>
      <c r="N215" s="639">
        <f>+'CTA Pivot Table'!H$256</f>
        <v>0</v>
      </c>
      <c r="O215" s="641">
        <f>+'CTA Pivot Table'!H$260</f>
        <v>105.4393167807802</v>
      </c>
      <c r="P215" s="43"/>
    </row>
    <row r="216" spans="1:17">
      <c r="A216" s="403" t="s">
        <v>283</v>
      </c>
      <c r="B216" s="642">
        <f>+'CTA Pivot Table'!H$261</f>
        <v>0</v>
      </c>
      <c r="C216" s="642">
        <f>+'CTA Pivot Table'!H$262</f>
        <v>0</v>
      </c>
      <c r="D216" s="642">
        <f>+'CTA Pivot Table'!H$263</f>
        <v>0</v>
      </c>
      <c r="E216" s="643">
        <f>+'CTA Pivot Table'!H$264</f>
        <v>0</v>
      </c>
      <c r="F216" s="643">
        <f>+'CTA Pivot Table'!H$265</f>
        <v>0</v>
      </c>
      <c r="G216" s="642">
        <f>+'CTA Pivot Table'!H$266</f>
        <v>0</v>
      </c>
      <c r="H216" s="642">
        <f>+'CTA Pivot Table'!H$267</f>
        <v>0</v>
      </c>
      <c r="I216" s="643">
        <f>+'CTA Pivot Table'!H$268</f>
        <v>0</v>
      </c>
      <c r="J216" s="643">
        <f>+'CTA Pivot Table'!H$269</f>
        <v>0</v>
      </c>
      <c r="K216" s="642">
        <f>+'CTA Pivot Table'!H$270</f>
        <v>0</v>
      </c>
      <c r="L216" s="642">
        <f>+'CTA Pivot Table'!H$271</f>
        <v>0</v>
      </c>
      <c r="M216" s="644">
        <f>+'CTA Pivot Table'!H$272</f>
        <v>0</v>
      </c>
      <c r="N216" s="643">
        <f>+'CTA Pivot Table'!H$273</f>
        <v>0</v>
      </c>
      <c r="O216" s="645">
        <f>+'CTA Pivot Table'!H$277</f>
        <v>0</v>
      </c>
      <c r="P216" s="43"/>
    </row>
    <row r="217" spans="1:17">
      <c r="A217" s="584" t="s">
        <v>400</v>
      </c>
      <c r="B217" s="646"/>
      <c r="C217" s="646"/>
      <c r="D217" s="646"/>
      <c r="E217" s="646"/>
      <c r="F217" s="646"/>
      <c r="G217" s="646"/>
      <c r="H217" s="646"/>
      <c r="I217" s="646"/>
      <c r="J217" s="646"/>
      <c r="K217" s="646"/>
      <c r="L217" s="646"/>
      <c r="M217" s="646"/>
      <c r="N217" s="646"/>
      <c r="O217" s="647"/>
    </row>
    <row r="218" spans="1:17">
      <c r="A218" s="649"/>
      <c r="B218" s="646"/>
      <c r="C218" s="646"/>
      <c r="D218" s="646"/>
      <c r="E218" s="646"/>
      <c r="F218" s="646"/>
      <c r="G218" s="646"/>
      <c r="H218" s="646"/>
      <c r="I218" s="646"/>
      <c r="J218" s="646"/>
      <c r="K218" s="646"/>
      <c r="L218" s="646"/>
      <c r="M218" s="646"/>
      <c r="N218" s="646"/>
      <c r="O218" s="648" t="s">
        <v>830</v>
      </c>
    </row>
    <row r="219" spans="1:17" ht="18">
      <c r="A219" s="557" t="s">
        <v>884</v>
      </c>
      <c r="B219" s="393"/>
      <c r="C219" s="393"/>
      <c r="D219" s="393"/>
      <c r="E219" s="536"/>
      <c r="F219" s="536"/>
      <c r="G219" s="536"/>
      <c r="H219" s="536"/>
      <c r="I219" s="536"/>
      <c r="J219" s="393"/>
      <c r="K219" s="393"/>
      <c r="L219" s="393"/>
      <c r="M219" s="536"/>
      <c r="N219" s="393"/>
      <c r="O219" s="537"/>
    </row>
    <row r="220" spans="1:17" ht="18">
      <c r="A220" s="557"/>
      <c r="B220" s="393"/>
      <c r="C220" s="393"/>
      <c r="D220" s="393"/>
      <c r="E220" s="536"/>
      <c r="F220" s="536"/>
      <c r="G220" s="536"/>
      <c r="H220" s="536"/>
      <c r="I220" s="536"/>
      <c r="J220" s="393"/>
      <c r="K220" s="393"/>
      <c r="L220" s="393"/>
      <c r="M220" s="536"/>
      <c r="N220" s="393"/>
      <c r="O220" s="537"/>
    </row>
    <row r="221" spans="1:17">
      <c r="A221" s="558" t="s">
        <v>418</v>
      </c>
      <c r="B221" s="393"/>
      <c r="C221" s="393"/>
      <c r="D221" s="393"/>
      <c r="E221" s="536"/>
      <c r="F221" s="536"/>
      <c r="G221" s="536"/>
      <c r="H221" s="536"/>
      <c r="I221" s="536"/>
      <c r="J221" s="393"/>
      <c r="K221" s="393"/>
      <c r="L221" s="393"/>
      <c r="M221" s="536"/>
      <c r="N221" s="393"/>
      <c r="O221" s="537"/>
    </row>
    <row r="222" spans="1:17">
      <c r="A222" s="558" t="s">
        <v>532</v>
      </c>
      <c r="B222" s="393"/>
      <c r="C222" s="393"/>
      <c r="D222" s="393"/>
      <c r="E222" s="536"/>
      <c r="F222" s="536"/>
      <c r="G222" s="536"/>
      <c r="H222" s="536"/>
      <c r="I222" s="536"/>
      <c r="J222" s="393"/>
      <c r="K222" s="393"/>
      <c r="L222" s="393"/>
      <c r="M222" s="536"/>
      <c r="N222" s="393"/>
      <c r="O222" s="537"/>
    </row>
    <row r="223" spans="1:17" ht="15.75" customHeight="1">
      <c r="A223" s="231"/>
      <c r="B223" s="317"/>
      <c r="C223" s="317"/>
      <c r="D223" s="317"/>
      <c r="E223" s="317"/>
      <c r="F223" s="318"/>
      <c r="G223" s="395"/>
      <c r="H223" s="395"/>
      <c r="I223" s="396"/>
      <c r="J223" s="396"/>
      <c r="K223" s="396"/>
      <c r="L223" s="396"/>
      <c r="M223" s="396"/>
      <c r="N223" s="396"/>
      <c r="O223" s="396"/>
      <c r="P223" s="42"/>
    </row>
    <row r="224" spans="1:17" ht="15.75" customHeight="1">
      <c r="A224" s="213"/>
      <c r="B224" s="561" t="s">
        <v>828</v>
      </c>
      <c r="C224" s="626"/>
      <c r="D224" s="626"/>
      <c r="E224" s="626"/>
      <c r="F224" s="626"/>
      <c r="G224" s="626"/>
      <c r="H224" s="626"/>
      <c r="I224" s="627"/>
      <c r="J224" s="628" t="s">
        <v>397</v>
      </c>
      <c r="K224" s="629"/>
      <c r="L224" s="629"/>
      <c r="M224" s="630"/>
      <c r="N224" s="660" t="s">
        <v>827</v>
      </c>
      <c r="O224" s="631"/>
      <c r="P224" s="397"/>
    </row>
    <row r="225" spans="1:16" ht="50.25" customHeight="1">
      <c r="A225" s="243"/>
      <c r="B225" s="562" t="s">
        <v>906</v>
      </c>
      <c r="C225" s="562"/>
      <c r="D225" s="562"/>
      <c r="E225" s="567"/>
      <c r="F225" s="568" t="s">
        <v>908</v>
      </c>
      <c r="G225" s="562"/>
      <c r="H225" s="562"/>
      <c r="I225" s="563"/>
      <c r="J225" s="569" t="s">
        <v>829</v>
      </c>
      <c r="K225" s="626"/>
      <c r="L225" s="626"/>
      <c r="M225" s="627"/>
      <c r="N225" s="666"/>
      <c r="O225" s="632"/>
      <c r="P225" s="397"/>
    </row>
    <row r="226" spans="1:16" ht="30.75" customHeight="1">
      <c r="A226" s="231"/>
      <c r="B226" s="633" t="s">
        <v>398</v>
      </c>
      <c r="C226" s="633" t="s">
        <v>399</v>
      </c>
      <c r="D226" s="633" t="s">
        <v>284</v>
      </c>
      <c r="E226" s="634" t="s">
        <v>127</v>
      </c>
      <c r="F226" s="634" t="s">
        <v>398</v>
      </c>
      <c r="G226" s="633" t="s">
        <v>399</v>
      </c>
      <c r="H226" s="633" t="s">
        <v>284</v>
      </c>
      <c r="I226" s="634" t="s">
        <v>127</v>
      </c>
      <c r="J226" s="635" t="s">
        <v>398</v>
      </c>
      <c r="K226" s="636" t="s">
        <v>399</v>
      </c>
      <c r="L226" s="637" t="s">
        <v>284</v>
      </c>
      <c r="M226" s="635" t="s">
        <v>127</v>
      </c>
      <c r="N226" s="667"/>
      <c r="O226" s="583" t="s">
        <v>128</v>
      </c>
      <c r="P226" s="397"/>
    </row>
    <row r="227" spans="1:16" hidden="1">
      <c r="A227" s="398" t="s">
        <v>267</v>
      </c>
      <c r="B227" s="323">
        <f>+'CTA Pivot Table'!N$278</f>
        <v>73.420313561070458</v>
      </c>
      <c r="C227" s="323">
        <f>+'CTA Pivot Table'!N$279</f>
        <v>71.574570230607961</v>
      </c>
      <c r="D227" s="323">
        <f>+'CTA Pivot Table'!N$280</f>
        <v>68.310385164051354</v>
      </c>
      <c r="E227" s="322">
        <f>+'CTA Pivot Table'!N$281</f>
        <v>72.503110451860266</v>
      </c>
      <c r="F227" s="322">
        <f>+'CTA Pivot Table'!N$282</f>
        <v>80.533497221110181</v>
      </c>
      <c r="G227" s="323">
        <f>+'CTA Pivot Table'!N$283</f>
        <v>76.523660042660836</v>
      </c>
      <c r="H227" s="323">
        <f>+'CTA Pivot Table'!N$284</f>
        <v>65.75039408866995</v>
      </c>
      <c r="I227" s="322">
        <f>+'CTA Pivot Table'!N$285</f>
        <v>78.723404015698165</v>
      </c>
      <c r="J227" s="322">
        <f>+'CTA Pivot Table'!N$286</f>
        <v>57.050994561845492</v>
      </c>
      <c r="K227" s="323">
        <f>+'CTA Pivot Table'!N$287</f>
        <v>54.536832523458244</v>
      </c>
      <c r="L227" s="323">
        <f>+'CTA Pivot Table'!N$288</f>
        <v>55.499887323943668</v>
      </c>
      <c r="M227" s="324">
        <f>+'CTA Pivot Table'!N$289</f>
        <v>55.644099943584429</v>
      </c>
      <c r="N227" s="322">
        <f>+'CTA Pivot Table'!N$290</f>
        <v>69.577259212437369</v>
      </c>
      <c r="O227" s="380">
        <f>+'CTA Pivot Table'!N$294</f>
        <v>71.729520879819049</v>
      </c>
      <c r="P227" s="43"/>
    </row>
    <row r="228" spans="1:16" hidden="1">
      <c r="A228" s="398"/>
      <c r="E228" s="322"/>
      <c r="F228" s="322"/>
      <c r="I228" s="322"/>
      <c r="J228" s="322"/>
      <c r="M228" s="324"/>
      <c r="N228" s="322"/>
      <c r="O228" s="380"/>
      <c r="P228" s="43"/>
    </row>
    <row r="229" spans="1:16">
      <c r="A229" s="398" t="s">
        <v>268</v>
      </c>
      <c r="B229" s="638">
        <f>+'CTA Pivot Table'!N$6</f>
        <v>0</v>
      </c>
      <c r="C229" s="638">
        <f>+'CTA Pivot Table'!N$7</f>
        <v>0</v>
      </c>
      <c r="D229" s="638">
        <f>+'CTA Pivot Table'!N$8</f>
        <v>0</v>
      </c>
      <c r="E229" s="639">
        <f>+'CTA Pivot Table'!N$9</f>
        <v>0</v>
      </c>
      <c r="F229" s="639">
        <f>+'CTA Pivot Table'!N$10</f>
        <v>0</v>
      </c>
      <c r="G229" s="638">
        <f>+'CTA Pivot Table'!N$11</f>
        <v>0</v>
      </c>
      <c r="H229" s="638">
        <f>+'CTA Pivot Table'!N$12</f>
        <v>0</v>
      </c>
      <c r="I229" s="639">
        <f>+'CTA Pivot Table'!N$13</f>
        <v>0</v>
      </c>
      <c r="J229" s="639">
        <f>+'CTA Pivot Table'!N$14</f>
        <v>0</v>
      </c>
      <c r="K229" s="638">
        <f>+'CTA Pivot Table'!N$15</f>
        <v>0</v>
      </c>
      <c r="L229" s="638">
        <f>+'CTA Pivot Table'!N$16</f>
        <v>0</v>
      </c>
      <c r="M229" s="640">
        <f>+'CTA Pivot Table'!N$17</f>
        <v>0</v>
      </c>
      <c r="N229" s="639">
        <f>+'CTA Pivot Table'!N$18</f>
        <v>0</v>
      </c>
      <c r="O229" s="641">
        <f>+'CTA Pivot Table'!N$22</f>
        <v>0</v>
      </c>
      <c r="P229" s="43"/>
    </row>
    <row r="230" spans="1:16">
      <c r="A230" s="398" t="s">
        <v>269</v>
      </c>
      <c r="B230" s="638">
        <f>+'CTA Pivot Table'!N$23</f>
        <v>73.59132653061225</v>
      </c>
      <c r="C230" s="638">
        <f>+'CTA Pivot Table'!N$24</f>
        <v>71.55</v>
      </c>
      <c r="D230" s="638">
        <f>+'CTA Pivot Table'!N$25</f>
        <v>66.092727272727274</v>
      </c>
      <c r="E230" s="639">
        <f>+'CTA Pivot Table'!N$26</f>
        <v>71.623113553113569</v>
      </c>
      <c r="F230" s="639">
        <f>+'CTA Pivot Table'!N$27</f>
        <v>76.174911622924498</v>
      </c>
      <c r="G230" s="638">
        <f>+'CTA Pivot Table'!N$28</f>
        <v>72.685675355450229</v>
      </c>
      <c r="H230" s="638">
        <f>+'CTA Pivot Table'!N$29</f>
        <v>63.596935483870972</v>
      </c>
      <c r="I230" s="639">
        <f>+'CTA Pivot Table'!N$30</f>
        <v>74.35081118398341</v>
      </c>
      <c r="J230" s="639">
        <f>+'CTA Pivot Table'!N$31</f>
        <v>62.643555166374767</v>
      </c>
      <c r="K230" s="638">
        <f>+'CTA Pivot Table'!N$32</f>
        <v>55.583861171366586</v>
      </c>
      <c r="L230" s="638">
        <f>+'CTA Pivot Table'!N$33</f>
        <v>56.35190476190477</v>
      </c>
      <c r="M230" s="640">
        <f>+'CTA Pivot Table'!N$34</f>
        <v>58.794185520361985</v>
      </c>
      <c r="N230" s="639">
        <f>+'CTA Pivot Table'!N$35</f>
        <v>66.384615384615387</v>
      </c>
      <c r="O230" s="641">
        <f>+'CTA Pivot Table'!N$39</f>
        <v>69.587824351297385</v>
      </c>
      <c r="P230" s="43"/>
    </row>
    <row r="231" spans="1:16">
      <c r="A231" s="398" t="s">
        <v>270</v>
      </c>
      <c r="B231" s="638">
        <f>+'CTA Pivot Table'!N$40</f>
        <v>0</v>
      </c>
      <c r="C231" s="638">
        <f>+'CTA Pivot Table'!N$41</f>
        <v>0</v>
      </c>
      <c r="D231" s="638">
        <f>+'CTA Pivot Table'!N$42</f>
        <v>0</v>
      </c>
      <c r="E231" s="639">
        <f>+'CTA Pivot Table'!N$43</f>
        <v>0</v>
      </c>
      <c r="F231" s="639">
        <f>+'CTA Pivot Table'!N$44</f>
        <v>0</v>
      </c>
      <c r="G231" s="638">
        <f>+'CTA Pivot Table'!N$45</f>
        <v>0</v>
      </c>
      <c r="H231" s="638">
        <f>+'CTA Pivot Table'!N$46</f>
        <v>0</v>
      </c>
      <c r="I231" s="639">
        <f>+'CTA Pivot Table'!N$47</f>
        <v>0</v>
      </c>
      <c r="J231" s="639">
        <f>+'CTA Pivot Table'!N$48</f>
        <v>0</v>
      </c>
      <c r="K231" s="638">
        <f>+'CTA Pivot Table'!N$49</f>
        <v>0</v>
      </c>
      <c r="L231" s="638">
        <f>+'CTA Pivot Table'!N$50</f>
        <v>0</v>
      </c>
      <c r="M231" s="640">
        <f>+'CTA Pivot Table'!N$51</f>
        <v>0</v>
      </c>
      <c r="N231" s="639">
        <f>+'CTA Pivot Table'!N$52</f>
        <v>0</v>
      </c>
      <c r="O231" s="641">
        <f>+'CTA Pivot Table'!N$56</f>
        <v>0</v>
      </c>
      <c r="P231" s="43"/>
    </row>
    <row r="232" spans="1:16">
      <c r="A232" s="398" t="s">
        <v>271</v>
      </c>
      <c r="B232" s="638">
        <f>+'CTA Pivot Table'!N$57</f>
        <v>73.119704579025111</v>
      </c>
      <c r="C232" s="638">
        <f>+'CTA Pivot Table'!N$58</f>
        <v>72.921942110177397</v>
      </c>
      <c r="D232" s="638">
        <f>+'CTA Pivot Table'!N$59</f>
        <v>68.389318885448915</v>
      </c>
      <c r="E232" s="639">
        <f>+'CTA Pivot Table'!N$60</f>
        <v>72.479243433947474</v>
      </c>
      <c r="F232" s="639">
        <f>+'CTA Pivot Table'!N$61</f>
        <v>76.581140996821958</v>
      </c>
      <c r="G232" s="638">
        <f>+'CTA Pivot Table'!N$62</f>
        <v>77.603522470935275</v>
      </c>
      <c r="H232" s="638">
        <f>+'CTA Pivot Table'!N$63</f>
        <v>65.888888888888886</v>
      </c>
      <c r="I232" s="639">
        <f>+'CTA Pivot Table'!N$64</f>
        <v>76.891522519145283</v>
      </c>
      <c r="J232" s="639">
        <f>+'CTA Pivot Table'!N$65</f>
        <v>50.66426811598177</v>
      </c>
      <c r="K232" s="638">
        <f>+'CTA Pivot Table'!N$66</f>
        <v>48.05090247628381</v>
      </c>
      <c r="L232" s="638">
        <f>+'CTA Pivot Table'!N$67</f>
        <v>45.857142857142854</v>
      </c>
      <c r="M232" s="640">
        <f>+'CTA Pivot Table'!N$68</f>
        <v>49.409598326093239</v>
      </c>
      <c r="N232" s="639">
        <f>+'CTA Pivot Table'!N$69</f>
        <v>67.695870989457248</v>
      </c>
      <c r="O232" s="641">
        <f>+'CTA Pivot Table'!N$73</f>
        <v>68.020902594562742</v>
      </c>
      <c r="P232" s="43"/>
    </row>
    <row r="233" spans="1:16">
      <c r="A233" s="398"/>
      <c r="B233" s="638"/>
      <c r="C233" s="638"/>
      <c r="D233" s="638"/>
      <c r="E233" s="639"/>
      <c r="F233" s="639"/>
      <c r="G233" s="638"/>
      <c r="H233" s="638"/>
      <c r="I233" s="639"/>
      <c r="J233" s="639"/>
      <c r="K233" s="638"/>
      <c r="L233" s="638"/>
      <c r="M233" s="640"/>
      <c r="N233" s="639"/>
      <c r="O233" s="641"/>
      <c r="P233" s="43"/>
    </row>
    <row r="234" spans="1:16">
      <c r="A234" s="398" t="s">
        <v>272</v>
      </c>
      <c r="B234" s="638">
        <f>+'CTA Pivot Table'!N$74</f>
        <v>79.052125000000004</v>
      </c>
      <c r="C234" s="638">
        <f>+'CTA Pivot Table'!N$75</f>
        <v>76.237857142857138</v>
      </c>
      <c r="D234" s="638">
        <f>+'CTA Pivot Table'!N$76</f>
        <v>0</v>
      </c>
      <c r="E234" s="639">
        <f>+'CTA Pivot Table'!N$77</f>
        <v>78.083278688524587</v>
      </c>
      <c r="F234" s="639">
        <f>+'CTA Pivot Table'!N$78</f>
        <v>82.758749492488803</v>
      </c>
      <c r="G234" s="638">
        <f>+'CTA Pivot Table'!N$79</f>
        <v>81.805508919202495</v>
      </c>
      <c r="H234" s="638">
        <f>+'CTA Pivot Table'!N$80</f>
        <v>0</v>
      </c>
      <c r="I234" s="639">
        <f>+'CTA Pivot Table'!N$81</f>
        <v>82.492813231850121</v>
      </c>
      <c r="J234" s="639">
        <f>+'CTA Pivot Table'!N$82</f>
        <v>65.628925339366518</v>
      </c>
      <c r="K234" s="638">
        <f>+'CTA Pivot Table'!N$83</f>
        <v>58.116845814977985</v>
      </c>
      <c r="L234" s="638">
        <f>+'CTA Pivot Table'!N$84</f>
        <v>0</v>
      </c>
      <c r="M234" s="640">
        <f>+'CTA Pivot Table'!N$85</f>
        <v>61.405938583457164</v>
      </c>
      <c r="N234" s="639">
        <f>+'CTA Pivot Table'!N$86</f>
        <v>69.8245</v>
      </c>
      <c r="O234" s="641">
        <f>+'CTA Pivot Table'!N$90</f>
        <v>74.699514025370718</v>
      </c>
      <c r="P234" s="43"/>
    </row>
    <row r="235" spans="1:16">
      <c r="A235" s="398" t="s">
        <v>273</v>
      </c>
      <c r="B235" s="638">
        <f>+'CTA Pivot Table'!N$91</f>
        <v>75.316190476190471</v>
      </c>
      <c r="C235" s="638">
        <f>+'CTA Pivot Table'!N$92</f>
        <v>74.789999999999992</v>
      </c>
      <c r="D235" s="638">
        <f>+'CTA Pivot Table'!N$93</f>
        <v>0</v>
      </c>
      <c r="E235" s="639">
        <f>+'CTA Pivot Table'!N$94</f>
        <v>75.231999999999999</v>
      </c>
      <c r="F235" s="639">
        <f>+'CTA Pivot Table'!N$95</f>
        <v>90.776450381679382</v>
      </c>
      <c r="G235" s="638">
        <f>+'CTA Pivot Table'!N$96</f>
        <v>79.294577677224751</v>
      </c>
      <c r="H235" s="638">
        <f>+'CTA Pivot Table'!N$97</f>
        <v>0</v>
      </c>
      <c r="I235" s="639">
        <f>+'CTA Pivot Table'!N$98</f>
        <v>86.643724212812174</v>
      </c>
      <c r="J235" s="639">
        <f>+'CTA Pivot Table'!N$99</f>
        <v>70.7864</v>
      </c>
      <c r="K235" s="638">
        <f>+'CTA Pivot Table'!N$100</f>
        <v>58.351212765957449</v>
      </c>
      <c r="L235" s="638">
        <f>+'CTA Pivot Table'!N$101</f>
        <v>0</v>
      </c>
      <c r="M235" s="640">
        <f>+'CTA Pivot Table'!N$102</f>
        <v>64.912492462311548</v>
      </c>
      <c r="N235" s="639">
        <f>+'CTA Pivot Table'!N$103</f>
        <v>73.051773997569853</v>
      </c>
      <c r="O235" s="641">
        <f>+'CTA Pivot Table'!N$107</f>
        <v>79.601648062015485</v>
      </c>
      <c r="P235" s="43"/>
    </row>
    <row r="236" spans="1:16">
      <c r="A236" s="398" t="s">
        <v>274</v>
      </c>
      <c r="B236" s="638">
        <f>+'CTA Pivot Table'!N$108</f>
        <v>0</v>
      </c>
      <c r="C236" s="638">
        <f>+'CTA Pivot Table'!N$109</f>
        <v>0</v>
      </c>
      <c r="D236" s="638">
        <f>+'CTA Pivot Table'!N$110</f>
        <v>0</v>
      </c>
      <c r="E236" s="639">
        <f>+'CTA Pivot Table'!N$111</f>
        <v>0</v>
      </c>
      <c r="F236" s="639">
        <f>+'CTA Pivot Table'!N$112</f>
        <v>0</v>
      </c>
      <c r="G236" s="638">
        <f>+'CTA Pivot Table'!N$113</f>
        <v>0</v>
      </c>
      <c r="H236" s="638">
        <f>+'CTA Pivot Table'!N$114</f>
        <v>0</v>
      </c>
      <c r="I236" s="639">
        <f>+'CTA Pivot Table'!N$115</f>
        <v>0</v>
      </c>
      <c r="J236" s="639">
        <f>+'CTA Pivot Table'!N$116</f>
        <v>0</v>
      </c>
      <c r="K236" s="638">
        <f>+'CTA Pivot Table'!N$117</f>
        <v>0</v>
      </c>
      <c r="L236" s="638">
        <f>+'CTA Pivot Table'!N$118</f>
        <v>0</v>
      </c>
      <c r="M236" s="640">
        <f>+'CTA Pivot Table'!N$119</f>
        <v>0</v>
      </c>
      <c r="N236" s="639">
        <f>+'CTA Pivot Table'!N$120</f>
        <v>0</v>
      </c>
      <c r="O236" s="641">
        <f>+'CTA Pivot Table'!N$124</f>
        <v>0</v>
      </c>
      <c r="P236" s="43"/>
    </row>
    <row r="237" spans="1:16">
      <c r="A237" s="398" t="s">
        <v>275</v>
      </c>
      <c r="B237" s="638">
        <f>+'CTA Pivot Table'!N$125</f>
        <v>0</v>
      </c>
      <c r="C237" s="638">
        <f>+'CTA Pivot Table'!N$126</f>
        <v>0</v>
      </c>
      <c r="D237" s="638">
        <f>+'CTA Pivot Table'!N$127</f>
        <v>0</v>
      </c>
      <c r="E237" s="639">
        <f>+'CTA Pivot Table'!N$128</f>
        <v>0</v>
      </c>
      <c r="F237" s="639">
        <f>+'CTA Pivot Table'!N$129</f>
        <v>0</v>
      </c>
      <c r="G237" s="638">
        <f>+'CTA Pivot Table'!N$130</f>
        <v>0</v>
      </c>
      <c r="H237" s="638">
        <f>+'CTA Pivot Table'!N$131</f>
        <v>0</v>
      </c>
      <c r="I237" s="639">
        <f>+'CTA Pivot Table'!N$132</f>
        <v>0</v>
      </c>
      <c r="J237" s="639">
        <f>+'CTA Pivot Table'!N$133</f>
        <v>0</v>
      </c>
      <c r="K237" s="638">
        <f>+'CTA Pivot Table'!N$134</f>
        <v>0</v>
      </c>
      <c r="L237" s="638">
        <f>+'CTA Pivot Table'!N$135</f>
        <v>0</v>
      </c>
      <c r="M237" s="640">
        <f>+'CTA Pivot Table'!N$136</f>
        <v>0</v>
      </c>
      <c r="N237" s="639">
        <f>+'CTA Pivot Table'!N$137</f>
        <v>0</v>
      </c>
      <c r="O237" s="641">
        <f>+'CTA Pivot Table'!N$141</f>
        <v>0</v>
      </c>
      <c r="P237" s="43"/>
    </row>
    <row r="238" spans="1:16">
      <c r="A238" s="398"/>
      <c r="B238" s="638"/>
      <c r="C238" s="638"/>
      <c r="D238" s="638"/>
      <c r="E238" s="639"/>
      <c r="F238" s="639"/>
      <c r="G238" s="638"/>
      <c r="H238" s="638"/>
      <c r="I238" s="639"/>
      <c r="J238" s="639"/>
      <c r="K238" s="638"/>
      <c r="L238" s="638"/>
      <c r="M238" s="640"/>
      <c r="N238" s="639"/>
      <c r="O238" s="641"/>
      <c r="P238" s="43"/>
    </row>
    <row r="239" spans="1:16">
      <c r="A239" s="398" t="s">
        <v>276</v>
      </c>
      <c r="B239" s="638">
        <f>+'CTA Pivot Table'!N$142</f>
        <v>0</v>
      </c>
      <c r="C239" s="638">
        <f>+'CTA Pivot Table'!N$143</f>
        <v>0</v>
      </c>
      <c r="D239" s="638">
        <f>+'CTA Pivot Table'!N$144</f>
        <v>0</v>
      </c>
      <c r="E239" s="639">
        <f>+'CTA Pivot Table'!N$145</f>
        <v>0</v>
      </c>
      <c r="F239" s="639">
        <f>+'CTA Pivot Table'!N$146</f>
        <v>0</v>
      </c>
      <c r="G239" s="638">
        <f>+'CTA Pivot Table'!N$147</f>
        <v>0</v>
      </c>
      <c r="H239" s="638">
        <f>+'CTA Pivot Table'!N$148</f>
        <v>0</v>
      </c>
      <c r="I239" s="639">
        <f>+'CTA Pivot Table'!N$149</f>
        <v>0</v>
      </c>
      <c r="J239" s="639">
        <f>+'CTA Pivot Table'!N$150</f>
        <v>0</v>
      </c>
      <c r="K239" s="638">
        <f>+'CTA Pivot Table'!N$151</f>
        <v>0</v>
      </c>
      <c r="L239" s="638">
        <f>+'CTA Pivot Table'!N$152</f>
        <v>0</v>
      </c>
      <c r="M239" s="640">
        <f>+'CTA Pivot Table'!N$153</f>
        <v>0</v>
      </c>
      <c r="N239" s="639">
        <f>+'CTA Pivot Table'!N$154</f>
        <v>0</v>
      </c>
      <c r="O239" s="641">
        <f>+'CTA Pivot Table'!N$158</f>
        <v>0</v>
      </c>
      <c r="P239" s="43"/>
    </row>
    <row r="240" spans="1:16">
      <c r="A240" s="398" t="s">
        <v>277</v>
      </c>
      <c r="B240" s="638">
        <f>+'CTA Pivot Table'!N$159</f>
        <v>74.650740740740744</v>
      </c>
      <c r="C240" s="638">
        <f>+'CTA Pivot Table'!N$160</f>
        <v>68.603940594059395</v>
      </c>
      <c r="D240" s="638">
        <f>+'CTA Pivot Table'!N$161</f>
        <v>69.319090909090903</v>
      </c>
      <c r="E240" s="639">
        <f>+'CTA Pivot Table'!N$162</f>
        <v>72.643822784810112</v>
      </c>
      <c r="F240" s="639">
        <f>+'CTA Pivot Table'!N$163</f>
        <v>86.859822740338544</v>
      </c>
      <c r="G240" s="638">
        <f>+'CTA Pivot Table'!N$164</f>
        <v>76.54038641509436</v>
      </c>
      <c r="H240" s="638">
        <f>+'CTA Pivot Table'!N$165</f>
        <v>67.642796208530797</v>
      </c>
      <c r="I240" s="639">
        <f>+'CTA Pivot Table'!N$166</f>
        <v>81.330653534890814</v>
      </c>
      <c r="J240" s="639">
        <f>+'CTA Pivot Table'!N$167</f>
        <v>67.96828343313372</v>
      </c>
      <c r="K240" s="638">
        <f>+'CTA Pivot Table'!N$168</f>
        <v>58.464718826405857</v>
      </c>
      <c r="L240" s="638">
        <f>+'CTA Pivot Table'!N$169</f>
        <v>52.111111111111114</v>
      </c>
      <c r="M240" s="640">
        <f>+'CTA Pivot Table'!N$170</f>
        <v>61.874628528974753</v>
      </c>
      <c r="N240" s="639">
        <f>+'CTA Pivot Table'!N$171</f>
        <v>0</v>
      </c>
      <c r="O240" s="641">
        <f>+'CTA Pivot Table'!N$175</f>
        <v>77.52519516407601</v>
      </c>
      <c r="P240" s="43"/>
    </row>
    <row r="241" spans="1:16">
      <c r="A241" s="398" t="s">
        <v>278</v>
      </c>
      <c r="B241" s="638">
        <f>+'CTA Pivot Table'!N$176</f>
        <v>0</v>
      </c>
      <c r="C241" s="638">
        <f>+'CTA Pivot Table'!N$177</f>
        <v>0</v>
      </c>
      <c r="D241" s="638">
        <f>+'CTA Pivot Table'!N$178</f>
        <v>0</v>
      </c>
      <c r="E241" s="639">
        <f>+'CTA Pivot Table'!N$179</f>
        <v>0</v>
      </c>
      <c r="F241" s="639">
        <f>+'CTA Pivot Table'!N$180</f>
        <v>0</v>
      </c>
      <c r="G241" s="638">
        <f>+'CTA Pivot Table'!N$181</f>
        <v>0</v>
      </c>
      <c r="H241" s="638">
        <f>+'CTA Pivot Table'!N$182</f>
        <v>0</v>
      </c>
      <c r="I241" s="639">
        <f>+'CTA Pivot Table'!N$183</f>
        <v>0</v>
      </c>
      <c r="J241" s="639">
        <f>+'CTA Pivot Table'!N$184</f>
        <v>0</v>
      </c>
      <c r="K241" s="638">
        <f>+'CTA Pivot Table'!N$185</f>
        <v>0</v>
      </c>
      <c r="L241" s="638">
        <f>+'CTA Pivot Table'!N$186</f>
        <v>0</v>
      </c>
      <c r="M241" s="640">
        <f>+'CTA Pivot Table'!N$187</f>
        <v>0</v>
      </c>
      <c r="N241" s="639">
        <f>+'CTA Pivot Table'!N$188</f>
        <v>0</v>
      </c>
      <c r="O241" s="641">
        <f>+'CTA Pivot Table'!N$192</f>
        <v>0</v>
      </c>
      <c r="P241" s="43"/>
    </row>
    <row r="242" spans="1:16">
      <c r="A242" s="398" t="s">
        <v>279</v>
      </c>
      <c r="B242" s="638">
        <f>+'CTA Pivot Table'!N$193</f>
        <v>0</v>
      </c>
      <c r="C242" s="638">
        <f>+'CTA Pivot Table'!N$194</f>
        <v>0</v>
      </c>
      <c r="D242" s="638">
        <f>+'CTA Pivot Table'!N$195</f>
        <v>0</v>
      </c>
      <c r="E242" s="639">
        <f>+'CTA Pivot Table'!N$196</f>
        <v>0</v>
      </c>
      <c r="F242" s="639">
        <f>+'CTA Pivot Table'!N$197</f>
        <v>0</v>
      </c>
      <c r="G242" s="638">
        <f>+'CTA Pivot Table'!N$198</f>
        <v>0</v>
      </c>
      <c r="H242" s="638">
        <f>+'CTA Pivot Table'!N$199</f>
        <v>0</v>
      </c>
      <c r="I242" s="639">
        <f>+'CTA Pivot Table'!N$200</f>
        <v>0</v>
      </c>
      <c r="J242" s="639">
        <f>+'CTA Pivot Table'!N$201</f>
        <v>0</v>
      </c>
      <c r="K242" s="638">
        <f>+'CTA Pivot Table'!N$202</f>
        <v>0</v>
      </c>
      <c r="L242" s="638">
        <f>+'CTA Pivot Table'!N$203</f>
        <v>0</v>
      </c>
      <c r="M242" s="640">
        <f>+'CTA Pivot Table'!N$204</f>
        <v>0</v>
      </c>
      <c r="N242" s="639">
        <f>+'CTA Pivot Table'!N$205</f>
        <v>0</v>
      </c>
      <c r="O242" s="641">
        <f>+'CTA Pivot Table'!N$209</f>
        <v>0</v>
      </c>
      <c r="P242" s="43"/>
    </row>
    <row r="243" spans="1:16">
      <c r="A243" s="398"/>
      <c r="B243" s="638"/>
      <c r="C243" s="638"/>
      <c r="D243" s="638"/>
      <c r="E243" s="639"/>
      <c r="F243" s="639"/>
      <c r="G243" s="638"/>
      <c r="H243" s="638"/>
      <c r="I243" s="639"/>
      <c r="J243" s="639"/>
      <c r="K243" s="638"/>
      <c r="L243" s="638"/>
      <c r="M243" s="640"/>
      <c r="N243" s="639"/>
      <c r="O243" s="641"/>
      <c r="P243" s="43"/>
    </row>
    <row r="244" spans="1:16">
      <c r="A244" s="398" t="s">
        <v>280</v>
      </c>
      <c r="B244" s="638">
        <f>+'CTA Pivot Table'!N$210</f>
        <v>0</v>
      </c>
      <c r="C244" s="638">
        <f>+'CTA Pivot Table'!N$211</f>
        <v>0</v>
      </c>
      <c r="D244" s="638">
        <f>+'CTA Pivot Table'!N$212</f>
        <v>0</v>
      </c>
      <c r="E244" s="639">
        <f>+'CTA Pivot Table'!N$213</f>
        <v>0</v>
      </c>
      <c r="F244" s="639">
        <f>+'CTA Pivot Table'!N$214</f>
        <v>0</v>
      </c>
      <c r="G244" s="638">
        <f>+'CTA Pivot Table'!N$215</f>
        <v>0</v>
      </c>
      <c r="H244" s="638">
        <f>+'CTA Pivot Table'!N$216</f>
        <v>0</v>
      </c>
      <c r="I244" s="639">
        <f>+'CTA Pivot Table'!N$217</f>
        <v>0</v>
      </c>
      <c r="J244" s="639">
        <f>+'CTA Pivot Table'!N$218</f>
        <v>0</v>
      </c>
      <c r="K244" s="638">
        <f>+'CTA Pivot Table'!N$219</f>
        <v>0</v>
      </c>
      <c r="L244" s="638">
        <f>+'CTA Pivot Table'!N$220</f>
        <v>0</v>
      </c>
      <c r="M244" s="640">
        <f>+'CTA Pivot Table'!N$221</f>
        <v>0</v>
      </c>
      <c r="N244" s="639">
        <f>+'CTA Pivot Table'!N$222</f>
        <v>0</v>
      </c>
      <c r="O244" s="641">
        <f>+'CTA Pivot Table'!N$226</f>
        <v>0</v>
      </c>
      <c r="P244" s="43"/>
    </row>
    <row r="245" spans="1:16">
      <c r="A245" s="398" t="s">
        <v>281</v>
      </c>
      <c r="B245" s="638">
        <f>+'CTA Pivot Table'!N$227</f>
        <v>0</v>
      </c>
      <c r="C245" s="638">
        <f>+'CTA Pivot Table'!N$228</f>
        <v>0</v>
      </c>
      <c r="D245" s="638">
        <f>+'CTA Pivot Table'!N$229</f>
        <v>0</v>
      </c>
      <c r="E245" s="639">
        <f>+'CTA Pivot Table'!N$230</f>
        <v>0</v>
      </c>
      <c r="F245" s="639">
        <f>+'CTA Pivot Table'!N$231</f>
        <v>0</v>
      </c>
      <c r="G245" s="638">
        <f>+'CTA Pivot Table'!N$232</f>
        <v>0</v>
      </c>
      <c r="H245" s="638">
        <f>+'CTA Pivot Table'!N$233</f>
        <v>0</v>
      </c>
      <c r="I245" s="639">
        <f>+'CTA Pivot Table'!N$234</f>
        <v>0</v>
      </c>
      <c r="J245" s="639">
        <f>+'CTA Pivot Table'!N$235</f>
        <v>0</v>
      </c>
      <c r="K245" s="638">
        <f>+'CTA Pivot Table'!N$236</f>
        <v>0</v>
      </c>
      <c r="L245" s="638">
        <f>+'CTA Pivot Table'!N$237</f>
        <v>0</v>
      </c>
      <c r="M245" s="640">
        <f>+'CTA Pivot Table'!N$238</f>
        <v>0</v>
      </c>
      <c r="N245" s="639">
        <f>+'CTA Pivot Table'!N$239</f>
        <v>0</v>
      </c>
      <c r="O245" s="641">
        <f>+'CTA Pivot Table'!N$243</f>
        <v>0</v>
      </c>
      <c r="P245" s="43"/>
    </row>
    <row r="246" spans="1:16">
      <c r="A246" s="398" t="s">
        <v>282</v>
      </c>
      <c r="B246" s="638">
        <f>+'CTA Pivot Table'!N$244</f>
        <v>71.144531203994859</v>
      </c>
      <c r="C246" s="638">
        <f>+'CTA Pivot Table'!N$245</f>
        <v>70.015625</v>
      </c>
      <c r="D246" s="638">
        <f>+'CTA Pivot Table'!N$246</f>
        <v>0</v>
      </c>
      <c r="E246" s="639">
        <f>+'CTA Pivot Table'!N$247</f>
        <v>70.878417034360723</v>
      </c>
      <c r="F246" s="639">
        <f>+'CTA Pivot Table'!N$248</f>
        <v>76.535747087981974</v>
      </c>
      <c r="G246" s="638">
        <f>+'CTA Pivot Table'!N$249</f>
        <v>74.358038193433714</v>
      </c>
      <c r="H246" s="638">
        <f>+'CTA Pivot Table'!N$250</f>
        <v>0</v>
      </c>
      <c r="I246" s="639">
        <f>+'CTA Pivot Table'!N$251</f>
        <v>75.04883735667552</v>
      </c>
      <c r="J246" s="639">
        <f>+'CTA Pivot Table'!N$252</f>
        <v>62.114406113849007</v>
      </c>
      <c r="K246" s="638">
        <f>+'CTA Pivot Table'!N$253</f>
        <v>60.071725728668582</v>
      </c>
      <c r="L246" s="638">
        <f>+'CTA Pivot Table'!N$254</f>
        <v>0</v>
      </c>
      <c r="M246" s="640">
        <f>+'CTA Pivot Table'!N$255</f>
        <v>60.58621749079191</v>
      </c>
      <c r="N246" s="639">
        <f>+'CTA Pivot Table'!N$256</f>
        <v>0</v>
      </c>
      <c r="O246" s="641">
        <f>+'CTA Pivot Table'!N$260</f>
        <v>70.040892603801893</v>
      </c>
      <c r="P246" s="43"/>
    </row>
    <row r="247" spans="1:16">
      <c r="A247" s="403" t="s">
        <v>283</v>
      </c>
      <c r="B247" s="642">
        <f>+'CTA Pivot Table'!N$261</f>
        <v>0</v>
      </c>
      <c r="C247" s="642">
        <f>+'CTA Pivot Table'!N$262</f>
        <v>0</v>
      </c>
      <c r="D247" s="642">
        <f>+'CTA Pivot Table'!N$263</f>
        <v>0</v>
      </c>
      <c r="E247" s="643">
        <f>+'CTA Pivot Table'!N$264</f>
        <v>0</v>
      </c>
      <c r="F247" s="643">
        <f>+'CTA Pivot Table'!N$265</f>
        <v>0</v>
      </c>
      <c r="G247" s="642">
        <f>+'CTA Pivot Table'!N$266</f>
        <v>0</v>
      </c>
      <c r="H247" s="642">
        <f>+'CTA Pivot Table'!N$267</f>
        <v>0</v>
      </c>
      <c r="I247" s="643">
        <f>+'CTA Pivot Table'!N$268</f>
        <v>0</v>
      </c>
      <c r="J247" s="643">
        <f>+'CTA Pivot Table'!N$269</f>
        <v>0</v>
      </c>
      <c r="K247" s="642">
        <f>+'CTA Pivot Table'!N$270</f>
        <v>0</v>
      </c>
      <c r="L247" s="642">
        <f>+'CTA Pivot Table'!N$271</f>
        <v>0</v>
      </c>
      <c r="M247" s="644">
        <f>+'CTA Pivot Table'!N$272</f>
        <v>0</v>
      </c>
      <c r="N247" s="643">
        <f>+'CTA Pivot Table'!N$273</f>
        <v>0</v>
      </c>
      <c r="O247" s="645">
        <f>+'CTA Pivot Table'!N$277</f>
        <v>0</v>
      </c>
      <c r="P247" s="43"/>
    </row>
    <row r="248" spans="1:16">
      <c r="A248" s="584" t="s">
        <v>400</v>
      </c>
      <c r="B248" s="646"/>
      <c r="C248" s="646"/>
      <c r="D248" s="646"/>
      <c r="E248" s="646"/>
      <c r="F248" s="646"/>
      <c r="G248" s="646"/>
      <c r="H248" s="646"/>
      <c r="I248" s="646"/>
      <c r="J248" s="646"/>
      <c r="K248" s="646"/>
      <c r="L248" s="646"/>
      <c r="M248" s="646"/>
      <c r="N248" s="646"/>
      <c r="O248" s="647"/>
    </row>
    <row r="249" spans="1:16">
      <c r="A249" s="649"/>
      <c r="B249" s="646"/>
      <c r="C249" s="646"/>
      <c r="D249" s="646"/>
      <c r="E249" s="646"/>
      <c r="F249" s="646"/>
      <c r="G249" s="646"/>
      <c r="H249" s="646"/>
      <c r="I249" s="646"/>
      <c r="J249" s="646"/>
      <c r="K249" s="646"/>
      <c r="L249" s="646"/>
      <c r="M249" s="646"/>
      <c r="N249" s="646"/>
      <c r="O249" s="648" t="s">
        <v>830</v>
      </c>
    </row>
    <row r="250" spans="1:16" ht="18">
      <c r="A250" s="557" t="s">
        <v>885</v>
      </c>
      <c r="B250" s="393"/>
      <c r="C250" s="393"/>
      <c r="D250" s="393"/>
      <c r="E250" s="536"/>
      <c r="F250" s="536"/>
      <c r="G250" s="536"/>
      <c r="H250" s="536"/>
      <c r="I250" s="536"/>
      <c r="J250" s="393"/>
      <c r="K250" s="393"/>
      <c r="L250" s="393"/>
      <c r="M250" s="536"/>
      <c r="N250" s="393"/>
      <c r="O250" s="537"/>
    </row>
    <row r="251" spans="1:16" ht="18">
      <c r="A251" s="557"/>
      <c r="B251" s="393"/>
      <c r="C251" s="393"/>
      <c r="D251" s="393"/>
      <c r="E251" s="536"/>
      <c r="F251" s="536"/>
      <c r="G251" s="536"/>
      <c r="H251" s="536"/>
      <c r="I251" s="536"/>
      <c r="J251" s="393"/>
      <c r="K251" s="393"/>
      <c r="L251" s="393"/>
      <c r="M251" s="536"/>
      <c r="N251" s="393"/>
      <c r="O251" s="537"/>
    </row>
    <row r="252" spans="1:16">
      <c r="A252" s="558" t="s">
        <v>418</v>
      </c>
      <c r="B252" s="393"/>
      <c r="C252" s="393"/>
      <c r="D252" s="393"/>
      <c r="E252" s="536"/>
      <c r="F252" s="536"/>
      <c r="G252" s="536"/>
      <c r="H252" s="536"/>
      <c r="I252" s="536"/>
      <c r="J252" s="393"/>
      <c r="K252" s="393"/>
      <c r="L252" s="393"/>
      <c r="M252" s="536"/>
      <c r="N252" s="393"/>
      <c r="O252" s="537"/>
    </row>
    <row r="253" spans="1:16">
      <c r="A253" s="558" t="s">
        <v>537</v>
      </c>
      <c r="B253" s="393"/>
      <c r="C253" s="393"/>
      <c r="D253" s="393"/>
      <c r="E253" s="536"/>
      <c r="F253" s="536"/>
      <c r="G253" s="536"/>
      <c r="H253" s="536"/>
      <c r="I253" s="536"/>
      <c r="J253" s="393"/>
      <c r="K253" s="393"/>
      <c r="L253" s="393"/>
      <c r="M253" s="536"/>
      <c r="N253" s="393"/>
      <c r="O253" s="537"/>
    </row>
    <row r="254" spans="1:16" ht="15.75" customHeight="1">
      <c r="A254" s="231"/>
      <c r="B254" s="317"/>
      <c r="C254" s="317"/>
      <c r="D254" s="317"/>
      <c r="E254" s="317"/>
      <c r="F254" s="318"/>
      <c r="G254" s="395"/>
      <c r="H254" s="395"/>
      <c r="I254" s="396"/>
      <c r="J254" s="396"/>
      <c r="K254" s="396"/>
      <c r="L254" s="396"/>
      <c r="M254" s="396"/>
      <c r="N254" s="396"/>
      <c r="O254" s="396"/>
      <c r="P254" s="42"/>
    </row>
    <row r="255" spans="1:16" ht="15.75" customHeight="1">
      <c r="A255" s="213"/>
      <c r="B255" s="561" t="s">
        <v>828</v>
      </c>
      <c r="C255" s="626"/>
      <c r="D255" s="626"/>
      <c r="E255" s="626"/>
      <c r="F255" s="626"/>
      <c r="G255" s="626"/>
      <c r="H255" s="626"/>
      <c r="I255" s="627"/>
      <c r="J255" s="628" t="s">
        <v>397</v>
      </c>
      <c r="K255" s="629"/>
      <c r="L255" s="629"/>
      <c r="M255" s="630"/>
      <c r="N255" s="660" t="s">
        <v>827</v>
      </c>
      <c r="O255" s="631"/>
      <c r="P255" s="397"/>
    </row>
    <row r="256" spans="1:16" ht="49.5" customHeight="1">
      <c r="A256" s="243"/>
      <c r="B256" s="562" t="s">
        <v>906</v>
      </c>
      <c r="C256" s="562"/>
      <c r="D256" s="562"/>
      <c r="E256" s="567"/>
      <c r="F256" s="568" t="s">
        <v>908</v>
      </c>
      <c r="G256" s="562"/>
      <c r="H256" s="562"/>
      <c r="I256" s="563"/>
      <c r="J256" s="569" t="s">
        <v>829</v>
      </c>
      <c r="K256" s="626"/>
      <c r="L256" s="626"/>
      <c r="M256" s="627"/>
      <c r="N256" s="666"/>
      <c r="O256" s="632"/>
      <c r="P256" s="397"/>
    </row>
    <row r="257" spans="1:16" ht="29.25" customHeight="1">
      <c r="A257" s="231"/>
      <c r="B257" s="633" t="s">
        <v>398</v>
      </c>
      <c r="C257" s="633" t="s">
        <v>399</v>
      </c>
      <c r="D257" s="633" t="s">
        <v>284</v>
      </c>
      <c r="E257" s="634" t="s">
        <v>127</v>
      </c>
      <c r="F257" s="634" t="s">
        <v>398</v>
      </c>
      <c r="G257" s="633" t="s">
        <v>399</v>
      </c>
      <c r="H257" s="633" t="s">
        <v>284</v>
      </c>
      <c r="I257" s="634" t="s">
        <v>127</v>
      </c>
      <c r="J257" s="635" t="s">
        <v>398</v>
      </c>
      <c r="K257" s="636" t="s">
        <v>399</v>
      </c>
      <c r="L257" s="637" t="s">
        <v>284</v>
      </c>
      <c r="M257" s="635" t="s">
        <v>127</v>
      </c>
      <c r="N257" s="667"/>
      <c r="O257" s="583" t="s">
        <v>128</v>
      </c>
      <c r="P257" s="397"/>
    </row>
    <row r="258" spans="1:16" hidden="1">
      <c r="A258" s="398" t="s">
        <v>267</v>
      </c>
      <c r="B258" s="320">
        <f>+'CTA Pivot Table'!J$230</f>
        <v>0</v>
      </c>
      <c r="C258" s="320">
        <f>+'CTA Pivot Table'!J$231</f>
        <v>0</v>
      </c>
      <c r="D258" s="320">
        <f>+'CTA Pivot Table'!J$232</f>
        <v>0</v>
      </c>
      <c r="E258" s="319">
        <f>+'CTA Pivot Table'!J$233</f>
        <v>0</v>
      </c>
      <c r="F258" s="319"/>
      <c r="G258" s="319"/>
      <c r="H258" s="319"/>
      <c r="I258" s="319"/>
      <c r="J258" s="319">
        <f>+'CTA Pivot Table'!J$234</f>
        <v>0</v>
      </c>
      <c r="K258" s="320">
        <f>+'CTA Pivot Table'!J$235</f>
        <v>0</v>
      </c>
      <c r="L258" s="320">
        <f>+'CTA Pivot Table'!J$236</f>
        <v>0</v>
      </c>
      <c r="M258" s="321">
        <f>+'CTA Pivot Table'!J$237</f>
        <v>0</v>
      </c>
      <c r="N258" s="319">
        <f>+'CTA Pivot Table'!J$238</f>
        <v>0</v>
      </c>
      <c r="O258" s="380">
        <f>+'CTA Pivot Table'!J$243</f>
        <v>0</v>
      </c>
      <c r="P258" s="43"/>
    </row>
    <row r="259" spans="1:16" hidden="1">
      <c r="A259" s="398"/>
      <c r="E259" s="322"/>
      <c r="I259" s="322"/>
      <c r="J259" s="322"/>
      <c r="M259" s="324"/>
      <c r="N259" s="322"/>
      <c r="O259" s="380"/>
      <c r="P259" s="43"/>
    </row>
    <row r="260" spans="1:16">
      <c r="A260" s="398" t="s">
        <v>268</v>
      </c>
      <c r="B260" s="638">
        <f>+'CTA Pivot Table'!J$6</f>
        <v>0</v>
      </c>
      <c r="C260" s="638">
        <f>+'CTA Pivot Table'!J$7</f>
        <v>0</v>
      </c>
      <c r="D260" s="638">
        <f>+'CTA Pivot Table'!J$8</f>
        <v>0</v>
      </c>
      <c r="E260" s="639">
        <f>+'CTA Pivot Table'!J$9</f>
        <v>0</v>
      </c>
      <c r="F260" s="639">
        <f>+'CTA Pivot Table'!J$10</f>
        <v>0</v>
      </c>
      <c r="G260" s="638">
        <f>+'CTA Pivot Table'!J$11</f>
        <v>0</v>
      </c>
      <c r="H260" s="638">
        <f>+'CTA Pivot Table'!J$12</f>
        <v>0</v>
      </c>
      <c r="I260" s="639">
        <f>+'CTA Pivot Table'!J$13</f>
        <v>0</v>
      </c>
      <c r="J260" s="639">
        <f>+'CTA Pivot Table'!J$14</f>
        <v>0</v>
      </c>
      <c r="K260" s="638">
        <f>+'CTA Pivot Table'!J$15</f>
        <v>0</v>
      </c>
      <c r="L260" s="638">
        <f>+'CTA Pivot Table'!J$16</f>
        <v>0</v>
      </c>
      <c r="M260" s="640">
        <f>+'CTA Pivot Table'!J$17</f>
        <v>0</v>
      </c>
      <c r="N260" s="639">
        <f>+'CTA Pivot Table'!J$18</f>
        <v>0</v>
      </c>
      <c r="O260" s="641">
        <f>+'CTA Pivot Table'!J$22</f>
        <v>0</v>
      </c>
      <c r="P260" s="43"/>
    </row>
    <row r="261" spans="1:16">
      <c r="A261" s="398" t="s">
        <v>269</v>
      </c>
      <c r="B261" s="638">
        <f>+'CTA Pivot Table'!J$23</f>
        <v>0</v>
      </c>
      <c r="C261" s="638">
        <f>+'CTA Pivot Table'!J$24</f>
        <v>0</v>
      </c>
      <c r="D261" s="638">
        <f>+'CTA Pivot Table'!J$25</f>
        <v>0</v>
      </c>
      <c r="E261" s="639">
        <f>+'CTA Pivot Table'!J$26</f>
        <v>0</v>
      </c>
      <c r="F261" s="639">
        <f>+'CTA Pivot Table'!J$27</f>
        <v>0</v>
      </c>
      <c r="G261" s="638">
        <f>+'CTA Pivot Table'!J$28</f>
        <v>0</v>
      </c>
      <c r="H261" s="638">
        <f>+'CTA Pivot Table'!J$29</f>
        <v>0</v>
      </c>
      <c r="I261" s="639">
        <f>+'CTA Pivot Table'!J$30</f>
        <v>0</v>
      </c>
      <c r="J261" s="639">
        <f>+'CTA Pivot Table'!J$31</f>
        <v>0</v>
      </c>
      <c r="K261" s="638">
        <f>+'CTA Pivot Table'!J$32</f>
        <v>0</v>
      </c>
      <c r="L261" s="638">
        <f>+'CTA Pivot Table'!J$33</f>
        <v>0</v>
      </c>
      <c r="M261" s="640">
        <f>+'CTA Pivot Table'!J$34</f>
        <v>0</v>
      </c>
      <c r="N261" s="639">
        <f>+'CTA Pivot Table'!J$35</f>
        <v>0</v>
      </c>
      <c r="O261" s="641">
        <f>+'CTA Pivot Table'!J$39</f>
        <v>0</v>
      </c>
      <c r="P261" s="43"/>
    </row>
    <row r="262" spans="1:16">
      <c r="A262" s="398" t="s">
        <v>270</v>
      </c>
      <c r="B262" s="638">
        <f>+'CTA Pivot Table'!J$40</f>
        <v>0</v>
      </c>
      <c r="C262" s="638">
        <f>+'CTA Pivot Table'!J$41</f>
        <v>0</v>
      </c>
      <c r="D262" s="638">
        <f>+'CTA Pivot Table'!J$42</f>
        <v>0</v>
      </c>
      <c r="E262" s="639">
        <f>+'CTA Pivot Table'!J$43</f>
        <v>0</v>
      </c>
      <c r="F262" s="639">
        <f>+'CTA Pivot Table'!J$44</f>
        <v>0</v>
      </c>
      <c r="G262" s="638">
        <f>+'CTA Pivot Table'!J$45</f>
        <v>0</v>
      </c>
      <c r="H262" s="638">
        <f>+'CTA Pivot Table'!J$46</f>
        <v>0</v>
      </c>
      <c r="I262" s="639">
        <f>+'CTA Pivot Table'!J$47</f>
        <v>0</v>
      </c>
      <c r="J262" s="639">
        <f>+'CTA Pivot Table'!J$48</f>
        <v>0</v>
      </c>
      <c r="K262" s="638">
        <f>+'CTA Pivot Table'!J$49</f>
        <v>0</v>
      </c>
      <c r="L262" s="638">
        <f>+'CTA Pivot Table'!J$50</f>
        <v>0</v>
      </c>
      <c r="M262" s="640">
        <f>+'CTA Pivot Table'!J$51</f>
        <v>0</v>
      </c>
      <c r="N262" s="639">
        <f>+'CTA Pivot Table'!J$52</f>
        <v>0</v>
      </c>
      <c r="O262" s="641">
        <f>+'CTA Pivot Table'!J$56</f>
        <v>0</v>
      </c>
      <c r="P262" s="43"/>
    </row>
    <row r="263" spans="1:16">
      <c r="A263" s="398" t="s">
        <v>271</v>
      </c>
      <c r="B263" s="638">
        <f>+'CTA Pivot Table'!J$57</f>
        <v>76.797292069632491</v>
      </c>
      <c r="C263" s="638">
        <f>+'CTA Pivot Table'!J$58</f>
        <v>76.63655913978495</v>
      </c>
      <c r="D263" s="638">
        <f>+'CTA Pivot Table'!J$59</f>
        <v>71.05263157894737</v>
      </c>
      <c r="E263" s="639">
        <f>+'CTA Pivot Table'!J$60</f>
        <v>75.847607655502387</v>
      </c>
      <c r="F263" s="639">
        <f>+'CTA Pivot Table'!J$61</f>
        <v>81.331259561448249</v>
      </c>
      <c r="G263" s="638">
        <f>+'CTA Pivot Table'!J$62</f>
        <v>81.380919661733628</v>
      </c>
      <c r="H263" s="638">
        <f>+'CTA Pivot Table'!J$63</f>
        <v>64.75</v>
      </c>
      <c r="I263" s="639">
        <f>+'CTA Pivot Table'!J$64</f>
        <v>81.324613534867751</v>
      </c>
      <c r="J263" s="639">
        <f>+'CTA Pivot Table'!J$65</f>
        <v>55.60945802561568</v>
      </c>
      <c r="K263" s="638">
        <f>+'CTA Pivot Table'!J$66</f>
        <v>51.791251234013281</v>
      </c>
      <c r="L263" s="638">
        <f>+'CTA Pivot Table'!J$67</f>
        <v>59.25</v>
      </c>
      <c r="M263" s="640">
        <f>+'CTA Pivot Table'!J$68</f>
        <v>53.725009546241417</v>
      </c>
      <c r="N263" s="639">
        <f>+'CTA Pivot Table'!J$69</f>
        <v>68.334229057933925</v>
      </c>
      <c r="O263" s="641">
        <f>+'CTA Pivot Table'!J$73</f>
        <v>73.880239864775533</v>
      </c>
      <c r="P263" s="43"/>
    </row>
    <row r="264" spans="1:16">
      <c r="A264" s="398"/>
      <c r="B264" s="638"/>
      <c r="C264" s="638"/>
      <c r="D264" s="638"/>
      <c r="E264" s="639"/>
      <c r="F264" s="639"/>
      <c r="G264" s="638"/>
      <c r="H264" s="638"/>
      <c r="I264" s="639"/>
      <c r="J264" s="639"/>
      <c r="K264" s="638"/>
      <c r="L264" s="638"/>
      <c r="M264" s="640"/>
      <c r="N264" s="639"/>
      <c r="O264" s="641"/>
      <c r="P264" s="43"/>
    </row>
    <row r="265" spans="1:16">
      <c r="A265" s="398" t="s">
        <v>272</v>
      </c>
      <c r="B265" s="638">
        <f>+'CTA Pivot Table'!J$74</f>
        <v>76.285714285714292</v>
      </c>
      <c r="C265" s="638">
        <f>+'CTA Pivot Table'!J$75</f>
        <v>69.400000000000006</v>
      </c>
      <c r="D265" s="638">
        <f>+'CTA Pivot Table'!J$76</f>
        <v>0</v>
      </c>
      <c r="E265" s="639">
        <f>+'CTA Pivot Table'!J$77</f>
        <v>73.416666666666671</v>
      </c>
      <c r="F265" s="639">
        <f>+'CTA Pivot Table'!J$78</f>
        <v>91.038121212121212</v>
      </c>
      <c r="G265" s="638">
        <f>+'CTA Pivot Table'!J$79</f>
        <v>96.022068965517249</v>
      </c>
      <c r="H265" s="638">
        <f>+'CTA Pivot Table'!J$80</f>
        <v>0</v>
      </c>
      <c r="I265" s="639">
        <f>+'CTA Pivot Table'!J$81</f>
        <v>92.334394618834082</v>
      </c>
      <c r="J265" s="639">
        <f>+'CTA Pivot Table'!J$82</f>
        <v>70.886792452830193</v>
      </c>
      <c r="K265" s="638">
        <f>+'CTA Pivot Table'!J$83</f>
        <v>69.158863636363648</v>
      </c>
      <c r="L265" s="638">
        <f>+'CTA Pivot Table'!J$84</f>
        <v>0</v>
      </c>
      <c r="M265" s="640">
        <f>+'CTA Pivot Table'!J$85</f>
        <v>70.102989690721657</v>
      </c>
      <c r="N265" s="639">
        <f>+'CTA Pivot Table'!J$86</f>
        <v>0</v>
      </c>
      <c r="O265" s="641">
        <f>+'CTA Pivot Table'!J$90</f>
        <v>85.155301204819281</v>
      </c>
      <c r="P265" s="43"/>
    </row>
    <row r="266" spans="1:16">
      <c r="A266" s="398" t="s">
        <v>273</v>
      </c>
      <c r="B266" s="638">
        <f>+'CTA Pivot Table'!J$91</f>
        <v>0</v>
      </c>
      <c r="C266" s="638">
        <f>+'CTA Pivot Table'!J$92</f>
        <v>0</v>
      </c>
      <c r="D266" s="638">
        <f>+'CTA Pivot Table'!J$93</f>
        <v>0</v>
      </c>
      <c r="E266" s="639">
        <f>+'CTA Pivot Table'!J$94</f>
        <v>0</v>
      </c>
      <c r="F266" s="639">
        <f>+'CTA Pivot Table'!J$95</f>
        <v>0</v>
      </c>
      <c r="G266" s="638">
        <f>+'CTA Pivot Table'!J$96</f>
        <v>0</v>
      </c>
      <c r="H266" s="638">
        <f>+'CTA Pivot Table'!J$97</f>
        <v>0</v>
      </c>
      <c r="I266" s="639">
        <f>+'CTA Pivot Table'!J$98</f>
        <v>0</v>
      </c>
      <c r="J266" s="639">
        <f>+'CTA Pivot Table'!J$99</f>
        <v>0</v>
      </c>
      <c r="K266" s="638">
        <f>+'CTA Pivot Table'!J$100</f>
        <v>0</v>
      </c>
      <c r="L266" s="638">
        <f>+'CTA Pivot Table'!J$101</f>
        <v>0</v>
      </c>
      <c r="M266" s="640">
        <f>+'CTA Pivot Table'!J$102</f>
        <v>0</v>
      </c>
      <c r="N266" s="639">
        <f>+'CTA Pivot Table'!J$103</f>
        <v>0</v>
      </c>
      <c r="O266" s="641">
        <f>+'CTA Pivot Table'!J$107</f>
        <v>0</v>
      </c>
      <c r="P266" s="43"/>
    </row>
    <row r="267" spans="1:16">
      <c r="A267" s="398" t="s">
        <v>274</v>
      </c>
      <c r="B267" s="638">
        <f>+'CTA Pivot Table'!J$108</f>
        <v>0</v>
      </c>
      <c r="C267" s="638">
        <f>+'CTA Pivot Table'!J$109</f>
        <v>0</v>
      </c>
      <c r="D267" s="638">
        <f>+'CTA Pivot Table'!J$110</f>
        <v>0</v>
      </c>
      <c r="E267" s="639">
        <f>+'CTA Pivot Table'!J$111</f>
        <v>0</v>
      </c>
      <c r="F267" s="639">
        <f>+'CTA Pivot Table'!J$112</f>
        <v>0</v>
      </c>
      <c r="G267" s="638">
        <f>+'CTA Pivot Table'!J$113</f>
        <v>0</v>
      </c>
      <c r="H267" s="638">
        <f>+'CTA Pivot Table'!J$114</f>
        <v>0</v>
      </c>
      <c r="I267" s="639">
        <f>+'CTA Pivot Table'!J$115</f>
        <v>0</v>
      </c>
      <c r="J267" s="639">
        <f>+'CTA Pivot Table'!J$116</f>
        <v>0</v>
      </c>
      <c r="K267" s="638">
        <f>+'CTA Pivot Table'!J$117</f>
        <v>0</v>
      </c>
      <c r="L267" s="638">
        <f>+'CTA Pivot Table'!J$118</f>
        <v>0</v>
      </c>
      <c r="M267" s="640">
        <f>+'CTA Pivot Table'!J$119</f>
        <v>0</v>
      </c>
      <c r="N267" s="639">
        <f>+'CTA Pivot Table'!J$120</f>
        <v>0</v>
      </c>
      <c r="O267" s="641">
        <f>+'CTA Pivot Table'!J$124</f>
        <v>0</v>
      </c>
      <c r="P267" s="43"/>
    </row>
    <row r="268" spans="1:16">
      <c r="A268" s="398" t="s">
        <v>275</v>
      </c>
      <c r="B268" s="638">
        <f>+'CTA Pivot Table'!J$125</f>
        <v>0</v>
      </c>
      <c r="C268" s="638">
        <f>+'CTA Pivot Table'!J$126</f>
        <v>0</v>
      </c>
      <c r="D268" s="638">
        <f>+'CTA Pivot Table'!J$127</f>
        <v>0</v>
      </c>
      <c r="E268" s="639">
        <f>+'CTA Pivot Table'!J$128</f>
        <v>0</v>
      </c>
      <c r="F268" s="639">
        <f>+'CTA Pivot Table'!J$129</f>
        <v>0</v>
      </c>
      <c r="G268" s="638">
        <f>+'CTA Pivot Table'!J$130</f>
        <v>0</v>
      </c>
      <c r="H268" s="638">
        <f>+'CTA Pivot Table'!J$131</f>
        <v>0</v>
      </c>
      <c r="I268" s="639">
        <f>+'CTA Pivot Table'!J$132</f>
        <v>0</v>
      </c>
      <c r="J268" s="639">
        <f>+'CTA Pivot Table'!J$133</f>
        <v>0</v>
      </c>
      <c r="K268" s="638">
        <f>+'CTA Pivot Table'!J$134</f>
        <v>0</v>
      </c>
      <c r="L268" s="638">
        <f>+'CTA Pivot Table'!J$135</f>
        <v>0</v>
      </c>
      <c r="M268" s="640">
        <f>+'CTA Pivot Table'!J$136</f>
        <v>0</v>
      </c>
      <c r="N268" s="639">
        <f>+'CTA Pivot Table'!J$137</f>
        <v>0</v>
      </c>
      <c r="O268" s="641">
        <f>+'CTA Pivot Table'!J$141</f>
        <v>0</v>
      </c>
      <c r="P268" s="43"/>
    </row>
    <row r="269" spans="1:16">
      <c r="A269" s="398"/>
      <c r="B269" s="638"/>
      <c r="C269" s="638"/>
      <c r="D269" s="638"/>
      <c r="E269" s="639"/>
      <c r="F269" s="639"/>
      <c r="G269" s="638"/>
      <c r="H269" s="638"/>
      <c r="I269" s="639"/>
      <c r="J269" s="639"/>
      <c r="K269" s="638"/>
      <c r="L269" s="638"/>
      <c r="M269" s="640"/>
      <c r="N269" s="639"/>
      <c r="O269" s="641"/>
      <c r="P269" s="43"/>
    </row>
    <row r="270" spans="1:16">
      <c r="A270" s="398" t="s">
        <v>276</v>
      </c>
      <c r="B270" s="638">
        <f>+'CTA Pivot Table'!J$142</f>
        <v>0</v>
      </c>
      <c r="C270" s="638">
        <f>+'CTA Pivot Table'!J$143</f>
        <v>0</v>
      </c>
      <c r="D270" s="638">
        <f>+'CTA Pivot Table'!J$144</f>
        <v>0</v>
      </c>
      <c r="E270" s="639">
        <f>+'CTA Pivot Table'!J$145</f>
        <v>0</v>
      </c>
      <c r="F270" s="639">
        <f>+'CTA Pivot Table'!J$146</f>
        <v>0</v>
      </c>
      <c r="G270" s="638">
        <f>+'CTA Pivot Table'!J$147</f>
        <v>0</v>
      </c>
      <c r="H270" s="638">
        <f>+'CTA Pivot Table'!J$148</f>
        <v>0</v>
      </c>
      <c r="I270" s="639">
        <f>+'CTA Pivot Table'!J$149</f>
        <v>0</v>
      </c>
      <c r="J270" s="639">
        <f>+'CTA Pivot Table'!J$150</f>
        <v>0</v>
      </c>
      <c r="K270" s="638">
        <f>+'CTA Pivot Table'!J$151</f>
        <v>0</v>
      </c>
      <c r="L270" s="638">
        <f>+'CTA Pivot Table'!J$152</f>
        <v>0</v>
      </c>
      <c r="M270" s="640">
        <f>+'CTA Pivot Table'!J$153</f>
        <v>0</v>
      </c>
      <c r="N270" s="639">
        <f>+'CTA Pivot Table'!J$154</f>
        <v>0</v>
      </c>
      <c r="O270" s="641">
        <f>+'CTA Pivot Table'!J$158</f>
        <v>0</v>
      </c>
      <c r="P270" s="43"/>
    </row>
    <row r="271" spans="1:16">
      <c r="A271" s="398" t="s">
        <v>277</v>
      </c>
      <c r="B271" s="638">
        <f>+'CTA Pivot Table'!J$159</f>
        <v>0</v>
      </c>
      <c r="C271" s="638">
        <f>+'CTA Pivot Table'!J$160</f>
        <v>0</v>
      </c>
      <c r="D271" s="638">
        <f>+'CTA Pivot Table'!J$161</f>
        <v>0</v>
      </c>
      <c r="E271" s="639">
        <f>+'CTA Pivot Table'!J$162</f>
        <v>0</v>
      </c>
      <c r="F271" s="639">
        <f>+'CTA Pivot Table'!J$163</f>
        <v>0</v>
      </c>
      <c r="G271" s="638">
        <f>+'CTA Pivot Table'!J$164</f>
        <v>0</v>
      </c>
      <c r="H271" s="638">
        <f>+'CTA Pivot Table'!J$165</f>
        <v>0</v>
      </c>
      <c r="I271" s="639">
        <f>+'CTA Pivot Table'!J$166</f>
        <v>0</v>
      </c>
      <c r="J271" s="639">
        <f>+'CTA Pivot Table'!J$167</f>
        <v>0</v>
      </c>
      <c r="K271" s="638">
        <f>+'CTA Pivot Table'!J$168</f>
        <v>0</v>
      </c>
      <c r="L271" s="638">
        <f>+'CTA Pivot Table'!J$169</f>
        <v>0</v>
      </c>
      <c r="M271" s="640">
        <f>+'CTA Pivot Table'!J$170</f>
        <v>0</v>
      </c>
      <c r="N271" s="639">
        <f>+'CTA Pivot Table'!J$171</f>
        <v>0</v>
      </c>
      <c r="O271" s="641">
        <f>+'CTA Pivot Table'!J$175</f>
        <v>0</v>
      </c>
      <c r="P271" s="43"/>
    </row>
    <row r="272" spans="1:16">
      <c r="A272" s="398" t="s">
        <v>278</v>
      </c>
      <c r="B272" s="638">
        <f>+'CTA Pivot Table'!J$176</f>
        <v>0</v>
      </c>
      <c r="C272" s="638">
        <f>+'CTA Pivot Table'!J$177</f>
        <v>0</v>
      </c>
      <c r="D272" s="638">
        <f>+'CTA Pivot Table'!J$178</f>
        <v>0</v>
      </c>
      <c r="E272" s="639">
        <f>+'CTA Pivot Table'!J$179</f>
        <v>0</v>
      </c>
      <c r="F272" s="639">
        <f>+'CTA Pivot Table'!J$180</f>
        <v>0</v>
      </c>
      <c r="G272" s="638">
        <f>+'CTA Pivot Table'!J$181</f>
        <v>0</v>
      </c>
      <c r="H272" s="638">
        <f>+'CTA Pivot Table'!J$182</f>
        <v>0</v>
      </c>
      <c r="I272" s="639">
        <f>+'CTA Pivot Table'!J$183</f>
        <v>0</v>
      </c>
      <c r="J272" s="639">
        <f>+'CTA Pivot Table'!J$184</f>
        <v>0</v>
      </c>
      <c r="K272" s="638">
        <f>+'CTA Pivot Table'!J$185</f>
        <v>0</v>
      </c>
      <c r="L272" s="638">
        <f>+'CTA Pivot Table'!J$186</f>
        <v>0</v>
      </c>
      <c r="M272" s="640">
        <f>+'CTA Pivot Table'!J$187</f>
        <v>0</v>
      </c>
      <c r="N272" s="639">
        <f>+'CTA Pivot Table'!J$188</f>
        <v>0</v>
      </c>
      <c r="O272" s="641">
        <f>+'CTA Pivot Table'!J$192</f>
        <v>0</v>
      </c>
      <c r="P272" s="43"/>
    </row>
    <row r="273" spans="1:16">
      <c r="A273" s="398" t="s">
        <v>279</v>
      </c>
      <c r="B273" s="638">
        <f>+'CTA Pivot Table'!J$193</f>
        <v>0</v>
      </c>
      <c r="C273" s="638">
        <f>+'CTA Pivot Table'!J$194</f>
        <v>0</v>
      </c>
      <c r="D273" s="638">
        <f>+'CTA Pivot Table'!J$195</f>
        <v>0</v>
      </c>
      <c r="E273" s="639">
        <f>+'CTA Pivot Table'!J$196</f>
        <v>0</v>
      </c>
      <c r="F273" s="639">
        <f>+'CTA Pivot Table'!J$197</f>
        <v>0</v>
      </c>
      <c r="G273" s="638">
        <f>+'CTA Pivot Table'!J$198</f>
        <v>0</v>
      </c>
      <c r="H273" s="638">
        <f>+'CTA Pivot Table'!J$199</f>
        <v>0</v>
      </c>
      <c r="I273" s="639">
        <f>+'CTA Pivot Table'!J$200</f>
        <v>0</v>
      </c>
      <c r="J273" s="639">
        <f>+'CTA Pivot Table'!J$201</f>
        <v>0</v>
      </c>
      <c r="K273" s="638">
        <f>+'CTA Pivot Table'!J$202</f>
        <v>0</v>
      </c>
      <c r="L273" s="638">
        <f>+'CTA Pivot Table'!J$203</f>
        <v>0</v>
      </c>
      <c r="M273" s="640">
        <f>+'CTA Pivot Table'!J$204</f>
        <v>0</v>
      </c>
      <c r="N273" s="639">
        <f>+'CTA Pivot Table'!J$205</f>
        <v>0</v>
      </c>
      <c r="O273" s="641">
        <f>+'CTA Pivot Table'!J$209</f>
        <v>0</v>
      </c>
      <c r="P273" s="43"/>
    </row>
    <row r="274" spans="1:16">
      <c r="A274" s="398"/>
      <c r="B274" s="638"/>
      <c r="C274" s="638"/>
      <c r="D274" s="638"/>
      <c r="E274" s="639"/>
      <c r="F274" s="639"/>
      <c r="G274" s="638"/>
      <c r="H274" s="638"/>
      <c r="I274" s="639"/>
      <c r="J274" s="639"/>
      <c r="K274" s="638"/>
      <c r="L274" s="638"/>
      <c r="M274" s="640"/>
      <c r="N274" s="639"/>
      <c r="O274" s="641"/>
      <c r="P274" s="43"/>
    </row>
    <row r="275" spans="1:16">
      <c r="A275" s="398" t="s">
        <v>280</v>
      </c>
      <c r="B275" s="638">
        <f>+'CTA Pivot Table'!J$210</f>
        <v>0</v>
      </c>
      <c r="C275" s="638">
        <f>+'CTA Pivot Table'!J$211</f>
        <v>0</v>
      </c>
      <c r="D275" s="638">
        <f>+'CTA Pivot Table'!J$212</f>
        <v>0</v>
      </c>
      <c r="E275" s="639">
        <f>+'CTA Pivot Table'!J$213</f>
        <v>0</v>
      </c>
      <c r="F275" s="639">
        <f>+'CTA Pivot Table'!J$214</f>
        <v>0</v>
      </c>
      <c r="G275" s="638">
        <f>+'CTA Pivot Table'!J$215</f>
        <v>0</v>
      </c>
      <c r="H275" s="638">
        <f>+'CTA Pivot Table'!J$216</f>
        <v>0</v>
      </c>
      <c r="I275" s="639">
        <f>+'CTA Pivot Table'!J$217</f>
        <v>0</v>
      </c>
      <c r="J275" s="639">
        <f>+'CTA Pivot Table'!J$218</f>
        <v>0</v>
      </c>
      <c r="K275" s="638">
        <f>+'CTA Pivot Table'!J$219</f>
        <v>0</v>
      </c>
      <c r="L275" s="638">
        <f>+'CTA Pivot Table'!J$220</f>
        <v>0</v>
      </c>
      <c r="M275" s="640">
        <f>+'CTA Pivot Table'!J$221</f>
        <v>0</v>
      </c>
      <c r="N275" s="639">
        <f>+'CTA Pivot Table'!J$222</f>
        <v>0</v>
      </c>
      <c r="O275" s="641">
        <f>+'CTA Pivot Table'!J$226</f>
        <v>0</v>
      </c>
      <c r="P275" s="43"/>
    </row>
    <row r="276" spans="1:16">
      <c r="A276" s="398" t="s">
        <v>281</v>
      </c>
      <c r="B276" s="638">
        <f>+'CTA Pivot Table'!J$227</f>
        <v>0</v>
      </c>
      <c r="C276" s="638">
        <f>+'CTA Pivot Table'!J$228</f>
        <v>0</v>
      </c>
      <c r="D276" s="638">
        <f>+'CTA Pivot Table'!J$229</f>
        <v>0</v>
      </c>
      <c r="E276" s="639">
        <f>+'CTA Pivot Table'!J$230</f>
        <v>0</v>
      </c>
      <c r="F276" s="639">
        <f>+'CTA Pivot Table'!J$231</f>
        <v>0</v>
      </c>
      <c r="G276" s="638">
        <f>+'CTA Pivot Table'!J$232</f>
        <v>0</v>
      </c>
      <c r="H276" s="638">
        <f>+'CTA Pivot Table'!J$233</f>
        <v>0</v>
      </c>
      <c r="I276" s="639">
        <f>+'CTA Pivot Table'!J$234</f>
        <v>0</v>
      </c>
      <c r="J276" s="639">
        <f>+'CTA Pivot Table'!J$235</f>
        <v>0</v>
      </c>
      <c r="K276" s="638">
        <f>+'CTA Pivot Table'!J$236</f>
        <v>0</v>
      </c>
      <c r="L276" s="638">
        <f>+'CTA Pivot Table'!J$237</f>
        <v>0</v>
      </c>
      <c r="M276" s="640">
        <f>+'CTA Pivot Table'!J$238</f>
        <v>0</v>
      </c>
      <c r="N276" s="639">
        <f>+'CTA Pivot Table'!J$239</f>
        <v>0</v>
      </c>
      <c r="O276" s="641">
        <f>+'CTA Pivot Table'!J$243</f>
        <v>0</v>
      </c>
      <c r="P276" s="43"/>
    </row>
    <row r="277" spans="1:16">
      <c r="A277" s="398" t="s">
        <v>282</v>
      </c>
      <c r="B277" s="638">
        <f>+'CTA Pivot Table'!J$244</f>
        <v>0</v>
      </c>
      <c r="C277" s="638">
        <f>+'CTA Pivot Table'!J$245</f>
        <v>0</v>
      </c>
      <c r="D277" s="638">
        <f>+'CTA Pivot Table'!J$246</f>
        <v>0</v>
      </c>
      <c r="E277" s="639">
        <f>+'CTA Pivot Table'!J$247</f>
        <v>0</v>
      </c>
      <c r="F277" s="639">
        <f>+'CTA Pivot Table'!J$248</f>
        <v>0</v>
      </c>
      <c r="G277" s="638">
        <f>+'CTA Pivot Table'!J$249</f>
        <v>0</v>
      </c>
      <c r="H277" s="638">
        <f>+'CTA Pivot Table'!J$250</f>
        <v>0</v>
      </c>
      <c r="I277" s="639">
        <f>+'CTA Pivot Table'!J$251</f>
        <v>0</v>
      </c>
      <c r="J277" s="639">
        <f>+'CTA Pivot Table'!J$252</f>
        <v>0</v>
      </c>
      <c r="K277" s="638">
        <f>+'CTA Pivot Table'!J$253</f>
        <v>0</v>
      </c>
      <c r="L277" s="638">
        <f>+'CTA Pivot Table'!J$254</f>
        <v>0</v>
      </c>
      <c r="M277" s="640">
        <f>+'CTA Pivot Table'!J$255</f>
        <v>0</v>
      </c>
      <c r="N277" s="639">
        <f>+'CTA Pivot Table'!J$256</f>
        <v>0</v>
      </c>
      <c r="O277" s="641">
        <f>+'CTA Pivot Table'!J$260</f>
        <v>0</v>
      </c>
      <c r="P277" s="43"/>
    </row>
    <row r="278" spans="1:16">
      <c r="A278" s="403" t="s">
        <v>283</v>
      </c>
      <c r="B278" s="642">
        <f>+'CTA Pivot Table'!J$261</f>
        <v>0</v>
      </c>
      <c r="C278" s="642">
        <f>+'CTA Pivot Table'!J$262</f>
        <v>0</v>
      </c>
      <c r="D278" s="642">
        <f>+'CTA Pivot Table'!J$263</f>
        <v>0</v>
      </c>
      <c r="E278" s="643">
        <f>+'CTA Pivot Table'!J$264</f>
        <v>0</v>
      </c>
      <c r="F278" s="643">
        <f>+'CTA Pivot Table'!J$265</f>
        <v>0</v>
      </c>
      <c r="G278" s="642">
        <f>+'CTA Pivot Table'!J$266</f>
        <v>0</v>
      </c>
      <c r="H278" s="642">
        <f>+'CTA Pivot Table'!J$267</f>
        <v>0</v>
      </c>
      <c r="I278" s="643">
        <f>+'CTA Pivot Table'!J$268</f>
        <v>0</v>
      </c>
      <c r="J278" s="643">
        <f>+'CTA Pivot Table'!J$269</f>
        <v>0</v>
      </c>
      <c r="K278" s="642">
        <f>+'CTA Pivot Table'!J$270</f>
        <v>0</v>
      </c>
      <c r="L278" s="642">
        <f>+'CTA Pivot Table'!J$271</f>
        <v>0</v>
      </c>
      <c r="M278" s="644">
        <f>+'CTA Pivot Table'!J$272</f>
        <v>0</v>
      </c>
      <c r="N278" s="643">
        <f>+'CTA Pivot Table'!J$273</f>
        <v>0</v>
      </c>
      <c r="O278" s="645">
        <f>+'CTA Pivot Table'!J$277</f>
        <v>0</v>
      </c>
      <c r="P278" s="43"/>
    </row>
    <row r="279" spans="1:16">
      <c r="A279" s="584" t="s">
        <v>400</v>
      </c>
      <c r="B279" s="646"/>
      <c r="C279" s="646"/>
      <c r="D279" s="646"/>
      <c r="E279" s="646"/>
      <c r="F279" s="646"/>
      <c r="G279" s="646"/>
      <c r="H279" s="646"/>
      <c r="I279" s="646"/>
      <c r="J279" s="646"/>
      <c r="K279" s="646"/>
      <c r="L279" s="646"/>
      <c r="M279" s="646"/>
      <c r="N279" s="646"/>
      <c r="O279" s="647"/>
    </row>
    <row r="280" spans="1:16">
      <c r="A280" s="649"/>
      <c r="B280" s="646"/>
      <c r="C280" s="646"/>
      <c r="D280" s="646"/>
      <c r="E280" s="646"/>
      <c r="F280" s="646"/>
      <c r="G280" s="646"/>
      <c r="H280" s="646"/>
      <c r="I280" s="646"/>
      <c r="J280" s="646"/>
      <c r="K280" s="646"/>
      <c r="L280" s="646"/>
      <c r="M280" s="646"/>
      <c r="N280" s="646"/>
      <c r="O280" s="648" t="s">
        <v>830</v>
      </c>
    </row>
    <row r="281" spans="1:16" ht="18">
      <c r="A281" s="557" t="s">
        <v>886</v>
      </c>
      <c r="B281" s="393"/>
      <c r="C281" s="393"/>
      <c r="D281" s="393"/>
      <c r="E281" s="536"/>
      <c r="F281" s="536"/>
      <c r="G281" s="536"/>
      <c r="H281" s="536"/>
      <c r="I281" s="536"/>
      <c r="J281" s="393"/>
      <c r="K281" s="393"/>
      <c r="L281" s="393"/>
      <c r="M281" s="536"/>
      <c r="N281" s="393"/>
      <c r="O281" s="537"/>
    </row>
    <row r="282" spans="1:16" ht="18">
      <c r="A282" s="557"/>
      <c r="B282" s="393"/>
      <c r="C282" s="393"/>
      <c r="D282" s="393"/>
      <c r="E282" s="536"/>
      <c r="F282" s="536"/>
      <c r="G282" s="536"/>
      <c r="H282" s="536"/>
      <c r="I282" s="536"/>
      <c r="J282" s="393"/>
      <c r="K282" s="393"/>
      <c r="L282" s="393"/>
      <c r="M282" s="536"/>
      <c r="N282" s="393"/>
      <c r="O282" s="537"/>
    </row>
    <row r="283" spans="1:16">
      <c r="A283" s="558" t="s">
        <v>418</v>
      </c>
      <c r="B283" s="393"/>
      <c r="C283" s="393"/>
      <c r="D283" s="393"/>
      <c r="E283" s="536"/>
      <c r="F283" s="536"/>
      <c r="G283" s="536"/>
      <c r="H283" s="536"/>
      <c r="I283" s="536"/>
      <c r="J283" s="393"/>
      <c r="K283" s="393"/>
      <c r="L283" s="393"/>
      <c r="M283" s="536"/>
      <c r="N283" s="393"/>
      <c r="O283" s="537"/>
    </row>
    <row r="284" spans="1:16">
      <c r="A284" s="558" t="s">
        <v>538</v>
      </c>
      <c r="B284" s="393"/>
      <c r="C284" s="393"/>
      <c r="D284" s="393"/>
      <c r="E284" s="536"/>
      <c r="F284" s="536"/>
      <c r="G284" s="536"/>
      <c r="H284" s="536"/>
      <c r="I284" s="536"/>
      <c r="J284" s="393"/>
      <c r="K284" s="393"/>
      <c r="L284" s="393"/>
      <c r="M284" s="536"/>
      <c r="N284" s="393"/>
      <c r="O284" s="537"/>
    </row>
    <row r="285" spans="1:16" ht="15.75" customHeight="1">
      <c r="A285" s="231"/>
      <c r="B285" s="317"/>
      <c r="C285" s="317"/>
      <c r="D285" s="317"/>
      <c r="E285" s="317"/>
      <c r="F285" s="318"/>
      <c r="G285" s="395"/>
      <c r="H285" s="395"/>
      <c r="I285" s="396"/>
      <c r="J285" s="396"/>
      <c r="K285" s="396"/>
      <c r="L285" s="396"/>
      <c r="M285" s="396"/>
      <c r="N285" s="396"/>
      <c r="O285" s="396"/>
      <c r="P285" s="42"/>
    </row>
    <row r="286" spans="1:16" ht="15.75" customHeight="1">
      <c r="A286" s="213"/>
      <c r="B286" s="561" t="s">
        <v>828</v>
      </c>
      <c r="C286" s="626"/>
      <c r="D286" s="626"/>
      <c r="E286" s="626"/>
      <c r="F286" s="626"/>
      <c r="G286" s="626"/>
      <c r="H286" s="626"/>
      <c r="I286" s="627"/>
      <c r="J286" s="628" t="s">
        <v>397</v>
      </c>
      <c r="K286" s="629"/>
      <c r="L286" s="629"/>
      <c r="M286" s="630"/>
      <c r="N286" s="660" t="s">
        <v>827</v>
      </c>
      <c r="O286" s="631"/>
      <c r="P286" s="397"/>
    </row>
    <row r="287" spans="1:16" ht="50.25" customHeight="1">
      <c r="A287" s="243"/>
      <c r="B287" s="562" t="s">
        <v>906</v>
      </c>
      <c r="C287" s="562"/>
      <c r="D287" s="562"/>
      <c r="E287" s="567"/>
      <c r="F287" s="568" t="s">
        <v>908</v>
      </c>
      <c r="G287" s="562"/>
      <c r="H287" s="562"/>
      <c r="I287" s="563"/>
      <c r="J287" s="569" t="s">
        <v>829</v>
      </c>
      <c r="K287" s="626"/>
      <c r="L287" s="626"/>
      <c r="M287" s="627"/>
      <c r="N287" s="666"/>
      <c r="O287" s="632"/>
      <c r="P287" s="397"/>
    </row>
    <row r="288" spans="1:16" ht="27" customHeight="1">
      <c r="A288" s="231"/>
      <c r="B288" s="633" t="s">
        <v>398</v>
      </c>
      <c r="C288" s="633" t="s">
        <v>399</v>
      </c>
      <c r="D288" s="633" t="s">
        <v>284</v>
      </c>
      <c r="E288" s="634" t="s">
        <v>127</v>
      </c>
      <c r="F288" s="634" t="s">
        <v>398</v>
      </c>
      <c r="G288" s="633" t="s">
        <v>399</v>
      </c>
      <c r="H288" s="633" t="s">
        <v>284</v>
      </c>
      <c r="I288" s="634" t="s">
        <v>127</v>
      </c>
      <c r="J288" s="635" t="s">
        <v>398</v>
      </c>
      <c r="K288" s="636" t="s">
        <v>399</v>
      </c>
      <c r="L288" s="637" t="s">
        <v>284</v>
      </c>
      <c r="M288" s="635" t="s">
        <v>127</v>
      </c>
      <c r="N288" s="667"/>
      <c r="O288" s="583" t="s">
        <v>128</v>
      </c>
      <c r="P288" s="397"/>
    </row>
    <row r="289" spans="1:16" hidden="1">
      <c r="A289" s="398" t="s">
        <v>267</v>
      </c>
      <c r="B289" s="320">
        <f>+'CTA Pivot Table'!K$230</f>
        <v>0</v>
      </c>
      <c r="C289" s="320">
        <f>+'CTA Pivot Table'!K$231</f>
        <v>0</v>
      </c>
      <c r="D289" s="320">
        <f>+'CTA Pivot Table'!K$232</f>
        <v>0</v>
      </c>
      <c r="E289" s="319">
        <f>+'CTA Pivot Table'!K$233</f>
        <v>0</v>
      </c>
      <c r="F289" s="319"/>
      <c r="G289" s="319"/>
      <c r="H289" s="319"/>
      <c r="I289" s="319"/>
      <c r="J289" s="319">
        <f>+'CTA Pivot Table'!K$234</f>
        <v>0</v>
      </c>
      <c r="K289" s="320">
        <f>+'CTA Pivot Table'!K$235</f>
        <v>0</v>
      </c>
      <c r="L289" s="320">
        <f>+'CTA Pivot Table'!K$236</f>
        <v>0</v>
      </c>
      <c r="M289" s="321">
        <f>+'CTA Pivot Table'!K$237</f>
        <v>0</v>
      </c>
      <c r="N289" s="319">
        <f>+'CTA Pivot Table'!K$238</f>
        <v>0</v>
      </c>
      <c r="O289" s="380">
        <f>+'CTA Pivot Table'!K$243</f>
        <v>0</v>
      </c>
      <c r="P289" s="43"/>
    </row>
    <row r="290" spans="1:16" hidden="1">
      <c r="A290" s="398"/>
      <c r="E290" s="322"/>
      <c r="I290" s="322"/>
      <c r="J290" s="322"/>
      <c r="M290" s="324"/>
      <c r="N290" s="322"/>
      <c r="O290" s="380"/>
      <c r="P290" s="43"/>
    </row>
    <row r="291" spans="1:16">
      <c r="A291" s="398" t="s">
        <v>268</v>
      </c>
      <c r="B291" s="638">
        <f>+'CTA Pivot Table'!K$6</f>
        <v>0</v>
      </c>
      <c r="C291" s="638">
        <f>+'CTA Pivot Table'!K$7</f>
        <v>0</v>
      </c>
      <c r="D291" s="638">
        <f>+'CTA Pivot Table'!K$8</f>
        <v>0</v>
      </c>
      <c r="E291" s="639">
        <f>+'CTA Pivot Table'!K$9</f>
        <v>0</v>
      </c>
      <c r="F291" s="639">
        <f>+'CTA Pivot Table'!K$10</f>
        <v>0</v>
      </c>
      <c r="G291" s="638">
        <f>+'CTA Pivot Table'!K$11</f>
        <v>0</v>
      </c>
      <c r="H291" s="638">
        <f>+'CTA Pivot Table'!K$12</f>
        <v>0</v>
      </c>
      <c r="I291" s="639">
        <f>+'CTA Pivot Table'!K$13</f>
        <v>0</v>
      </c>
      <c r="J291" s="639">
        <f>+'CTA Pivot Table'!K$14</f>
        <v>0</v>
      </c>
      <c r="K291" s="638">
        <f>+'CTA Pivot Table'!K$15</f>
        <v>0</v>
      </c>
      <c r="L291" s="638">
        <f>+'CTA Pivot Table'!K$16</f>
        <v>0</v>
      </c>
      <c r="M291" s="640">
        <f>+'CTA Pivot Table'!K$17</f>
        <v>0</v>
      </c>
      <c r="N291" s="639">
        <f>+'CTA Pivot Table'!K$18</f>
        <v>0</v>
      </c>
      <c r="O291" s="641">
        <f>+'CTA Pivot Table'!K$22</f>
        <v>0</v>
      </c>
      <c r="P291" s="43"/>
    </row>
    <row r="292" spans="1:16">
      <c r="A292" s="398" t="s">
        <v>269</v>
      </c>
      <c r="B292" s="638">
        <f>+'CTA Pivot Table'!K$23</f>
        <v>60.4</v>
      </c>
      <c r="C292" s="638">
        <f>+'CTA Pivot Table'!K$24</f>
        <v>60</v>
      </c>
      <c r="D292" s="638">
        <f>+'CTA Pivot Table'!K$25</f>
        <v>0</v>
      </c>
      <c r="E292" s="639">
        <f>+'CTA Pivot Table'!K$26</f>
        <v>60.25</v>
      </c>
      <c r="F292" s="639">
        <f>+'CTA Pivot Table'!K$27</f>
        <v>77.48</v>
      </c>
      <c r="G292" s="638">
        <f>+'CTA Pivot Table'!K$28</f>
        <v>73.13</v>
      </c>
      <c r="H292" s="638">
        <f>+'CTA Pivot Table'!K$29</f>
        <v>0</v>
      </c>
      <c r="I292" s="639">
        <f>+'CTA Pivot Table'!K$30</f>
        <v>76.177265625000004</v>
      </c>
      <c r="J292" s="639">
        <f>+'CTA Pivot Table'!K$31</f>
        <v>68.23</v>
      </c>
      <c r="K292" s="638">
        <f>+'CTA Pivot Table'!K$32</f>
        <v>57.17</v>
      </c>
      <c r="L292" s="638">
        <f>+'CTA Pivot Table'!K$33</f>
        <v>0</v>
      </c>
      <c r="M292" s="640">
        <f>+'CTA Pivot Table'!K$34</f>
        <v>63.20272727272728</v>
      </c>
      <c r="N292" s="639">
        <f>+'CTA Pivot Table'!K$35</f>
        <v>63</v>
      </c>
      <c r="O292" s="641">
        <f>+'CTA Pivot Table'!K$39</f>
        <v>70.97355799373041</v>
      </c>
      <c r="P292" s="43"/>
    </row>
    <row r="293" spans="1:16">
      <c r="A293" s="398" t="s">
        <v>270</v>
      </c>
      <c r="B293" s="638">
        <f>+'CTA Pivot Table'!K$40</f>
        <v>0</v>
      </c>
      <c r="C293" s="638">
        <f>+'CTA Pivot Table'!K$41</f>
        <v>0</v>
      </c>
      <c r="D293" s="638">
        <f>+'CTA Pivot Table'!K$42</f>
        <v>0</v>
      </c>
      <c r="E293" s="639">
        <f>+'CTA Pivot Table'!K$43</f>
        <v>0</v>
      </c>
      <c r="F293" s="639">
        <f>+'CTA Pivot Table'!K$44</f>
        <v>0</v>
      </c>
      <c r="G293" s="638">
        <f>+'CTA Pivot Table'!K$45</f>
        <v>0</v>
      </c>
      <c r="H293" s="638">
        <f>+'CTA Pivot Table'!K$46</f>
        <v>0</v>
      </c>
      <c r="I293" s="639">
        <f>+'CTA Pivot Table'!K$47</f>
        <v>0</v>
      </c>
      <c r="J293" s="639">
        <f>+'CTA Pivot Table'!K$48</f>
        <v>0</v>
      </c>
      <c r="K293" s="638">
        <f>+'CTA Pivot Table'!K$49</f>
        <v>0</v>
      </c>
      <c r="L293" s="638">
        <f>+'CTA Pivot Table'!K$50</f>
        <v>0</v>
      </c>
      <c r="M293" s="640">
        <f>+'CTA Pivot Table'!K$51</f>
        <v>0</v>
      </c>
      <c r="N293" s="639">
        <f>+'CTA Pivot Table'!K$52</f>
        <v>0</v>
      </c>
      <c r="O293" s="641">
        <f>+'CTA Pivot Table'!K$56</f>
        <v>0</v>
      </c>
      <c r="P293" s="43"/>
    </row>
    <row r="294" spans="1:16">
      <c r="A294" s="398" t="s">
        <v>271</v>
      </c>
      <c r="B294" s="638">
        <f>+'CTA Pivot Table'!K$57</f>
        <v>72.81159090909091</v>
      </c>
      <c r="C294" s="638">
        <f>+'CTA Pivot Table'!K$58</f>
        <v>72.203038674033152</v>
      </c>
      <c r="D294" s="638">
        <f>+'CTA Pivot Table'!K$59</f>
        <v>67.744877049180332</v>
      </c>
      <c r="E294" s="639">
        <f>+'CTA Pivot Table'!K$60</f>
        <v>71.957796014067995</v>
      </c>
      <c r="F294" s="639">
        <f>+'CTA Pivot Table'!K$61</f>
        <v>74.632716944645892</v>
      </c>
      <c r="G294" s="638">
        <f>+'CTA Pivot Table'!K$62</f>
        <v>75.7976833976834</v>
      </c>
      <c r="H294" s="638">
        <f>+'CTA Pivot Table'!K$63</f>
        <v>0</v>
      </c>
      <c r="I294" s="639">
        <f>+'CTA Pivot Table'!K$64</f>
        <v>74.987689075630257</v>
      </c>
      <c r="J294" s="639">
        <f>+'CTA Pivot Table'!K$65</f>
        <v>49.427797102623515</v>
      </c>
      <c r="K294" s="638">
        <f>+'CTA Pivot Table'!K$66</f>
        <v>47.23665868935884</v>
      </c>
      <c r="L294" s="638">
        <f>+'CTA Pivot Table'!K$67</f>
        <v>30</v>
      </c>
      <c r="M294" s="640">
        <f>+'CTA Pivot Table'!K$68</f>
        <v>48.411501969292082</v>
      </c>
      <c r="N294" s="639">
        <f>+'CTA Pivot Table'!K$69</f>
        <v>66.201209673275144</v>
      </c>
      <c r="O294" s="641">
        <f>+'CTA Pivot Table'!K$73</f>
        <v>65.746314272459713</v>
      </c>
      <c r="P294" s="43"/>
    </row>
    <row r="295" spans="1:16">
      <c r="A295" s="398"/>
      <c r="B295" s="638"/>
      <c r="C295" s="638"/>
      <c r="D295" s="638"/>
      <c r="E295" s="639"/>
      <c r="F295" s="639"/>
      <c r="G295" s="638"/>
      <c r="H295" s="638"/>
      <c r="I295" s="639"/>
      <c r="J295" s="639"/>
      <c r="K295" s="638"/>
      <c r="L295" s="638"/>
      <c r="M295" s="640"/>
      <c r="N295" s="639"/>
      <c r="O295" s="641"/>
      <c r="P295" s="43"/>
    </row>
    <row r="296" spans="1:16">
      <c r="A296" s="398" t="s">
        <v>272</v>
      </c>
      <c r="B296" s="638">
        <f>+'CTA Pivot Table'!K$74</f>
        <v>84.777999999999992</v>
      </c>
      <c r="C296" s="638">
        <f>+'CTA Pivot Table'!K$75</f>
        <v>65.952857142857141</v>
      </c>
      <c r="D296" s="638">
        <f>+'CTA Pivot Table'!K$76</f>
        <v>0</v>
      </c>
      <c r="E296" s="639">
        <f>+'CTA Pivot Table'!K$77</f>
        <v>78.788181818181798</v>
      </c>
      <c r="F296" s="639">
        <f>+'CTA Pivot Table'!K$78</f>
        <v>85.766897880539489</v>
      </c>
      <c r="G296" s="638">
        <f>+'CTA Pivot Table'!K$79</f>
        <v>83.722113207547167</v>
      </c>
      <c r="H296" s="638">
        <f>+'CTA Pivot Table'!K$80</f>
        <v>0</v>
      </c>
      <c r="I296" s="639">
        <f>+'CTA Pivot Table'!K$81</f>
        <v>85.075739795918366</v>
      </c>
      <c r="J296" s="639">
        <f>+'CTA Pivot Table'!K$82</f>
        <v>72.047010309278349</v>
      </c>
      <c r="K296" s="638">
        <f>+'CTA Pivot Table'!K$83</f>
        <v>63.954264339152125</v>
      </c>
      <c r="L296" s="638">
        <f>+'CTA Pivot Table'!K$84</f>
        <v>0</v>
      </c>
      <c r="M296" s="640">
        <f>+'CTA Pivot Table'!K$85</f>
        <v>67.357427745664751</v>
      </c>
      <c r="N296" s="639">
        <f>+'CTA Pivot Table'!K$86</f>
        <v>0</v>
      </c>
      <c r="O296" s="641">
        <f>+'CTA Pivot Table'!K$90</f>
        <v>76.798437917222969</v>
      </c>
      <c r="P296" s="43"/>
    </row>
    <row r="297" spans="1:16">
      <c r="A297" s="398" t="s">
        <v>273</v>
      </c>
      <c r="B297" s="638">
        <f>+'CTA Pivot Table'!K$91</f>
        <v>76.744615384615386</v>
      </c>
      <c r="C297" s="638">
        <f>+'CTA Pivot Table'!K$92</f>
        <v>67</v>
      </c>
      <c r="D297" s="638">
        <f>+'CTA Pivot Table'!K$93</f>
        <v>0</v>
      </c>
      <c r="E297" s="639">
        <f>+'CTA Pivot Table'!K$94</f>
        <v>75.445333333333338</v>
      </c>
      <c r="F297" s="639">
        <f>+'CTA Pivot Table'!K$95</f>
        <v>89.158130841121505</v>
      </c>
      <c r="G297" s="638">
        <f>+'CTA Pivot Table'!K$96</f>
        <v>82.653118908382069</v>
      </c>
      <c r="H297" s="638">
        <f>+'CTA Pivot Table'!K$97</f>
        <v>0</v>
      </c>
      <c r="I297" s="639">
        <f>+'CTA Pivot Table'!K$98</f>
        <v>86.26889177489177</v>
      </c>
      <c r="J297" s="639">
        <f>+'CTA Pivot Table'!K$99</f>
        <v>73.844224137931036</v>
      </c>
      <c r="K297" s="638">
        <f>+'CTA Pivot Table'!K$100</f>
        <v>61.280909090909091</v>
      </c>
      <c r="L297" s="638">
        <f>+'CTA Pivot Table'!K$101</f>
        <v>0</v>
      </c>
      <c r="M297" s="640">
        <f>+'CTA Pivot Table'!K$102</f>
        <v>67.57613390928725</v>
      </c>
      <c r="N297" s="639">
        <f>+'CTA Pivot Table'!K$103</f>
        <v>66.940923076923085</v>
      </c>
      <c r="O297" s="641">
        <f>+'CTA Pivot Table'!K$107</f>
        <v>78.510643863179055</v>
      </c>
      <c r="P297" s="43"/>
    </row>
    <row r="298" spans="1:16">
      <c r="A298" s="398" t="s">
        <v>274</v>
      </c>
      <c r="B298" s="638">
        <f>+'CTA Pivot Table'!K$108</f>
        <v>0</v>
      </c>
      <c r="C298" s="638">
        <f>+'CTA Pivot Table'!K$109</f>
        <v>0</v>
      </c>
      <c r="D298" s="638">
        <f>+'CTA Pivot Table'!K$110</f>
        <v>0</v>
      </c>
      <c r="E298" s="639">
        <f>+'CTA Pivot Table'!K$111</f>
        <v>0</v>
      </c>
      <c r="F298" s="639">
        <f>+'CTA Pivot Table'!K$112</f>
        <v>0</v>
      </c>
      <c r="G298" s="638">
        <f>+'CTA Pivot Table'!K$113</f>
        <v>0</v>
      </c>
      <c r="H298" s="638">
        <f>+'CTA Pivot Table'!K$114</f>
        <v>0</v>
      </c>
      <c r="I298" s="639">
        <f>+'CTA Pivot Table'!K$115</f>
        <v>0</v>
      </c>
      <c r="J298" s="639">
        <f>+'CTA Pivot Table'!K$116</f>
        <v>0</v>
      </c>
      <c r="K298" s="638">
        <f>+'CTA Pivot Table'!K$117</f>
        <v>0</v>
      </c>
      <c r="L298" s="638">
        <f>+'CTA Pivot Table'!K$118</f>
        <v>0</v>
      </c>
      <c r="M298" s="640">
        <f>+'CTA Pivot Table'!K$119</f>
        <v>0</v>
      </c>
      <c r="N298" s="639">
        <f>+'CTA Pivot Table'!K$120</f>
        <v>0</v>
      </c>
      <c r="O298" s="641">
        <f>+'CTA Pivot Table'!K$124</f>
        <v>0</v>
      </c>
      <c r="P298" s="43"/>
    </row>
    <row r="299" spans="1:16">
      <c r="A299" s="398" t="s">
        <v>275</v>
      </c>
      <c r="B299" s="638">
        <f>+'CTA Pivot Table'!K$125</f>
        <v>0</v>
      </c>
      <c r="C299" s="638">
        <f>+'CTA Pivot Table'!K$126</f>
        <v>0</v>
      </c>
      <c r="D299" s="638">
        <f>+'CTA Pivot Table'!K$127</f>
        <v>0</v>
      </c>
      <c r="E299" s="639">
        <f>+'CTA Pivot Table'!K$128</f>
        <v>0</v>
      </c>
      <c r="F299" s="639">
        <f>+'CTA Pivot Table'!K$129</f>
        <v>0</v>
      </c>
      <c r="G299" s="638">
        <f>+'CTA Pivot Table'!K$130</f>
        <v>0</v>
      </c>
      <c r="H299" s="638">
        <f>+'CTA Pivot Table'!K$131</f>
        <v>0</v>
      </c>
      <c r="I299" s="639">
        <f>+'CTA Pivot Table'!K$132</f>
        <v>0</v>
      </c>
      <c r="J299" s="639">
        <f>+'CTA Pivot Table'!K$133</f>
        <v>0</v>
      </c>
      <c r="K299" s="638">
        <f>+'CTA Pivot Table'!K$134</f>
        <v>0</v>
      </c>
      <c r="L299" s="638">
        <f>+'CTA Pivot Table'!K$135</f>
        <v>0</v>
      </c>
      <c r="M299" s="640">
        <f>+'CTA Pivot Table'!K$136</f>
        <v>0</v>
      </c>
      <c r="N299" s="639">
        <f>+'CTA Pivot Table'!K$137</f>
        <v>0</v>
      </c>
      <c r="O299" s="641">
        <f>+'CTA Pivot Table'!K$141</f>
        <v>0</v>
      </c>
      <c r="P299" s="43"/>
    </row>
    <row r="300" spans="1:16">
      <c r="A300" s="398"/>
      <c r="B300" s="638"/>
      <c r="C300" s="638"/>
      <c r="D300" s="638"/>
      <c r="E300" s="639"/>
      <c r="F300" s="639"/>
      <c r="G300" s="638"/>
      <c r="H300" s="638"/>
      <c r="I300" s="639"/>
      <c r="J300" s="639"/>
      <c r="K300" s="638"/>
      <c r="L300" s="638"/>
      <c r="M300" s="640"/>
      <c r="N300" s="639"/>
      <c r="O300" s="641"/>
      <c r="P300" s="43"/>
    </row>
    <row r="301" spans="1:16">
      <c r="A301" s="398" t="s">
        <v>276</v>
      </c>
      <c r="B301" s="638">
        <f>+'CTA Pivot Table'!K$142</f>
        <v>0</v>
      </c>
      <c r="C301" s="638">
        <f>+'CTA Pivot Table'!K$143</f>
        <v>0</v>
      </c>
      <c r="D301" s="638">
        <f>+'CTA Pivot Table'!K$144</f>
        <v>0</v>
      </c>
      <c r="E301" s="639">
        <f>+'CTA Pivot Table'!K$145</f>
        <v>0</v>
      </c>
      <c r="F301" s="639">
        <f>+'CTA Pivot Table'!K$146</f>
        <v>0</v>
      </c>
      <c r="G301" s="638">
        <f>+'CTA Pivot Table'!K$147</f>
        <v>0</v>
      </c>
      <c r="H301" s="638">
        <f>+'CTA Pivot Table'!K$148</f>
        <v>0</v>
      </c>
      <c r="I301" s="639">
        <f>+'CTA Pivot Table'!K$149</f>
        <v>0</v>
      </c>
      <c r="J301" s="639">
        <f>+'CTA Pivot Table'!K$150</f>
        <v>0</v>
      </c>
      <c r="K301" s="638">
        <f>+'CTA Pivot Table'!K$151</f>
        <v>0</v>
      </c>
      <c r="L301" s="638">
        <f>+'CTA Pivot Table'!K$152</f>
        <v>0</v>
      </c>
      <c r="M301" s="640">
        <f>+'CTA Pivot Table'!K$153</f>
        <v>0</v>
      </c>
      <c r="N301" s="639">
        <f>+'CTA Pivot Table'!K$154</f>
        <v>0</v>
      </c>
      <c r="O301" s="641">
        <f>+'CTA Pivot Table'!K$158</f>
        <v>0</v>
      </c>
      <c r="P301" s="43"/>
    </row>
    <row r="302" spans="1:16">
      <c r="A302" s="398" t="s">
        <v>277</v>
      </c>
      <c r="B302" s="638">
        <f>+'CTA Pivot Table'!K$159</f>
        <v>74.734528301886797</v>
      </c>
      <c r="C302" s="638">
        <f>+'CTA Pivot Table'!K$160</f>
        <v>69.705099999999987</v>
      </c>
      <c r="D302" s="638">
        <f>+'CTA Pivot Table'!K$161</f>
        <v>69.530588235294118</v>
      </c>
      <c r="E302" s="639">
        <f>+'CTA Pivot Table'!K$162</f>
        <v>72.689009345794389</v>
      </c>
      <c r="F302" s="639">
        <f>+'CTA Pivot Table'!K$163</f>
        <v>85.243661080074489</v>
      </c>
      <c r="G302" s="638">
        <f>+'CTA Pivot Table'!K$164</f>
        <v>74.685050415183866</v>
      </c>
      <c r="H302" s="638">
        <f>+'CTA Pivot Table'!K$165</f>
        <v>68.447894736842102</v>
      </c>
      <c r="I302" s="639">
        <f>+'CTA Pivot Table'!K$166</f>
        <v>79.065801220295455</v>
      </c>
      <c r="J302" s="639">
        <f>+'CTA Pivot Table'!K$167</f>
        <v>64.869255079006763</v>
      </c>
      <c r="K302" s="638">
        <f>+'CTA Pivot Table'!K$168</f>
        <v>57.436643929058668</v>
      </c>
      <c r="L302" s="638">
        <f>+'CTA Pivot Table'!K$169</f>
        <v>49.657428571428568</v>
      </c>
      <c r="M302" s="640">
        <f>+'CTA Pivot Table'!K$170</f>
        <v>59.930759702725027</v>
      </c>
      <c r="N302" s="639">
        <f>+'CTA Pivot Table'!K$171</f>
        <v>0</v>
      </c>
      <c r="O302" s="641">
        <f>+'CTA Pivot Table'!K$175</f>
        <v>75.731951341861048</v>
      </c>
      <c r="P302" s="43"/>
    </row>
    <row r="303" spans="1:16">
      <c r="A303" s="398" t="s">
        <v>278</v>
      </c>
      <c r="B303" s="638">
        <f>+'CTA Pivot Table'!K$176</f>
        <v>0</v>
      </c>
      <c r="C303" s="638">
        <f>+'CTA Pivot Table'!K$177</f>
        <v>0</v>
      </c>
      <c r="D303" s="638">
        <f>+'CTA Pivot Table'!K$178</f>
        <v>0</v>
      </c>
      <c r="E303" s="639">
        <f>+'CTA Pivot Table'!K$179</f>
        <v>0</v>
      </c>
      <c r="F303" s="639">
        <f>+'CTA Pivot Table'!K$180</f>
        <v>0</v>
      </c>
      <c r="G303" s="638">
        <f>+'CTA Pivot Table'!K$181</f>
        <v>0</v>
      </c>
      <c r="H303" s="638">
        <f>+'CTA Pivot Table'!K$182</f>
        <v>0</v>
      </c>
      <c r="I303" s="639">
        <f>+'CTA Pivot Table'!K$183</f>
        <v>0</v>
      </c>
      <c r="J303" s="639">
        <f>+'CTA Pivot Table'!K$184</f>
        <v>0</v>
      </c>
      <c r="K303" s="638">
        <f>+'CTA Pivot Table'!K$185</f>
        <v>0</v>
      </c>
      <c r="L303" s="638">
        <f>+'CTA Pivot Table'!K$186</f>
        <v>0</v>
      </c>
      <c r="M303" s="640">
        <f>+'CTA Pivot Table'!K$187</f>
        <v>0</v>
      </c>
      <c r="N303" s="639">
        <f>+'CTA Pivot Table'!K$188</f>
        <v>0</v>
      </c>
      <c r="O303" s="641">
        <f>+'CTA Pivot Table'!K$192</f>
        <v>0</v>
      </c>
      <c r="P303" s="43"/>
    </row>
    <row r="304" spans="1:16">
      <c r="A304" s="398" t="s">
        <v>279</v>
      </c>
      <c r="B304" s="638">
        <f>+'CTA Pivot Table'!K$193</f>
        <v>0</v>
      </c>
      <c r="C304" s="638">
        <f>+'CTA Pivot Table'!K$194</f>
        <v>0</v>
      </c>
      <c r="D304" s="638">
        <f>+'CTA Pivot Table'!K$195</f>
        <v>0</v>
      </c>
      <c r="E304" s="639">
        <f>+'CTA Pivot Table'!K$196</f>
        <v>0</v>
      </c>
      <c r="F304" s="639">
        <f>+'CTA Pivot Table'!K$197</f>
        <v>0</v>
      </c>
      <c r="G304" s="638">
        <f>+'CTA Pivot Table'!K$198</f>
        <v>0</v>
      </c>
      <c r="H304" s="638">
        <f>+'CTA Pivot Table'!K$199</f>
        <v>0</v>
      </c>
      <c r="I304" s="639">
        <f>+'CTA Pivot Table'!K$200</f>
        <v>0</v>
      </c>
      <c r="J304" s="639">
        <f>+'CTA Pivot Table'!K$201</f>
        <v>0</v>
      </c>
      <c r="K304" s="638">
        <f>+'CTA Pivot Table'!K$202</f>
        <v>0</v>
      </c>
      <c r="L304" s="638">
        <f>+'CTA Pivot Table'!K$203</f>
        <v>0</v>
      </c>
      <c r="M304" s="640">
        <f>+'CTA Pivot Table'!K$204</f>
        <v>0</v>
      </c>
      <c r="N304" s="639">
        <f>+'CTA Pivot Table'!K$205</f>
        <v>0</v>
      </c>
      <c r="O304" s="641">
        <f>+'CTA Pivot Table'!K$209</f>
        <v>0</v>
      </c>
      <c r="P304" s="43"/>
    </row>
    <row r="305" spans="1:16">
      <c r="A305" s="398"/>
      <c r="B305" s="638"/>
      <c r="C305" s="638"/>
      <c r="D305" s="638"/>
      <c r="E305" s="639"/>
      <c r="F305" s="639"/>
      <c r="G305" s="638"/>
      <c r="H305" s="638"/>
      <c r="I305" s="639"/>
      <c r="J305" s="639"/>
      <c r="K305" s="638"/>
      <c r="L305" s="638"/>
      <c r="M305" s="640"/>
      <c r="N305" s="639"/>
      <c r="O305" s="641"/>
      <c r="P305" s="43"/>
    </row>
    <row r="306" spans="1:16">
      <c r="A306" s="398" t="s">
        <v>280</v>
      </c>
      <c r="B306" s="638">
        <f>+'CTA Pivot Table'!K$210</f>
        <v>0</v>
      </c>
      <c r="C306" s="638">
        <f>+'CTA Pivot Table'!K$211</f>
        <v>0</v>
      </c>
      <c r="D306" s="638">
        <f>+'CTA Pivot Table'!K$212</f>
        <v>0</v>
      </c>
      <c r="E306" s="639">
        <f>+'CTA Pivot Table'!K$213</f>
        <v>0</v>
      </c>
      <c r="F306" s="639">
        <f>+'CTA Pivot Table'!K$214</f>
        <v>0</v>
      </c>
      <c r="G306" s="638">
        <f>+'CTA Pivot Table'!K$215</f>
        <v>0</v>
      </c>
      <c r="H306" s="638">
        <f>+'CTA Pivot Table'!K$216</f>
        <v>0</v>
      </c>
      <c r="I306" s="639">
        <f>+'CTA Pivot Table'!K$217</f>
        <v>0</v>
      </c>
      <c r="J306" s="639">
        <f>+'CTA Pivot Table'!K$218</f>
        <v>0</v>
      </c>
      <c r="K306" s="638">
        <f>+'CTA Pivot Table'!K$219</f>
        <v>0</v>
      </c>
      <c r="L306" s="638">
        <f>+'CTA Pivot Table'!K$220</f>
        <v>0</v>
      </c>
      <c r="M306" s="640">
        <f>+'CTA Pivot Table'!K$221</f>
        <v>0</v>
      </c>
      <c r="N306" s="639">
        <f>+'CTA Pivot Table'!K$222</f>
        <v>0</v>
      </c>
      <c r="O306" s="641">
        <f>+'CTA Pivot Table'!K$226</f>
        <v>0</v>
      </c>
      <c r="P306" s="43"/>
    </row>
    <row r="307" spans="1:16">
      <c r="A307" s="398" t="s">
        <v>281</v>
      </c>
      <c r="B307" s="638">
        <f>+'CTA Pivot Table'!K$227</f>
        <v>0</v>
      </c>
      <c r="C307" s="638">
        <f>+'CTA Pivot Table'!K$228</f>
        <v>0</v>
      </c>
      <c r="D307" s="638">
        <f>+'CTA Pivot Table'!K$229</f>
        <v>0</v>
      </c>
      <c r="E307" s="639">
        <f>+'CTA Pivot Table'!K$230</f>
        <v>0</v>
      </c>
      <c r="F307" s="639">
        <f>+'CTA Pivot Table'!K$231</f>
        <v>0</v>
      </c>
      <c r="G307" s="638">
        <f>+'CTA Pivot Table'!K$232</f>
        <v>0</v>
      </c>
      <c r="H307" s="638">
        <f>+'CTA Pivot Table'!K$233</f>
        <v>0</v>
      </c>
      <c r="I307" s="639">
        <f>+'CTA Pivot Table'!K$234</f>
        <v>0</v>
      </c>
      <c r="J307" s="639">
        <f>+'CTA Pivot Table'!K$235</f>
        <v>0</v>
      </c>
      <c r="K307" s="638">
        <f>+'CTA Pivot Table'!K$236</f>
        <v>0</v>
      </c>
      <c r="L307" s="638">
        <f>+'CTA Pivot Table'!K$237</f>
        <v>0</v>
      </c>
      <c r="M307" s="640">
        <f>+'CTA Pivot Table'!K$238</f>
        <v>0</v>
      </c>
      <c r="N307" s="639">
        <f>+'CTA Pivot Table'!K$239</f>
        <v>0</v>
      </c>
      <c r="O307" s="641">
        <f>+'CTA Pivot Table'!K$243</f>
        <v>0</v>
      </c>
      <c r="P307" s="43"/>
    </row>
    <row r="308" spans="1:16">
      <c r="A308" s="398" t="s">
        <v>282</v>
      </c>
      <c r="B308" s="638">
        <f>+'CTA Pivot Table'!K$244</f>
        <v>71.15384615384616</v>
      </c>
      <c r="C308" s="638">
        <f>+'CTA Pivot Table'!K$245</f>
        <v>70.551724137931032</v>
      </c>
      <c r="D308" s="638">
        <f>+'CTA Pivot Table'!K$246</f>
        <v>0</v>
      </c>
      <c r="E308" s="639">
        <f>+'CTA Pivot Table'!K$247</f>
        <v>70.938271604938265</v>
      </c>
      <c r="F308" s="639">
        <f>+'CTA Pivot Table'!K$248</f>
        <v>79.036318111199961</v>
      </c>
      <c r="G308" s="638">
        <f>+'CTA Pivot Table'!K$249</f>
        <v>73.579737318734061</v>
      </c>
      <c r="H308" s="638">
        <f>+'CTA Pivot Table'!K$250</f>
        <v>0</v>
      </c>
      <c r="I308" s="639">
        <f>+'CTA Pivot Table'!K$251</f>
        <v>75.135164869353957</v>
      </c>
      <c r="J308" s="639">
        <f>+'CTA Pivot Table'!K$252</f>
        <v>62.933860531991371</v>
      </c>
      <c r="K308" s="638">
        <f>+'CTA Pivot Table'!K$253</f>
        <v>60.078139059011384</v>
      </c>
      <c r="L308" s="638">
        <f>+'CTA Pivot Table'!K$254</f>
        <v>0</v>
      </c>
      <c r="M308" s="640">
        <f>+'CTA Pivot Table'!K$255</f>
        <v>60.718462188954518</v>
      </c>
      <c r="N308" s="639">
        <f>+'CTA Pivot Table'!K$256</f>
        <v>0</v>
      </c>
      <c r="O308" s="641">
        <f>+'CTA Pivot Table'!K$260</f>
        <v>70.028858688279314</v>
      </c>
      <c r="P308" s="43"/>
    </row>
    <row r="309" spans="1:16">
      <c r="A309" s="403" t="s">
        <v>283</v>
      </c>
      <c r="B309" s="642">
        <f>+'CTA Pivot Table'!K$261</f>
        <v>0</v>
      </c>
      <c r="C309" s="642">
        <f>+'CTA Pivot Table'!K$262</f>
        <v>0</v>
      </c>
      <c r="D309" s="642">
        <f>+'CTA Pivot Table'!K$263</f>
        <v>0</v>
      </c>
      <c r="E309" s="643">
        <f>+'CTA Pivot Table'!K$264</f>
        <v>0</v>
      </c>
      <c r="F309" s="643">
        <f>+'CTA Pivot Table'!K$265</f>
        <v>0</v>
      </c>
      <c r="G309" s="642">
        <f>+'CTA Pivot Table'!K$266</f>
        <v>0</v>
      </c>
      <c r="H309" s="642">
        <f>+'CTA Pivot Table'!K$267</f>
        <v>0</v>
      </c>
      <c r="I309" s="643">
        <f>+'CTA Pivot Table'!K$268</f>
        <v>0</v>
      </c>
      <c r="J309" s="643">
        <f>+'CTA Pivot Table'!K$269</f>
        <v>0</v>
      </c>
      <c r="K309" s="642">
        <f>+'CTA Pivot Table'!K$270</f>
        <v>0</v>
      </c>
      <c r="L309" s="642">
        <f>+'CTA Pivot Table'!K$271</f>
        <v>0</v>
      </c>
      <c r="M309" s="644">
        <f>+'CTA Pivot Table'!K$272</f>
        <v>0</v>
      </c>
      <c r="N309" s="643">
        <f>+'CTA Pivot Table'!K$273</f>
        <v>0</v>
      </c>
      <c r="O309" s="645">
        <f>+'CTA Pivot Table'!K$277</f>
        <v>0</v>
      </c>
      <c r="P309" s="43"/>
    </row>
    <row r="310" spans="1:16">
      <c r="A310" s="584" t="s">
        <v>400</v>
      </c>
      <c r="B310" s="646"/>
      <c r="C310" s="646"/>
      <c r="D310" s="646"/>
      <c r="E310" s="646"/>
      <c r="F310" s="646"/>
      <c r="G310" s="646"/>
      <c r="H310" s="646"/>
      <c r="I310" s="646"/>
      <c r="J310" s="646"/>
      <c r="K310" s="646"/>
      <c r="L310" s="646"/>
      <c r="M310" s="646"/>
      <c r="N310" s="646"/>
      <c r="O310" s="647"/>
    </row>
    <row r="311" spans="1:16">
      <c r="A311" s="649"/>
      <c r="B311" s="646"/>
      <c r="C311" s="646"/>
      <c r="D311" s="646"/>
      <c r="E311" s="646"/>
      <c r="F311" s="646"/>
      <c r="G311" s="646"/>
      <c r="H311" s="646"/>
      <c r="I311" s="646"/>
      <c r="J311" s="646"/>
      <c r="K311" s="646"/>
      <c r="L311" s="646"/>
      <c r="M311" s="646"/>
      <c r="N311" s="646"/>
      <c r="O311" s="648" t="s">
        <v>830</v>
      </c>
    </row>
    <row r="312" spans="1:16" ht="18">
      <c r="A312" s="557" t="s">
        <v>887</v>
      </c>
      <c r="B312" s="393"/>
      <c r="C312" s="393"/>
      <c r="D312" s="393"/>
      <c r="E312" s="536"/>
      <c r="F312" s="536"/>
      <c r="G312" s="536"/>
      <c r="H312" s="536"/>
      <c r="I312" s="536"/>
      <c r="J312" s="393"/>
      <c r="K312" s="393"/>
      <c r="L312" s="393"/>
      <c r="M312" s="536"/>
      <c r="N312" s="393"/>
      <c r="O312" s="537"/>
    </row>
    <row r="313" spans="1:16" ht="18">
      <c r="A313" s="557"/>
      <c r="B313" s="393"/>
      <c r="C313" s="393"/>
      <c r="D313" s="393"/>
      <c r="E313" s="536"/>
      <c r="F313" s="536"/>
      <c r="G313" s="536"/>
      <c r="H313" s="536"/>
      <c r="I313" s="536"/>
      <c r="J313" s="393"/>
      <c r="K313" s="393"/>
      <c r="L313" s="393"/>
      <c r="M313" s="536"/>
      <c r="N313" s="393"/>
      <c r="O313" s="537"/>
    </row>
    <row r="314" spans="1:16">
      <c r="A314" s="558" t="s">
        <v>418</v>
      </c>
      <c r="B314" s="393"/>
      <c r="C314" s="393"/>
      <c r="D314" s="393"/>
      <c r="E314" s="536"/>
      <c r="F314" s="536"/>
      <c r="G314" s="536"/>
      <c r="H314" s="536"/>
      <c r="I314" s="536"/>
      <c r="J314" s="393"/>
      <c r="K314" s="393"/>
      <c r="L314" s="393"/>
      <c r="M314" s="536"/>
      <c r="N314" s="393"/>
      <c r="O314" s="537"/>
    </row>
    <row r="315" spans="1:16">
      <c r="A315" s="558" t="s">
        <v>539</v>
      </c>
      <c r="B315" s="393"/>
      <c r="C315" s="393"/>
      <c r="D315" s="393"/>
      <c r="E315" s="536"/>
      <c r="F315" s="536"/>
      <c r="G315" s="536"/>
      <c r="H315" s="536"/>
      <c r="I315" s="536"/>
      <c r="J315" s="393"/>
      <c r="K315" s="393"/>
      <c r="L315" s="393"/>
      <c r="M315" s="536"/>
      <c r="N315" s="393"/>
      <c r="O315" s="537"/>
    </row>
    <row r="316" spans="1:16" ht="15.75" customHeight="1">
      <c r="A316" s="231"/>
      <c r="B316" s="317"/>
      <c r="C316" s="317"/>
      <c r="D316" s="317"/>
      <c r="E316" s="317"/>
      <c r="F316" s="318"/>
      <c r="G316" s="395"/>
      <c r="H316" s="395"/>
      <c r="I316" s="396"/>
      <c r="J316" s="396"/>
      <c r="K316" s="396"/>
      <c r="L316" s="396"/>
      <c r="M316" s="396"/>
      <c r="N316" s="396"/>
      <c r="O316" s="396"/>
      <c r="P316" s="42"/>
    </row>
    <row r="317" spans="1:16" ht="15.75" customHeight="1">
      <c r="A317" s="213"/>
      <c r="B317" s="561" t="s">
        <v>828</v>
      </c>
      <c r="C317" s="626"/>
      <c r="D317" s="626"/>
      <c r="E317" s="626"/>
      <c r="F317" s="626"/>
      <c r="G317" s="626"/>
      <c r="H317" s="626"/>
      <c r="I317" s="627"/>
      <c r="J317" s="628" t="s">
        <v>397</v>
      </c>
      <c r="K317" s="629"/>
      <c r="L317" s="629"/>
      <c r="M317" s="630"/>
      <c r="N317" s="660" t="s">
        <v>827</v>
      </c>
      <c r="O317" s="631"/>
      <c r="P317" s="397"/>
    </row>
    <row r="318" spans="1:16" ht="45" customHeight="1">
      <c r="A318" s="243"/>
      <c r="B318" s="562" t="s">
        <v>906</v>
      </c>
      <c r="C318" s="562"/>
      <c r="D318" s="562"/>
      <c r="E318" s="567"/>
      <c r="F318" s="568" t="s">
        <v>908</v>
      </c>
      <c r="G318" s="562"/>
      <c r="H318" s="562"/>
      <c r="I318" s="563"/>
      <c r="J318" s="569" t="s">
        <v>829</v>
      </c>
      <c r="K318" s="626"/>
      <c r="L318" s="626"/>
      <c r="M318" s="627"/>
      <c r="N318" s="666"/>
      <c r="O318" s="632"/>
      <c r="P318" s="397"/>
    </row>
    <row r="319" spans="1:16" ht="30" customHeight="1">
      <c r="A319" s="231"/>
      <c r="B319" s="633" t="s">
        <v>398</v>
      </c>
      <c r="C319" s="633" t="s">
        <v>399</v>
      </c>
      <c r="D319" s="633" t="s">
        <v>284</v>
      </c>
      <c r="E319" s="634" t="s">
        <v>127</v>
      </c>
      <c r="F319" s="634" t="s">
        <v>398</v>
      </c>
      <c r="G319" s="633" t="s">
        <v>399</v>
      </c>
      <c r="H319" s="633" t="s">
        <v>284</v>
      </c>
      <c r="I319" s="634" t="s">
        <v>127</v>
      </c>
      <c r="J319" s="635" t="s">
        <v>398</v>
      </c>
      <c r="K319" s="636" t="s">
        <v>399</v>
      </c>
      <c r="L319" s="637" t="s">
        <v>284</v>
      </c>
      <c r="M319" s="635" t="s">
        <v>127</v>
      </c>
      <c r="N319" s="667"/>
      <c r="O319" s="583" t="s">
        <v>128</v>
      </c>
      <c r="P319" s="397"/>
    </row>
    <row r="320" spans="1:16" hidden="1">
      <c r="A320" s="398" t="s">
        <v>267</v>
      </c>
      <c r="B320" s="320">
        <f>+'CTA Pivot Table'!L$230</f>
        <v>0</v>
      </c>
      <c r="C320" s="320">
        <f>+'CTA Pivot Table'!L$231</f>
        <v>0</v>
      </c>
      <c r="D320" s="320">
        <f>+'CTA Pivot Table'!L$232</f>
        <v>0</v>
      </c>
      <c r="E320" s="319">
        <f>+'CTA Pivot Table'!L$233</f>
        <v>0</v>
      </c>
      <c r="F320" s="319"/>
      <c r="G320" s="319"/>
      <c r="H320" s="319"/>
      <c r="I320" s="319"/>
      <c r="J320" s="319">
        <f>+'CTA Pivot Table'!L$234</f>
        <v>0</v>
      </c>
      <c r="K320" s="320">
        <f>+'CTA Pivot Table'!L$235</f>
        <v>0</v>
      </c>
      <c r="L320" s="320">
        <f>+'CTA Pivot Table'!L$236</f>
        <v>0</v>
      </c>
      <c r="M320" s="321">
        <f>+'CTA Pivot Table'!L$237</f>
        <v>0</v>
      </c>
      <c r="N320" s="319">
        <f>+'CTA Pivot Table'!L$238</f>
        <v>0</v>
      </c>
      <c r="O320" s="380">
        <f>+'CTA Pivot Table'!L$243</f>
        <v>0</v>
      </c>
      <c r="P320" s="43"/>
    </row>
    <row r="321" spans="1:16" hidden="1">
      <c r="A321" s="398"/>
      <c r="E321" s="322"/>
      <c r="I321" s="322"/>
      <c r="J321" s="322"/>
      <c r="M321" s="324"/>
      <c r="N321" s="322"/>
      <c r="O321" s="380"/>
      <c r="P321" s="43"/>
    </row>
    <row r="322" spans="1:16">
      <c r="A322" s="398" t="s">
        <v>268</v>
      </c>
      <c r="B322" s="638">
        <f>+'CTA Pivot Table'!L$6</f>
        <v>0</v>
      </c>
      <c r="C322" s="638">
        <f>+'CTA Pivot Table'!L$7</f>
        <v>0</v>
      </c>
      <c r="D322" s="638">
        <f>+'CTA Pivot Table'!L$8</f>
        <v>0</v>
      </c>
      <c r="E322" s="639">
        <f>+'CTA Pivot Table'!L$9</f>
        <v>0</v>
      </c>
      <c r="F322" s="639">
        <f>+'CTA Pivot Table'!L$10</f>
        <v>0</v>
      </c>
      <c r="G322" s="638">
        <f>+'CTA Pivot Table'!L$11</f>
        <v>0</v>
      </c>
      <c r="H322" s="638">
        <f>+'CTA Pivot Table'!L$12</f>
        <v>0</v>
      </c>
      <c r="I322" s="639">
        <f>+'CTA Pivot Table'!L$13</f>
        <v>0</v>
      </c>
      <c r="J322" s="639">
        <f>+'CTA Pivot Table'!L$14</f>
        <v>0</v>
      </c>
      <c r="K322" s="638">
        <f>+'CTA Pivot Table'!L$15</f>
        <v>0</v>
      </c>
      <c r="L322" s="638">
        <f>+'CTA Pivot Table'!L$16</f>
        <v>0</v>
      </c>
      <c r="M322" s="640">
        <f>+'CTA Pivot Table'!L$17</f>
        <v>0</v>
      </c>
      <c r="N322" s="639">
        <f>+'CTA Pivot Table'!L$18</f>
        <v>0</v>
      </c>
      <c r="O322" s="641">
        <f>+'CTA Pivot Table'!L$22</f>
        <v>0</v>
      </c>
      <c r="P322" s="43"/>
    </row>
    <row r="323" spans="1:16">
      <c r="A323" s="398" t="s">
        <v>269</v>
      </c>
      <c r="B323" s="638">
        <f>+'CTA Pivot Table'!L$23</f>
        <v>72.885245901639351</v>
      </c>
      <c r="C323" s="638">
        <f>+'CTA Pivot Table'!L$24</f>
        <v>66.001509433962269</v>
      </c>
      <c r="D323" s="638">
        <f>+'CTA Pivot Table'!L$25</f>
        <v>60</v>
      </c>
      <c r="E323" s="639">
        <f>+'CTA Pivot Table'!L$26</f>
        <v>68.903870967741938</v>
      </c>
      <c r="F323" s="639">
        <f>+'CTA Pivot Table'!L$27</f>
        <v>74.506905940594066</v>
      </c>
      <c r="G323" s="638">
        <f>+'CTA Pivot Table'!L$28</f>
        <v>68.98897196261683</v>
      </c>
      <c r="H323" s="638">
        <f>+'CTA Pivot Table'!L$29</f>
        <v>88</v>
      </c>
      <c r="I323" s="639">
        <f>+'CTA Pivot Table'!L$30</f>
        <v>72.645854838709681</v>
      </c>
      <c r="J323" s="639">
        <f>+'CTA Pivot Table'!L$31</f>
        <v>62.18571428571429</v>
      </c>
      <c r="K323" s="638">
        <f>+'CTA Pivot Table'!L$32</f>
        <v>53.615166666666667</v>
      </c>
      <c r="L323" s="638">
        <f>+'CTA Pivot Table'!L$33</f>
        <v>55.099193548387092</v>
      </c>
      <c r="M323" s="640">
        <f>+'CTA Pivot Table'!L$34</f>
        <v>57.193095238095239</v>
      </c>
      <c r="N323" s="639">
        <f>+'CTA Pivot Table'!L$35</f>
        <v>0</v>
      </c>
      <c r="O323" s="641">
        <f>+'CTA Pivot Table'!L$39</f>
        <v>67.822042389210011</v>
      </c>
      <c r="P323" s="43"/>
    </row>
    <row r="324" spans="1:16">
      <c r="A324" s="398" t="s">
        <v>270</v>
      </c>
      <c r="B324" s="638">
        <f>+'CTA Pivot Table'!L$40</f>
        <v>0</v>
      </c>
      <c r="C324" s="638">
        <f>+'CTA Pivot Table'!L$41</f>
        <v>0</v>
      </c>
      <c r="D324" s="638">
        <f>+'CTA Pivot Table'!L$42</f>
        <v>0</v>
      </c>
      <c r="E324" s="639">
        <f>+'CTA Pivot Table'!L$43</f>
        <v>0</v>
      </c>
      <c r="F324" s="639">
        <f>+'CTA Pivot Table'!L$44</f>
        <v>0</v>
      </c>
      <c r="G324" s="638">
        <f>+'CTA Pivot Table'!L$45</f>
        <v>0</v>
      </c>
      <c r="H324" s="638">
        <f>+'CTA Pivot Table'!L$46</f>
        <v>0</v>
      </c>
      <c r="I324" s="639">
        <f>+'CTA Pivot Table'!L$47</f>
        <v>0</v>
      </c>
      <c r="J324" s="639">
        <f>+'CTA Pivot Table'!L$48</f>
        <v>0</v>
      </c>
      <c r="K324" s="638">
        <f>+'CTA Pivot Table'!L$49</f>
        <v>0</v>
      </c>
      <c r="L324" s="638">
        <f>+'CTA Pivot Table'!L$50</f>
        <v>0</v>
      </c>
      <c r="M324" s="640">
        <f>+'CTA Pivot Table'!L$51</f>
        <v>0</v>
      </c>
      <c r="N324" s="639">
        <f>+'CTA Pivot Table'!L$52</f>
        <v>0</v>
      </c>
      <c r="O324" s="641">
        <f>+'CTA Pivot Table'!L$56</f>
        <v>0</v>
      </c>
      <c r="P324" s="43"/>
    </row>
    <row r="325" spans="1:16">
      <c r="A325" s="398" t="s">
        <v>271</v>
      </c>
      <c r="B325" s="638">
        <f>+'CTA Pivot Table'!L$57</f>
        <v>71.127419354838707</v>
      </c>
      <c r="C325" s="638">
        <f>+'CTA Pivot Table'!L$58</f>
        <v>73.034246575342465</v>
      </c>
      <c r="D325" s="638">
        <f>+'CTA Pivot Table'!L$59</f>
        <v>67.5</v>
      </c>
      <c r="E325" s="639">
        <f>+'CTA Pivot Table'!L$60</f>
        <v>71.389312977099237</v>
      </c>
      <c r="F325" s="639">
        <f>+'CTA Pivot Table'!L$61</f>
        <v>72.987804878048777</v>
      </c>
      <c r="G325" s="638">
        <f>+'CTA Pivot Table'!L$62</f>
        <v>76.017467248908304</v>
      </c>
      <c r="H325" s="638">
        <f>+'CTA Pivot Table'!L$63</f>
        <v>75</v>
      </c>
      <c r="I325" s="639">
        <f>+'CTA Pivot Table'!L$64</f>
        <v>73.77313769751693</v>
      </c>
      <c r="J325" s="639">
        <f>+'CTA Pivot Table'!L$65</f>
        <v>52.477490166736864</v>
      </c>
      <c r="K325" s="638">
        <f>+'CTA Pivot Table'!L$66</f>
        <v>45.935000404069285</v>
      </c>
      <c r="L325" s="638">
        <f>+'CTA Pivot Table'!L$67</f>
        <v>24</v>
      </c>
      <c r="M325" s="640">
        <f>+'CTA Pivot Table'!L$68</f>
        <v>48.662589905215761</v>
      </c>
      <c r="N325" s="639">
        <f>+'CTA Pivot Table'!L$69</f>
        <v>81.010582010582013</v>
      </c>
      <c r="O325" s="641">
        <f>+'CTA Pivot Table'!L$73</f>
        <v>67.848107520929958</v>
      </c>
      <c r="P325" s="43"/>
    </row>
    <row r="326" spans="1:16">
      <c r="A326" s="398"/>
      <c r="B326" s="638"/>
      <c r="C326" s="638"/>
      <c r="D326" s="638"/>
      <c r="E326" s="639"/>
      <c r="F326" s="639"/>
      <c r="G326" s="638"/>
      <c r="H326" s="638"/>
      <c r="I326" s="639"/>
      <c r="J326" s="639"/>
      <c r="K326" s="638"/>
      <c r="L326" s="638"/>
      <c r="M326" s="640"/>
      <c r="N326" s="639"/>
      <c r="O326" s="641"/>
      <c r="P326" s="43"/>
    </row>
    <row r="327" spans="1:16">
      <c r="A327" s="398" t="s">
        <v>272</v>
      </c>
      <c r="B327" s="638">
        <f>+'CTA Pivot Table'!L$74</f>
        <v>79.15306122448979</v>
      </c>
      <c r="C327" s="638">
        <f>+'CTA Pivot Table'!L$75</f>
        <v>79.90074074074073</v>
      </c>
      <c r="D327" s="638">
        <f>+'CTA Pivot Table'!L$76</f>
        <v>0</v>
      </c>
      <c r="E327" s="639">
        <f>+'CTA Pivot Table'!L$77</f>
        <v>79.418684210526308</v>
      </c>
      <c r="F327" s="639">
        <f>+'CTA Pivot Table'!L$78</f>
        <v>81.712908232118764</v>
      </c>
      <c r="G327" s="638">
        <f>+'CTA Pivot Table'!L$79</f>
        <v>80.820973630831631</v>
      </c>
      <c r="H327" s="638">
        <f>+'CTA Pivot Table'!L$80</f>
        <v>0</v>
      </c>
      <c r="I327" s="639">
        <f>+'CTA Pivot Table'!L$81</f>
        <v>81.490263291139243</v>
      </c>
      <c r="J327" s="639">
        <f>+'CTA Pivot Table'!L$82</f>
        <v>62.111548974943055</v>
      </c>
      <c r="K327" s="638">
        <f>+'CTA Pivot Table'!L$83</f>
        <v>53.846991304347824</v>
      </c>
      <c r="L327" s="638">
        <f>+'CTA Pivot Table'!L$84</f>
        <v>0</v>
      </c>
      <c r="M327" s="640">
        <f>+'CTA Pivot Table'!L$85</f>
        <v>57.425039447731756</v>
      </c>
      <c r="N327" s="639">
        <f>+'CTA Pivot Table'!L$86</f>
        <v>69.8245</v>
      </c>
      <c r="O327" s="641">
        <f>+'CTA Pivot Table'!L$90</f>
        <v>73.430293075684389</v>
      </c>
      <c r="P327" s="43"/>
    </row>
    <row r="328" spans="1:16">
      <c r="A328" s="398" t="s">
        <v>273</v>
      </c>
      <c r="B328" s="638">
        <f>+'CTA Pivot Table'!L$91</f>
        <v>73.030816326530612</v>
      </c>
      <c r="C328" s="638">
        <f>+'CTA Pivot Table'!L$92</f>
        <v>80.685714285714283</v>
      </c>
      <c r="D328" s="638">
        <f>+'CTA Pivot Table'!L$93</f>
        <v>0</v>
      </c>
      <c r="E328" s="639">
        <f>+'CTA Pivot Table'!L$94</f>
        <v>73.98767857142856</v>
      </c>
      <c r="F328" s="639">
        <f>+'CTA Pivot Table'!L$95</f>
        <v>91.485276243093921</v>
      </c>
      <c r="G328" s="638">
        <f>+'CTA Pivot Table'!L$96</f>
        <v>78.85093650793651</v>
      </c>
      <c r="H328" s="638">
        <f>+'CTA Pivot Table'!L$97</f>
        <v>0</v>
      </c>
      <c r="I328" s="639">
        <f>+'CTA Pivot Table'!L$98</f>
        <v>87.654846005774772</v>
      </c>
      <c r="J328" s="639">
        <f>+'CTA Pivot Table'!L$99</f>
        <v>68.875650406504064</v>
      </c>
      <c r="K328" s="638">
        <f>+'CTA Pivot Table'!L$100</f>
        <v>57.43918604651163</v>
      </c>
      <c r="L328" s="638">
        <f>+'CTA Pivot Table'!L$101</f>
        <v>0</v>
      </c>
      <c r="M328" s="640">
        <f>+'CTA Pivot Table'!L$102</f>
        <v>64.169736842105266</v>
      </c>
      <c r="N328" s="639">
        <f>+'CTA Pivot Table'!L$103</f>
        <v>74.699711627906979</v>
      </c>
      <c r="O328" s="641">
        <f>+'CTA Pivot Table'!L$107</f>
        <v>80.897496553625572</v>
      </c>
      <c r="P328" s="43"/>
    </row>
    <row r="329" spans="1:16">
      <c r="A329" s="398" t="s">
        <v>274</v>
      </c>
      <c r="B329" s="638">
        <f>+'CTA Pivot Table'!L$108</f>
        <v>0</v>
      </c>
      <c r="C329" s="638">
        <f>+'CTA Pivot Table'!L$109</f>
        <v>0</v>
      </c>
      <c r="D329" s="638">
        <f>+'CTA Pivot Table'!L$110</f>
        <v>0</v>
      </c>
      <c r="E329" s="639">
        <f>+'CTA Pivot Table'!L$111</f>
        <v>0</v>
      </c>
      <c r="F329" s="639">
        <f>+'CTA Pivot Table'!L$112</f>
        <v>0</v>
      </c>
      <c r="G329" s="638">
        <f>+'CTA Pivot Table'!L$113</f>
        <v>0</v>
      </c>
      <c r="H329" s="638">
        <f>+'CTA Pivot Table'!L$114</f>
        <v>0</v>
      </c>
      <c r="I329" s="639">
        <f>+'CTA Pivot Table'!L$115</f>
        <v>0</v>
      </c>
      <c r="J329" s="639">
        <f>+'CTA Pivot Table'!L$116</f>
        <v>0</v>
      </c>
      <c r="K329" s="638">
        <f>+'CTA Pivot Table'!L$117</f>
        <v>0</v>
      </c>
      <c r="L329" s="638">
        <f>+'CTA Pivot Table'!L$118</f>
        <v>0</v>
      </c>
      <c r="M329" s="640">
        <f>+'CTA Pivot Table'!L$119</f>
        <v>0</v>
      </c>
      <c r="N329" s="639">
        <f>+'CTA Pivot Table'!L$120</f>
        <v>0</v>
      </c>
      <c r="O329" s="641">
        <f>+'CTA Pivot Table'!L$124</f>
        <v>0</v>
      </c>
      <c r="P329" s="43"/>
    </row>
    <row r="330" spans="1:16">
      <c r="A330" s="398" t="s">
        <v>275</v>
      </c>
      <c r="B330" s="638">
        <f>+'CTA Pivot Table'!L$125</f>
        <v>0</v>
      </c>
      <c r="C330" s="638">
        <f>+'CTA Pivot Table'!L$126</f>
        <v>0</v>
      </c>
      <c r="D330" s="638">
        <f>+'CTA Pivot Table'!L$127</f>
        <v>0</v>
      </c>
      <c r="E330" s="639">
        <f>+'CTA Pivot Table'!L$128</f>
        <v>0</v>
      </c>
      <c r="F330" s="639">
        <f>+'CTA Pivot Table'!L$129</f>
        <v>0</v>
      </c>
      <c r="G330" s="638">
        <f>+'CTA Pivot Table'!L$130</f>
        <v>0</v>
      </c>
      <c r="H330" s="638">
        <f>+'CTA Pivot Table'!L$131</f>
        <v>0</v>
      </c>
      <c r="I330" s="639">
        <f>+'CTA Pivot Table'!L$132</f>
        <v>0</v>
      </c>
      <c r="J330" s="639">
        <f>+'CTA Pivot Table'!L$133</f>
        <v>0</v>
      </c>
      <c r="K330" s="638">
        <f>+'CTA Pivot Table'!L$134</f>
        <v>0</v>
      </c>
      <c r="L330" s="638">
        <f>+'CTA Pivot Table'!L$135</f>
        <v>0</v>
      </c>
      <c r="M330" s="640">
        <f>+'CTA Pivot Table'!L$136</f>
        <v>0</v>
      </c>
      <c r="N330" s="639">
        <f>+'CTA Pivot Table'!L$137</f>
        <v>0</v>
      </c>
      <c r="O330" s="641">
        <f>+'CTA Pivot Table'!L$141</f>
        <v>0</v>
      </c>
      <c r="P330" s="43"/>
    </row>
    <row r="331" spans="1:16">
      <c r="A331" s="398"/>
      <c r="B331" s="638"/>
      <c r="C331" s="638"/>
      <c r="D331" s="638"/>
      <c r="E331" s="639"/>
      <c r="F331" s="639"/>
      <c r="G331" s="638"/>
      <c r="H331" s="638"/>
      <c r="I331" s="639"/>
      <c r="J331" s="639"/>
      <c r="K331" s="638"/>
      <c r="L331" s="638"/>
      <c r="M331" s="640"/>
      <c r="N331" s="639"/>
      <c r="O331" s="641"/>
      <c r="P331" s="43"/>
    </row>
    <row r="332" spans="1:16">
      <c r="A332" s="398" t="s">
        <v>276</v>
      </c>
      <c r="B332" s="638">
        <f>+'CTA Pivot Table'!L$142</f>
        <v>0</v>
      </c>
      <c r="C332" s="638">
        <f>+'CTA Pivot Table'!L$143</f>
        <v>0</v>
      </c>
      <c r="D332" s="638">
        <f>+'CTA Pivot Table'!L$144</f>
        <v>0</v>
      </c>
      <c r="E332" s="639">
        <f>+'CTA Pivot Table'!L$145</f>
        <v>0</v>
      </c>
      <c r="F332" s="639">
        <f>+'CTA Pivot Table'!L$146</f>
        <v>0</v>
      </c>
      <c r="G332" s="638">
        <f>+'CTA Pivot Table'!L$147</f>
        <v>0</v>
      </c>
      <c r="H332" s="638">
        <f>+'CTA Pivot Table'!L$148</f>
        <v>0</v>
      </c>
      <c r="I332" s="639">
        <f>+'CTA Pivot Table'!L$149</f>
        <v>0</v>
      </c>
      <c r="J332" s="639">
        <f>+'CTA Pivot Table'!L$150</f>
        <v>0</v>
      </c>
      <c r="K332" s="638">
        <f>+'CTA Pivot Table'!L$151</f>
        <v>0</v>
      </c>
      <c r="L332" s="638">
        <f>+'CTA Pivot Table'!L$152</f>
        <v>0</v>
      </c>
      <c r="M332" s="640">
        <f>+'CTA Pivot Table'!L$153</f>
        <v>0</v>
      </c>
      <c r="N332" s="639">
        <f>+'CTA Pivot Table'!L$154</f>
        <v>0</v>
      </c>
      <c r="O332" s="641">
        <f>+'CTA Pivot Table'!L$158</f>
        <v>0</v>
      </c>
      <c r="P332" s="43"/>
    </row>
    <row r="333" spans="1:16">
      <c r="A333" s="398" t="s">
        <v>277</v>
      </c>
      <c r="B333" s="638">
        <f>+'CTA Pivot Table'!L$159</f>
        <v>75.163292682926837</v>
      </c>
      <c r="C333" s="638">
        <f>+'CTA Pivot Table'!L$160</f>
        <v>68.082117647058837</v>
      </c>
      <c r="D333" s="638">
        <f>+'CTA Pivot Table'!L$161</f>
        <v>71.5</v>
      </c>
      <c r="E333" s="639">
        <f>+'CTA Pivot Table'!L$162</f>
        <v>73.173836065573767</v>
      </c>
      <c r="F333" s="639">
        <f>+'CTA Pivot Table'!L$163</f>
        <v>87.327820181112543</v>
      </c>
      <c r="G333" s="638">
        <f>+'CTA Pivot Table'!L$164</f>
        <v>78.354700619408121</v>
      </c>
      <c r="H333" s="638">
        <f>+'CTA Pivot Table'!L$165</f>
        <v>64.36</v>
      </c>
      <c r="I333" s="639">
        <f>+'CTA Pivot Table'!L$166</f>
        <v>82.860099387112825</v>
      </c>
      <c r="J333" s="639">
        <f>+'CTA Pivot Table'!L$167</f>
        <v>69.440881057268726</v>
      </c>
      <c r="K333" s="638">
        <f>+'CTA Pivot Table'!L$168</f>
        <v>58.977129987129992</v>
      </c>
      <c r="L333" s="638">
        <f>+'CTA Pivot Table'!L$169</f>
        <v>58.528823529411767</v>
      </c>
      <c r="M333" s="640">
        <f>+'CTA Pivot Table'!L$170</f>
        <v>62.777548076923054</v>
      </c>
      <c r="N333" s="639">
        <f>+'CTA Pivot Table'!L$171</f>
        <v>0</v>
      </c>
      <c r="O333" s="641">
        <f>+'CTA Pivot Table'!L$175</f>
        <v>78.722787804878052</v>
      </c>
      <c r="P333" s="43"/>
    </row>
    <row r="334" spans="1:16">
      <c r="A334" s="398" t="s">
        <v>278</v>
      </c>
      <c r="B334" s="638">
        <f>+'CTA Pivot Table'!L$176</f>
        <v>0</v>
      </c>
      <c r="C334" s="638">
        <f>+'CTA Pivot Table'!L$177</f>
        <v>0</v>
      </c>
      <c r="D334" s="638">
        <f>+'CTA Pivot Table'!L$178</f>
        <v>0</v>
      </c>
      <c r="E334" s="639">
        <f>+'CTA Pivot Table'!L$179</f>
        <v>0</v>
      </c>
      <c r="F334" s="639">
        <f>+'CTA Pivot Table'!L$180</f>
        <v>0</v>
      </c>
      <c r="G334" s="638">
        <f>+'CTA Pivot Table'!L$181</f>
        <v>0</v>
      </c>
      <c r="H334" s="638">
        <f>+'CTA Pivot Table'!L$182</f>
        <v>0</v>
      </c>
      <c r="I334" s="639">
        <f>+'CTA Pivot Table'!L$183</f>
        <v>0</v>
      </c>
      <c r="J334" s="639">
        <f>+'CTA Pivot Table'!L$184</f>
        <v>0</v>
      </c>
      <c r="K334" s="638">
        <f>+'CTA Pivot Table'!L$185</f>
        <v>0</v>
      </c>
      <c r="L334" s="638">
        <f>+'CTA Pivot Table'!L$186</f>
        <v>0</v>
      </c>
      <c r="M334" s="640">
        <f>+'CTA Pivot Table'!L$187</f>
        <v>0</v>
      </c>
      <c r="N334" s="639">
        <f>+'CTA Pivot Table'!L$188</f>
        <v>0</v>
      </c>
      <c r="O334" s="641">
        <f>+'CTA Pivot Table'!L$192</f>
        <v>0</v>
      </c>
      <c r="P334" s="43"/>
    </row>
    <row r="335" spans="1:16">
      <c r="A335" s="398" t="s">
        <v>279</v>
      </c>
      <c r="B335" s="638">
        <f>+'CTA Pivot Table'!L$193</f>
        <v>0</v>
      </c>
      <c r="C335" s="638">
        <f>+'CTA Pivot Table'!L$194</f>
        <v>0</v>
      </c>
      <c r="D335" s="638">
        <f>+'CTA Pivot Table'!L$195</f>
        <v>0</v>
      </c>
      <c r="E335" s="639">
        <f>+'CTA Pivot Table'!L$196</f>
        <v>0</v>
      </c>
      <c r="F335" s="639">
        <f>+'CTA Pivot Table'!L$197</f>
        <v>0</v>
      </c>
      <c r="G335" s="638">
        <f>+'CTA Pivot Table'!L$198</f>
        <v>0</v>
      </c>
      <c r="H335" s="638">
        <f>+'CTA Pivot Table'!L$199</f>
        <v>0</v>
      </c>
      <c r="I335" s="639">
        <f>+'CTA Pivot Table'!L$200</f>
        <v>0</v>
      </c>
      <c r="J335" s="639">
        <f>+'CTA Pivot Table'!L$201</f>
        <v>0</v>
      </c>
      <c r="K335" s="638">
        <f>+'CTA Pivot Table'!L$202</f>
        <v>0</v>
      </c>
      <c r="L335" s="638">
        <f>+'CTA Pivot Table'!L$203</f>
        <v>0</v>
      </c>
      <c r="M335" s="640">
        <f>+'CTA Pivot Table'!L$204</f>
        <v>0</v>
      </c>
      <c r="N335" s="639">
        <f>+'CTA Pivot Table'!L$205</f>
        <v>0</v>
      </c>
      <c r="O335" s="641">
        <f>+'CTA Pivot Table'!L$209</f>
        <v>0</v>
      </c>
      <c r="P335" s="43"/>
    </row>
    <row r="336" spans="1:16">
      <c r="A336" s="398"/>
      <c r="B336" s="638"/>
      <c r="C336" s="638"/>
      <c r="D336" s="638"/>
      <c r="E336" s="639"/>
      <c r="F336" s="639"/>
      <c r="G336" s="638"/>
      <c r="H336" s="638"/>
      <c r="I336" s="639"/>
      <c r="J336" s="639"/>
      <c r="K336" s="638"/>
      <c r="L336" s="638"/>
      <c r="M336" s="640"/>
      <c r="N336" s="639"/>
      <c r="O336" s="641"/>
      <c r="P336" s="43"/>
    </row>
    <row r="337" spans="1:16">
      <c r="A337" s="398" t="s">
        <v>280</v>
      </c>
      <c r="B337" s="638">
        <f>+'CTA Pivot Table'!L$210</f>
        <v>0</v>
      </c>
      <c r="C337" s="638">
        <f>+'CTA Pivot Table'!L$211</f>
        <v>0</v>
      </c>
      <c r="D337" s="638">
        <f>+'CTA Pivot Table'!L$212</f>
        <v>0</v>
      </c>
      <c r="E337" s="639">
        <f>+'CTA Pivot Table'!L$213</f>
        <v>0</v>
      </c>
      <c r="F337" s="639">
        <f>+'CTA Pivot Table'!L$214</f>
        <v>0</v>
      </c>
      <c r="G337" s="638">
        <f>+'CTA Pivot Table'!L$215</f>
        <v>0</v>
      </c>
      <c r="H337" s="638">
        <f>+'CTA Pivot Table'!L$216</f>
        <v>0</v>
      </c>
      <c r="I337" s="639">
        <f>+'CTA Pivot Table'!L$217</f>
        <v>0</v>
      </c>
      <c r="J337" s="639">
        <f>+'CTA Pivot Table'!L$218</f>
        <v>0</v>
      </c>
      <c r="K337" s="638">
        <f>+'CTA Pivot Table'!L$219</f>
        <v>0</v>
      </c>
      <c r="L337" s="638">
        <f>+'CTA Pivot Table'!L$220</f>
        <v>0</v>
      </c>
      <c r="M337" s="640">
        <f>+'CTA Pivot Table'!L$221</f>
        <v>0</v>
      </c>
      <c r="N337" s="639">
        <f>+'CTA Pivot Table'!L$222</f>
        <v>0</v>
      </c>
      <c r="O337" s="641">
        <f>+'CTA Pivot Table'!L$226</f>
        <v>0</v>
      </c>
      <c r="P337" s="43"/>
    </row>
    <row r="338" spans="1:16">
      <c r="A338" s="398" t="s">
        <v>281</v>
      </c>
      <c r="B338" s="638">
        <f>+'CTA Pivot Table'!L$227</f>
        <v>0</v>
      </c>
      <c r="C338" s="638">
        <f>+'CTA Pivot Table'!L$228</f>
        <v>0</v>
      </c>
      <c r="D338" s="638">
        <f>+'CTA Pivot Table'!L$229</f>
        <v>0</v>
      </c>
      <c r="E338" s="639">
        <f>+'CTA Pivot Table'!L$230</f>
        <v>0</v>
      </c>
      <c r="F338" s="639">
        <f>+'CTA Pivot Table'!L$231</f>
        <v>0</v>
      </c>
      <c r="G338" s="638">
        <f>+'CTA Pivot Table'!L$232</f>
        <v>0</v>
      </c>
      <c r="H338" s="638">
        <f>+'CTA Pivot Table'!L$233</f>
        <v>0</v>
      </c>
      <c r="I338" s="639">
        <f>+'CTA Pivot Table'!L$234</f>
        <v>0</v>
      </c>
      <c r="J338" s="639">
        <f>+'CTA Pivot Table'!L$235</f>
        <v>0</v>
      </c>
      <c r="K338" s="638">
        <f>+'CTA Pivot Table'!L$236</f>
        <v>0</v>
      </c>
      <c r="L338" s="638">
        <f>+'CTA Pivot Table'!L$237</f>
        <v>0</v>
      </c>
      <c r="M338" s="640">
        <f>+'CTA Pivot Table'!L$238</f>
        <v>0</v>
      </c>
      <c r="N338" s="639">
        <f>+'CTA Pivot Table'!L$239</f>
        <v>0</v>
      </c>
      <c r="O338" s="641">
        <f>+'CTA Pivot Table'!L$243</f>
        <v>0</v>
      </c>
      <c r="P338" s="43"/>
    </row>
    <row r="339" spans="1:16">
      <c r="A339" s="398" t="s">
        <v>282</v>
      </c>
      <c r="B339" s="638">
        <f>+'CTA Pivot Table'!L$244</f>
        <v>71.109311560255207</v>
      </c>
      <c r="C339" s="638">
        <f>+'CTA Pivot Table'!L$245</f>
        <v>69.553846153846152</v>
      </c>
      <c r="D339" s="638">
        <f>+'CTA Pivot Table'!L$246</f>
        <v>0</v>
      </c>
      <c r="E339" s="639">
        <f>+'CTA Pivot Table'!L$247</f>
        <v>70.77890224190034</v>
      </c>
      <c r="F339" s="639">
        <f>+'CTA Pivot Table'!L$248</f>
        <v>73.306650946607846</v>
      </c>
      <c r="G339" s="638">
        <f>+'CTA Pivot Table'!L$249</f>
        <v>75.543532786698009</v>
      </c>
      <c r="H339" s="638">
        <f>+'CTA Pivot Table'!L$250</f>
        <v>0</v>
      </c>
      <c r="I339" s="639">
        <f>+'CTA Pivot Table'!L$251</f>
        <v>74.756254913807567</v>
      </c>
      <c r="J339" s="639">
        <f>+'CTA Pivot Table'!L$252</f>
        <v>60.834801762114537</v>
      </c>
      <c r="K339" s="638">
        <f>+'CTA Pivot Table'!L$253</f>
        <v>58.934256436048152</v>
      </c>
      <c r="L339" s="638">
        <f>+'CTA Pivot Table'!L$254</f>
        <v>0</v>
      </c>
      <c r="M339" s="640">
        <f>+'CTA Pivot Table'!L$255</f>
        <v>59.490573378687834</v>
      </c>
      <c r="N339" s="639">
        <f>+'CTA Pivot Table'!L$256</f>
        <v>0</v>
      </c>
      <c r="O339" s="641">
        <f>+'CTA Pivot Table'!L$260</f>
        <v>69.339774935875823</v>
      </c>
      <c r="P339" s="43"/>
    </row>
    <row r="340" spans="1:16">
      <c r="A340" s="403" t="s">
        <v>283</v>
      </c>
      <c r="B340" s="642">
        <f>+'CTA Pivot Table'!L$261</f>
        <v>0</v>
      </c>
      <c r="C340" s="642">
        <f>+'CTA Pivot Table'!L$262</f>
        <v>0</v>
      </c>
      <c r="D340" s="642">
        <f>+'CTA Pivot Table'!L$263</f>
        <v>0</v>
      </c>
      <c r="E340" s="643">
        <f>+'CTA Pivot Table'!L$264</f>
        <v>0</v>
      </c>
      <c r="F340" s="643">
        <f>+'CTA Pivot Table'!L$265</f>
        <v>0</v>
      </c>
      <c r="G340" s="642">
        <f>+'CTA Pivot Table'!L$266</f>
        <v>0</v>
      </c>
      <c r="H340" s="642">
        <f>+'CTA Pivot Table'!L$267</f>
        <v>0</v>
      </c>
      <c r="I340" s="643">
        <f>+'CTA Pivot Table'!L$268</f>
        <v>0</v>
      </c>
      <c r="J340" s="643">
        <f>+'CTA Pivot Table'!L$269</f>
        <v>0</v>
      </c>
      <c r="K340" s="642">
        <f>+'CTA Pivot Table'!L$270</f>
        <v>0</v>
      </c>
      <c r="L340" s="642">
        <f>+'CTA Pivot Table'!L$271</f>
        <v>0</v>
      </c>
      <c r="M340" s="644">
        <f>+'CTA Pivot Table'!L$272</f>
        <v>0</v>
      </c>
      <c r="N340" s="643">
        <f>+'CTA Pivot Table'!L$273</f>
        <v>0</v>
      </c>
      <c r="O340" s="645">
        <f>+'CTA Pivot Table'!L$277</f>
        <v>0</v>
      </c>
      <c r="P340" s="43"/>
    </row>
    <row r="341" spans="1:16">
      <c r="A341" s="584" t="s">
        <v>400</v>
      </c>
      <c r="B341" s="646"/>
      <c r="C341" s="646"/>
      <c r="D341" s="646"/>
      <c r="E341" s="646"/>
      <c r="F341" s="646"/>
      <c r="G341" s="646"/>
      <c r="H341" s="646"/>
      <c r="I341" s="646"/>
      <c r="J341" s="646"/>
      <c r="K341" s="646"/>
      <c r="L341" s="646"/>
      <c r="M341" s="646"/>
      <c r="N341" s="646"/>
      <c r="O341" s="647"/>
    </row>
    <row r="342" spans="1:16">
      <c r="A342" s="649"/>
      <c r="B342" s="646"/>
      <c r="C342" s="646"/>
      <c r="D342" s="646"/>
      <c r="E342" s="646"/>
      <c r="F342" s="646"/>
      <c r="G342" s="646"/>
      <c r="H342" s="646"/>
      <c r="I342" s="646"/>
      <c r="J342" s="646"/>
      <c r="K342" s="646"/>
      <c r="L342" s="646"/>
      <c r="M342" s="646"/>
      <c r="N342" s="646"/>
      <c r="O342" s="648" t="s">
        <v>830</v>
      </c>
    </row>
    <row r="343" spans="1:16" ht="18">
      <c r="A343" s="557" t="s">
        <v>888</v>
      </c>
      <c r="B343" s="393"/>
      <c r="C343" s="393"/>
      <c r="D343" s="393"/>
      <c r="E343" s="536"/>
      <c r="F343" s="536"/>
      <c r="G343" s="536"/>
      <c r="H343" s="536"/>
      <c r="I343" s="536"/>
      <c r="J343" s="393"/>
      <c r="K343" s="393"/>
      <c r="L343" s="393"/>
      <c r="M343" s="536"/>
      <c r="N343" s="393"/>
      <c r="O343" s="537"/>
    </row>
    <row r="344" spans="1:16" ht="18">
      <c r="A344" s="557"/>
      <c r="B344" s="393"/>
      <c r="C344" s="393"/>
      <c r="D344" s="393"/>
      <c r="E344" s="536"/>
      <c r="F344" s="536"/>
      <c r="G344" s="536"/>
      <c r="H344" s="536"/>
      <c r="I344" s="536"/>
      <c r="J344" s="393"/>
      <c r="K344" s="393"/>
      <c r="L344" s="393"/>
      <c r="M344" s="536"/>
      <c r="N344" s="393"/>
      <c r="O344" s="537"/>
    </row>
    <row r="345" spans="1:16">
      <c r="A345" s="558" t="s">
        <v>418</v>
      </c>
      <c r="B345" s="393"/>
      <c r="C345" s="393"/>
      <c r="D345" s="393"/>
      <c r="E345" s="536"/>
      <c r="F345" s="536"/>
      <c r="G345" s="536"/>
      <c r="H345" s="536"/>
      <c r="I345" s="536"/>
      <c r="J345" s="393"/>
      <c r="K345" s="393"/>
      <c r="L345" s="393"/>
      <c r="M345" s="536"/>
      <c r="N345" s="393"/>
      <c r="O345" s="537"/>
    </row>
    <row r="346" spans="1:16">
      <c r="A346" s="558" t="s">
        <v>540</v>
      </c>
      <c r="B346" s="393"/>
      <c r="C346" s="393"/>
      <c r="D346" s="393"/>
      <c r="E346" s="536"/>
      <c r="F346" s="536"/>
      <c r="G346" s="536"/>
      <c r="H346" s="536"/>
      <c r="I346" s="536"/>
      <c r="J346" s="393"/>
      <c r="K346" s="393"/>
      <c r="L346" s="393"/>
      <c r="M346" s="536"/>
      <c r="N346" s="393"/>
      <c r="O346" s="537"/>
    </row>
    <row r="347" spans="1:16" ht="15.75" customHeight="1">
      <c r="A347" s="231"/>
      <c r="B347" s="317"/>
      <c r="C347" s="317"/>
      <c r="D347" s="317"/>
      <c r="E347" s="317"/>
      <c r="F347" s="318"/>
      <c r="G347" s="395"/>
      <c r="H347" s="395"/>
      <c r="I347" s="396"/>
      <c r="J347" s="396"/>
      <c r="K347" s="396"/>
      <c r="L347" s="396"/>
      <c r="M347" s="396"/>
      <c r="N347" s="396"/>
      <c r="O347" s="396"/>
      <c r="P347" s="42"/>
    </row>
    <row r="348" spans="1:16" ht="15.75" customHeight="1">
      <c r="A348" s="213"/>
      <c r="B348" s="561" t="s">
        <v>828</v>
      </c>
      <c r="C348" s="626"/>
      <c r="D348" s="626"/>
      <c r="E348" s="626"/>
      <c r="F348" s="626"/>
      <c r="G348" s="626"/>
      <c r="H348" s="626"/>
      <c r="I348" s="627"/>
      <c r="J348" s="628" t="s">
        <v>397</v>
      </c>
      <c r="K348" s="629"/>
      <c r="L348" s="629"/>
      <c r="M348" s="630"/>
      <c r="N348" s="660" t="s">
        <v>827</v>
      </c>
      <c r="O348" s="631"/>
      <c r="P348" s="397"/>
    </row>
    <row r="349" spans="1:16" ht="45.75" customHeight="1">
      <c r="A349" s="243"/>
      <c r="B349" s="562" t="s">
        <v>906</v>
      </c>
      <c r="C349" s="562"/>
      <c r="D349" s="562"/>
      <c r="E349" s="567"/>
      <c r="F349" s="568" t="s">
        <v>908</v>
      </c>
      <c r="G349" s="562"/>
      <c r="H349" s="562"/>
      <c r="I349" s="563"/>
      <c r="J349" s="569" t="s">
        <v>829</v>
      </c>
      <c r="K349" s="626"/>
      <c r="L349" s="626"/>
      <c r="M349" s="627"/>
      <c r="N349" s="666"/>
      <c r="O349" s="632"/>
      <c r="P349" s="397"/>
    </row>
    <row r="350" spans="1:16" ht="29.25" customHeight="1">
      <c r="A350" s="231"/>
      <c r="B350" s="633" t="s">
        <v>398</v>
      </c>
      <c r="C350" s="633" t="s">
        <v>399</v>
      </c>
      <c r="D350" s="633" t="s">
        <v>284</v>
      </c>
      <c r="E350" s="634" t="s">
        <v>127</v>
      </c>
      <c r="F350" s="634" t="s">
        <v>398</v>
      </c>
      <c r="G350" s="633" t="s">
        <v>399</v>
      </c>
      <c r="H350" s="633" t="s">
        <v>284</v>
      </c>
      <c r="I350" s="634" t="s">
        <v>127</v>
      </c>
      <c r="J350" s="635" t="s">
        <v>398</v>
      </c>
      <c r="K350" s="636" t="s">
        <v>399</v>
      </c>
      <c r="L350" s="637" t="s">
        <v>284</v>
      </c>
      <c r="M350" s="635" t="s">
        <v>127</v>
      </c>
      <c r="N350" s="667"/>
      <c r="O350" s="583" t="s">
        <v>128</v>
      </c>
      <c r="P350" s="397"/>
    </row>
    <row r="351" spans="1:16" hidden="1">
      <c r="A351" s="398" t="s">
        <v>267</v>
      </c>
      <c r="B351" s="320">
        <f>+'CTA Pivot Table'!M$230</f>
        <v>0</v>
      </c>
      <c r="C351" s="320">
        <f>+'CTA Pivot Table'!M$231</f>
        <v>0</v>
      </c>
      <c r="D351" s="320">
        <f>+'CTA Pivot Table'!M$232</f>
        <v>0</v>
      </c>
      <c r="E351" s="319">
        <f>+'CTA Pivot Table'!M$233</f>
        <v>0</v>
      </c>
      <c r="F351" s="319"/>
      <c r="G351" s="319"/>
      <c r="H351" s="319"/>
      <c r="I351" s="319"/>
      <c r="J351" s="319">
        <f>+'CTA Pivot Table'!M$234</f>
        <v>0</v>
      </c>
      <c r="K351" s="320">
        <f>+'CTA Pivot Table'!M$235</f>
        <v>0</v>
      </c>
      <c r="L351" s="320">
        <f>+'CTA Pivot Table'!M$236</f>
        <v>0</v>
      </c>
      <c r="M351" s="321">
        <f>+'CTA Pivot Table'!M$237</f>
        <v>0</v>
      </c>
      <c r="N351" s="319">
        <f>+'CTA Pivot Table'!M$238</f>
        <v>0</v>
      </c>
      <c r="O351" s="380">
        <f>+'CTA Pivot Table'!M$243</f>
        <v>0</v>
      </c>
      <c r="P351" s="43"/>
    </row>
    <row r="352" spans="1:16" hidden="1">
      <c r="A352" s="398"/>
      <c r="E352" s="322"/>
      <c r="I352" s="322"/>
      <c r="J352" s="322"/>
      <c r="M352" s="324"/>
      <c r="N352" s="322"/>
      <c r="O352" s="380"/>
      <c r="P352" s="43"/>
    </row>
    <row r="353" spans="1:16">
      <c r="A353" s="398" t="s">
        <v>268</v>
      </c>
      <c r="B353" s="638">
        <f>+'CTA Pivot Table'!M$6</f>
        <v>0</v>
      </c>
      <c r="C353" s="638">
        <f>+'CTA Pivot Table'!M$7</f>
        <v>0</v>
      </c>
      <c r="D353" s="638">
        <f>+'CTA Pivot Table'!M$8</f>
        <v>0</v>
      </c>
      <c r="E353" s="639">
        <f>+'CTA Pivot Table'!M$9</f>
        <v>0</v>
      </c>
      <c r="F353" s="639">
        <f>+'CTA Pivot Table'!M$10</f>
        <v>0</v>
      </c>
      <c r="G353" s="638">
        <f>+'CTA Pivot Table'!M$11</f>
        <v>0</v>
      </c>
      <c r="H353" s="638">
        <f>+'CTA Pivot Table'!M$12</f>
        <v>0</v>
      </c>
      <c r="I353" s="639">
        <f>+'CTA Pivot Table'!M$13</f>
        <v>0</v>
      </c>
      <c r="J353" s="639">
        <f>+'CTA Pivot Table'!M$14</f>
        <v>0</v>
      </c>
      <c r="K353" s="638">
        <f>+'CTA Pivot Table'!M$15</f>
        <v>0</v>
      </c>
      <c r="L353" s="638">
        <f>+'CTA Pivot Table'!M$16</f>
        <v>0</v>
      </c>
      <c r="M353" s="640">
        <f>+'CTA Pivot Table'!M$17</f>
        <v>0</v>
      </c>
      <c r="N353" s="639">
        <f>+'CTA Pivot Table'!M$18</f>
        <v>0</v>
      </c>
      <c r="O353" s="641">
        <f>+'CTA Pivot Table'!M$22</f>
        <v>0</v>
      </c>
      <c r="P353" s="43"/>
    </row>
    <row r="354" spans="1:16">
      <c r="A354" s="398" t="s">
        <v>269</v>
      </c>
      <c r="B354" s="638">
        <f>+'CTA Pivot Table'!M$23</f>
        <v>76.998437499999994</v>
      </c>
      <c r="C354" s="638">
        <f>+'CTA Pivot Table'!M$24</f>
        <v>75.372325581395344</v>
      </c>
      <c r="D354" s="638">
        <f>+'CTA Pivot Table'!M$25</f>
        <v>68.74173913043478</v>
      </c>
      <c r="E354" s="639">
        <f>+'CTA Pivot Table'!M$26</f>
        <v>74.659787234042554</v>
      </c>
      <c r="F354" s="639">
        <f>+'CTA Pivot Table'!M$27</f>
        <v>76.445268006700189</v>
      </c>
      <c r="G354" s="638">
        <f>+'CTA Pivot Table'!M$28</f>
        <v>74.122563106796107</v>
      </c>
      <c r="H354" s="638">
        <f>+'CTA Pivot Table'!M$29</f>
        <v>63.331684782608697</v>
      </c>
      <c r="I354" s="639">
        <f>+'CTA Pivot Table'!M$30</f>
        <v>74.538721605916535</v>
      </c>
      <c r="J354" s="639">
        <f>+'CTA Pivot Table'!M$31</f>
        <v>60.545290519877668</v>
      </c>
      <c r="K354" s="638">
        <f>+'CTA Pivot Table'!M$32</f>
        <v>55.851255411255408</v>
      </c>
      <c r="L354" s="638">
        <f>+'CTA Pivot Table'!M$33</f>
        <v>56.68668103448276</v>
      </c>
      <c r="M354" s="640">
        <f>+'CTA Pivot Table'!M$34</f>
        <v>58.039569620253161</v>
      </c>
      <c r="N354" s="639">
        <f>+'CTA Pivot Table'!M$35</f>
        <v>67.888888888888886</v>
      </c>
      <c r="O354" s="641">
        <f>+'CTA Pivot Table'!M$39</f>
        <v>69.922728556300754</v>
      </c>
      <c r="P354" s="43"/>
    </row>
    <row r="355" spans="1:16">
      <c r="A355" s="398" t="s">
        <v>270</v>
      </c>
      <c r="B355" s="638">
        <f>+'CTA Pivot Table'!M$40</f>
        <v>0</v>
      </c>
      <c r="C355" s="638">
        <f>+'CTA Pivot Table'!M$41</f>
        <v>0</v>
      </c>
      <c r="D355" s="638">
        <f>+'CTA Pivot Table'!M$42</f>
        <v>0</v>
      </c>
      <c r="E355" s="639">
        <f>+'CTA Pivot Table'!M$43</f>
        <v>0</v>
      </c>
      <c r="F355" s="639">
        <f>+'CTA Pivot Table'!M$44</f>
        <v>0</v>
      </c>
      <c r="G355" s="638">
        <f>+'CTA Pivot Table'!M$45</f>
        <v>0</v>
      </c>
      <c r="H355" s="638">
        <f>+'CTA Pivot Table'!M$46</f>
        <v>0</v>
      </c>
      <c r="I355" s="639">
        <f>+'CTA Pivot Table'!M$47</f>
        <v>0</v>
      </c>
      <c r="J355" s="639">
        <f>+'CTA Pivot Table'!M$48</f>
        <v>0</v>
      </c>
      <c r="K355" s="638">
        <f>+'CTA Pivot Table'!M$49</f>
        <v>0</v>
      </c>
      <c r="L355" s="638">
        <f>+'CTA Pivot Table'!M$50</f>
        <v>0</v>
      </c>
      <c r="M355" s="640">
        <f>+'CTA Pivot Table'!M$51</f>
        <v>0</v>
      </c>
      <c r="N355" s="639">
        <f>+'CTA Pivot Table'!M$52</f>
        <v>0</v>
      </c>
      <c r="O355" s="641">
        <f>+'CTA Pivot Table'!M$56</f>
        <v>0</v>
      </c>
      <c r="P355" s="43"/>
    </row>
    <row r="356" spans="1:16">
      <c r="A356" s="398" t="s">
        <v>271</v>
      </c>
      <c r="B356" s="638">
        <f>+'CTA Pivot Table'!M$57</f>
        <v>73.364583333333329</v>
      </c>
      <c r="C356" s="638">
        <f>+'CTA Pivot Table'!M$58</f>
        <v>60.466666666666669</v>
      </c>
      <c r="D356" s="638">
        <f>+'CTA Pivot Table'!M$59</f>
        <v>64</v>
      </c>
      <c r="E356" s="639">
        <f>+'CTA Pivot Table'!M$60</f>
        <v>69.830882352941174</v>
      </c>
      <c r="F356" s="639">
        <f>+'CTA Pivot Table'!M$61</f>
        <v>73.489795918367349</v>
      </c>
      <c r="G356" s="638">
        <f>+'CTA Pivot Table'!M$62</f>
        <v>62.875</v>
      </c>
      <c r="H356" s="638">
        <f>+'CTA Pivot Table'!M$63</f>
        <v>0</v>
      </c>
      <c r="I356" s="639">
        <f>+'CTA Pivot Table'!M$64</f>
        <v>70.876923076923077</v>
      </c>
      <c r="J356" s="639">
        <f>+'CTA Pivot Table'!M$65</f>
        <v>46.883333333333333</v>
      </c>
      <c r="K356" s="638">
        <f>+'CTA Pivot Table'!M$66</f>
        <v>39.729166666666664</v>
      </c>
      <c r="L356" s="638">
        <f>+'CTA Pivot Table'!M$67</f>
        <v>0</v>
      </c>
      <c r="M356" s="640">
        <f>+'CTA Pivot Table'!M$68</f>
        <v>43.663958333333333</v>
      </c>
      <c r="N356" s="639">
        <f>+'CTA Pivot Table'!M$69</f>
        <v>0</v>
      </c>
      <c r="O356" s="641">
        <f>+'CTA Pivot Table'!M$73</f>
        <v>64.173747591522158</v>
      </c>
      <c r="P356" s="43"/>
    </row>
    <row r="357" spans="1:16">
      <c r="A357" s="398"/>
      <c r="B357" s="638"/>
      <c r="C357" s="638"/>
      <c r="D357" s="638"/>
      <c r="E357" s="639"/>
      <c r="F357" s="639"/>
      <c r="G357" s="638"/>
      <c r="H357" s="638"/>
      <c r="I357" s="639"/>
      <c r="J357" s="639"/>
      <c r="K357" s="638"/>
      <c r="L357" s="638"/>
      <c r="M357" s="640"/>
      <c r="N357" s="639"/>
      <c r="O357" s="641"/>
      <c r="P357" s="43"/>
    </row>
    <row r="358" spans="1:16">
      <c r="A358" s="398" t="s">
        <v>272</v>
      </c>
      <c r="B358" s="638">
        <f>+'CTA Pivot Table'!M$74</f>
        <v>71.111111111111114</v>
      </c>
      <c r="C358" s="638">
        <f>+'CTA Pivot Table'!M$75</f>
        <v>78.666666666666671</v>
      </c>
      <c r="D358" s="638">
        <f>+'CTA Pivot Table'!M$76</f>
        <v>0</v>
      </c>
      <c r="E358" s="639">
        <f>+'CTA Pivot Table'!M$77</f>
        <v>73</v>
      </c>
      <c r="F358" s="639">
        <f>+'CTA Pivot Table'!M$78</f>
        <v>78.12107744107746</v>
      </c>
      <c r="G358" s="638">
        <f>+'CTA Pivot Table'!M$79</f>
        <v>75.622408759124085</v>
      </c>
      <c r="H358" s="638">
        <f>+'CTA Pivot Table'!M$80</f>
        <v>0</v>
      </c>
      <c r="I358" s="639">
        <f>+'CTA Pivot Table'!M$81</f>
        <v>77.332327188940084</v>
      </c>
      <c r="J358" s="639">
        <f>+'CTA Pivot Table'!M$82</f>
        <v>59.666534653465341</v>
      </c>
      <c r="K358" s="638">
        <f>+'CTA Pivot Table'!M$83</f>
        <v>54.886521739130444</v>
      </c>
      <c r="L358" s="638">
        <f>+'CTA Pivot Table'!M$84</f>
        <v>0</v>
      </c>
      <c r="M358" s="640">
        <f>+'CTA Pivot Table'!M$85</f>
        <v>57.121620370370366</v>
      </c>
      <c r="N358" s="639">
        <f>+'CTA Pivot Table'!M$86</f>
        <v>0</v>
      </c>
      <c r="O358" s="641">
        <f>+'CTA Pivot Table'!M$90</f>
        <v>70.659365558912384</v>
      </c>
      <c r="P358" s="43"/>
    </row>
    <row r="359" spans="1:16">
      <c r="A359" s="398" t="s">
        <v>273</v>
      </c>
      <c r="B359" s="638">
        <f>+'CTA Pivot Table'!M$91</f>
        <v>78.626470588235293</v>
      </c>
      <c r="C359" s="638">
        <f>+'CTA Pivot Table'!M$92</f>
        <v>75.571428571428569</v>
      </c>
      <c r="D359" s="638">
        <f>+'CTA Pivot Table'!M$93</f>
        <v>0</v>
      </c>
      <c r="E359" s="639">
        <f>+'CTA Pivot Table'!M$94</f>
        <v>77.735416666666666</v>
      </c>
      <c r="F359" s="639">
        <f>+'CTA Pivot Table'!M$95</f>
        <v>90.823395522388054</v>
      </c>
      <c r="G359" s="638">
        <f>+'CTA Pivot Table'!M$96</f>
        <v>71.406939890710376</v>
      </c>
      <c r="H359" s="638">
        <f>+'CTA Pivot Table'!M$97</f>
        <v>0</v>
      </c>
      <c r="I359" s="639">
        <f>+'CTA Pivot Table'!M$98</f>
        <v>82.944878048780481</v>
      </c>
      <c r="J359" s="639">
        <f>+'CTA Pivot Table'!M$99</f>
        <v>65.693404255319152</v>
      </c>
      <c r="K359" s="638">
        <f>+'CTA Pivot Table'!M$100</f>
        <v>50.591641791044779</v>
      </c>
      <c r="L359" s="638">
        <f>+'CTA Pivot Table'!M$101</f>
        <v>0</v>
      </c>
      <c r="M359" s="640">
        <f>+'CTA Pivot Table'!M$102</f>
        <v>56.817807017543863</v>
      </c>
      <c r="N359" s="639">
        <f>+'CTA Pivot Table'!M$103</f>
        <v>73.923699186991882</v>
      </c>
      <c r="O359" s="641">
        <f>+'CTA Pivot Table'!M$107</f>
        <v>76.570359281437121</v>
      </c>
      <c r="P359" s="43"/>
    </row>
    <row r="360" spans="1:16">
      <c r="A360" s="398" t="s">
        <v>274</v>
      </c>
      <c r="B360" s="638">
        <f>+'CTA Pivot Table'!M$108</f>
        <v>0</v>
      </c>
      <c r="C360" s="638">
        <f>+'CTA Pivot Table'!M$109</f>
        <v>0</v>
      </c>
      <c r="D360" s="638">
        <f>+'CTA Pivot Table'!M$110</f>
        <v>0</v>
      </c>
      <c r="E360" s="639">
        <f>+'CTA Pivot Table'!M$111</f>
        <v>0</v>
      </c>
      <c r="F360" s="639">
        <f>+'CTA Pivot Table'!M$112</f>
        <v>0</v>
      </c>
      <c r="G360" s="638">
        <f>+'CTA Pivot Table'!M$113</f>
        <v>0</v>
      </c>
      <c r="H360" s="638">
        <f>+'CTA Pivot Table'!M$114</f>
        <v>0</v>
      </c>
      <c r="I360" s="639">
        <f>+'CTA Pivot Table'!M$115</f>
        <v>0</v>
      </c>
      <c r="J360" s="639">
        <f>+'CTA Pivot Table'!M$116</f>
        <v>0</v>
      </c>
      <c r="K360" s="638">
        <f>+'CTA Pivot Table'!M$117</f>
        <v>0</v>
      </c>
      <c r="L360" s="638">
        <f>+'CTA Pivot Table'!M$118</f>
        <v>0</v>
      </c>
      <c r="M360" s="640">
        <f>+'CTA Pivot Table'!M$119</f>
        <v>0</v>
      </c>
      <c r="N360" s="639">
        <f>+'CTA Pivot Table'!M$120</f>
        <v>0</v>
      </c>
      <c r="O360" s="641">
        <f>+'CTA Pivot Table'!M$124</f>
        <v>0</v>
      </c>
      <c r="P360" s="43"/>
    </row>
    <row r="361" spans="1:16">
      <c r="A361" s="398" t="s">
        <v>275</v>
      </c>
      <c r="B361" s="638">
        <f>+'CTA Pivot Table'!M$125</f>
        <v>0</v>
      </c>
      <c r="C361" s="638">
        <f>+'CTA Pivot Table'!M$126</f>
        <v>0</v>
      </c>
      <c r="D361" s="638">
        <f>+'CTA Pivot Table'!M$127</f>
        <v>0</v>
      </c>
      <c r="E361" s="639">
        <f>+'CTA Pivot Table'!M$128</f>
        <v>0</v>
      </c>
      <c r="F361" s="639">
        <f>+'CTA Pivot Table'!M$129</f>
        <v>0</v>
      </c>
      <c r="G361" s="638">
        <f>+'CTA Pivot Table'!M$130</f>
        <v>0</v>
      </c>
      <c r="H361" s="638">
        <f>+'CTA Pivot Table'!M$131</f>
        <v>0</v>
      </c>
      <c r="I361" s="639">
        <f>+'CTA Pivot Table'!M$132</f>
        <v>0</v>
      </c>
      <c r="J361" s="639">
        <f>+'CTA Pivot Table'!M$133</f>
        <v>0</v>
      </c>
      <c r="K361" s="638">
        <f>+'CTA Pivot Table'!M$134</f>
        <v>0</v>
      </c>
      <c r="L361" s="638">
        <f>+'CTA Pivot Table'!M$135</f>
        <v>0</v>
      </c>
      <c r="M361" s="640">
        <f>+'CTA Pivot Table'!M$136</f>
        <v>0</v>
      </c>
      <c r="N361" s="639">
        <f>+'CTA Pivot Table'!M$137</f>
        <v>0</v>
      </c>
      <c r="O361" s="641">
        <f>+'CTA Pivot Table'!M$141</f>
        <v>0</v>
      </c>
      <c r="P361" s="43"/>
    </row>
    <row r="362" spans="1:16">
      <c r="A362" s="398"/>
      <c r="B362" s="638"/>
      <c r="C362" s="638"/>
      <c r="D362" s="638"/>
      <c r="E362" s="639"/>
      <c r="F362" s="639"/>
      <c r="G362" s="638"/>
      <c r="H362" s="638"/>
      <c r="I362" s="639"/>
      <c r="J362" s="639"/>
      <c r="K362" s="638"/>
      <c r="L362" s="638"/>
      <c r="M362" s="640"/>
      <c r="N362" s="639"/>
      <c r="O362" s="641"/>
      <c r="P362" s="43"/>
    </row>
    <row r="363" spans="1:16">
      <c r="A363" s="398" t="s">
        <v>276</v>
      </c>
      <c r="B363" s="638">
        <f>+'CTA Pivot Table'!M$142</f>
        <v>0</v>
      </c>
      <c r="C363" s="638">
        <f>+'CTA Pivot Table'!M$143</f>
        <v>0</v>
      </c>
      <c r="D363" s="638">
        <f>+'CTA Pivot Table'!M$144</f>
        <v>0</v>
      </c>
      <c r="E363" s="639">
        <f>+'CTA Pivot Table'!M$145</f>
        <v>0</v>
      </c>
      <c r="F363" s="639">
        <f>+'CTA Pivot Table'!M$146</f>
        <v>0</v>
      </c>
      <c r="G363" s="638">
        <f>+'CTA Pivot Table'!M$147</f>
        <v>0</v>
      </c>
      <c r="H363" s="638">
        <f>+'CTA Pivot Table'!M$148</f>
        <v>0</v>
      </c>
      <c r="I363" s="639">
        <f>+'CTA Pivot Table'!M$149</f>
        <v>0</v>
      </c>
      <c r="J363" s="639">
        <f>+'CTA Pivot Table'!M$150</f>
        <v>0</v>
      </c>
      <c r="K363" s="638">
        <f>+'CTA Pivot Table'!M$151</f>
        <v>0</v>
      </c>
      <c r="L363" s="638">
        <f>+'CTA Pivot Table'!M$152</f>
        <v>0</v>
      </c>
      <c r="M363" s="640">
        <f>+'CTA Pivot Table'!M$153</f>
        <v>0</v>
      </c>
      <c r="N363" s="639">
        <f>+'CTA Pivot Table'!M$154</f>
        <v>0</v>
      </c>
      <c r="O363" s="641">
        <f>+'CTA Pivot Table'!M$158</f>
        <v>0</v>
      </c>
      <c r="P363" s="43"/>
    </row>
    <row r="364" spans="1:16">
      <c r="A364" s="398" t="s">
        <v>277</v>
      </c>
      <c r="B364" s="638">
        <f>+'CTA Pivot Table'!M$159</f>
        <v>70.057341772151901</v>
      </c>
      <c r="C364" s="638">
        <f>+'CTA Pivot Table'!M$160</f>
        <v>66.860600000000005</v>
      </c>
      <c r="D364" s="638">
        <f>+'CTA Pivot Table'!M$161</f>
        <v>57</v>
      </c>
      <c r="E364" s="639">
        <f>+'CTA Pivot Table'!M$162</f>
        <v>68.727384615384622</v>
      </c>
      <c r="F364" s="639">
        <f>+'CTA Pivot Table'!M$163</f>
        <v>92.823422680412378</v>
      </c>
      <c r="G364" s="638">
        <f>+'CTA Pivot Table'!M$164</f>
        <v>79.375533141210369</v>
      </c>
      <c r="H364" s="638">
        <f>+'CTA Pivot Table'!M$165</f>
        <v>58</v>
      </c>
      <c r="I364" s="639">
        <f>+'CTA Pivot Table'!M$166</f>
        <v>87.17967587034812</v>
      </c>
      <c r="J364" s="639">
        <f>+'CTA Pivot Table'!M$167</f>
        <v>74.675999999999988</v>
      </c>
      <c r="K364" s="638">
        <f>+'CTA Pivot Table'!M$168</f>
        <v>61.285634920634905</v>
      </c>
      <c r="L364" s="638">
        <f>+'CTA Pivot Table'!M$169</f>
        <v>40.5</v>
      </c>
      <c r="M364" s="640">
        <f>+'CTA Pivot Table'!M$170</f>
        <v>67.141502145922743</v>
      </c>
      <c r="N364" s="639">
        <f>+'CTA Pivot Table'!M$171</f>
        <v>0</v>
      </c>
      <c r="O364" s="641">
        <f>+'CTA Pivot Table'!M$175</f>
        <v>81.270234113712391</v>
      </c>
      <c r="P364" s="43"/>
    </row>
    <row r="365" spans="1:16">
      <c r="A365" s="398" t="s">
        <v>278</v>
      </c>
      <c r="B365" s="638">
        <f>+'CTA Pivot Table'!M$176</f>
        <v>0</v>
      </c>
      <c r="C365" s="638">
        <f>+'CTA Pivot Table'!M$177</f>
        <v>0</v>
      </c>
      <c r="D365" s="638">
        <f>+'CTA Pivot Table'!M$178</f>
        <v>0</v>
      </c>
      <c r="E365" s="639">
        <f>+'CTA Pivot Table'!M$179</f>
        <v>0</v>
      </c>
      <c r="F365" s="639">
        <f>+'CTA Pivot Table'!M$180</f>
        <v>0</v>
      </c>
      <c r="G365" s="638">
        <f>+'CTA Pivot Table'!M$181</f>
        <v>0</v>
      </c>
      <c r="H365" s="638">
        <f>+'CTA Pivot Table'!M$182</f>
        <v>0</v>
      </c>
      <c r="I365" s="639">
        <f>+'CTA Pivot Table'!M$183</f>
        <v>0</v>
      </c>
      <c r="J365" s="639">
        <f>+'CTA Pivot Table'!M$184</f>
        <v>0</v>
      </c>
      <c r="K365" s="638">
        <f>+'CTA Pivot Table'!M$185</f>
        <v>0</v>
      </c>
      <c r="L365" s="638">
        <f>+'CTA Pivot Table'!M$186</f>
        <v>0</v>
      </c>
      <c r="M365" s="640">
        <f>+'CTA Pivot Table'!M$187</f>
        <v>0</v>
      </c>
      <c r="N365" s="639">
        <f>+'CTA Pivot Table'!M$188</f>
        <v>0</v>
      </c>
      <c r="O365" s="641">
        <f>+'CTA Pivot Table'!M$192</f>
        <v>0</v>
      </c>
      <c r="P365" s="43"/>
    </row>
    <row r="366" spans="1:16">
      <c r="A366" s="398" t="s">
        <v>279</v>
      </c>
      <c r="B366" s="638">
        <f>+'CTA Pivot Table'!M$193</f>
        <v>0</v>
      </c>
      <c r="C366" s="638">
        <f>+'CTA Pivot Table'!M$194</f>
        <v>0</v>
      </c>
      <c r="D366" s="638">
        <f>+'CTA Pivot Table'!M$195</f>
        <v>0</v>
      </c>
      <c r="E366" s="639">
        <f>+'CTA Pivot Table'!M$196</f>
        <v>0</v>
      </c>
      <c r="F366" s="639">
        <f>+'CTA Pivot Table'!M$197</f>
        <v>0</v>
      </c>
      <c r="G366" s="638">
        <f>+'CTA Pivot Table'!M$198</f>
        <v>0</v>
      </c>
      <c r="H366" s="638">
        <f>+'CTA Pivot Table'!M$199</f>
        <v>0</v>
      </c>
      <c r="I366" s="639">
        <f>+'CTA Pivot Table'!M$200</f>
        <v>0</v>
      </c>
      <c r="J366" s="639">
        <f>+'CTA Pivot Table'!M$201</f>
        <v>0</v>
      </c>
      <c r="K366" s="638">
        <f>+'CTA Pivot Table'!M$202</f>
        <v>0</v>
      </c>
      <c r="L366" s="638">
        <f>+'CTA Pivot Table'!M$203</f>
        <v>0</v>
      </c>
      <c r="M366" s="640">
        <f>+'CTA Pivot Table'!M$204</f>
        <v>0</v>
      </c>
      <c r="N366" s="639">
        <f>+'CTA Pivot Table'!M$205</f>
        <v>0</v>
      </c>
      <c r="O366" s="641">
        <f>+'CTA Pivot Table'!M$209</f>
        <v>0</v>
      </c>
      <c r="P366" s="43"/>
    </row>
    <row r="367" spans="1:16">
      <c r="A367" s="398"/>
      <c r="B367" s="638"/>
      <c r="C367" s="638"/>
      <c r="D367" s="638"/>
      <c r="E367" s="639"/>
      <c r="F367" s="639"/>
      <c r="G367" s="638"/>
      <c r="H367" s="638"/>
      <c r="I367" s="639"/>
      <c r="J367" s="639"/>
      <c r="K367" s="638"/>
      <c r="L367" s="638"/>
      <c r="M367" s="640"/>
      <c r="N367" s="639"/>
      <c r="O367" s="641"/>
      <c r="P367" s="43"/>
    </row>
    <row r="368" spans="1:16">
      <c r="A368" s="398" t="s">
        <v>280</v>
      </c>
      <c r="B368" s="638">
        <f>+'CTA Pivot Table'!M$210</f>
        <v>0</v>
      </c>
      <c r="C368" s="638">
        <f>+'CTA Pivot Table'!M$211</f>
        <v>0</v>
      </c>
      <c r="D368" s="638">
        <f>+'CTA Pivot Table'!M$212</f>
        <v>0</v>
      </c>
      <c r="E368" s="639">
        <f>+'CTA Pivot Table'!M$213</f>
        <v>0</v>
      </c>
      <c r="F368" s="639">
        <f>+'CTA Pivot Table'!M$214</f>
        <v>0</v>
      </c>
      <c r="G368" s="638">
        <f>+'CTA Pivot Table'!M$215</f>
        <v>0</v>
      </c>
      <c r="H368" s="638">
        <f>+'CTA Pivot Table'!M$216</f>
        <v>0</v>
      </c>
      <c r="I368" s="639">
        <f>+'CTA Pivot Table'!M$217</f>
        <v>0</v>
      </c>
      <c r="J368" s="639">
        <f>+'CTA Pivot Table'!M$218</f>
        <v>0</v>
      </c>
      <c r="K368" s="638">
        <f>+'CTA Pivot Table'!M$219</f>
        <v>0</v>
      </c>
      <c r="L368" s="638">
        <f>+'CTA Pivot Table'!M$220</f>
        <v>0</v>
      </c>
      <c r="M368" s="640">
        <f>+'CTA Pivot Table'!M$221</f>
        <v>0</v>
      </c>
      <c r="N368" s="639">
        <f>+'CTA Pivot Table'!M$222</f>
        <v>0</v>
      </c>
      <c r="O368" s="641">
        <f>+'CTA Pivot Table'!M$226</f>
        <v>0</v>
      </c>
      <c r="P368" s="43"/>
    </row>
    <row r="369" spans="1:16">
      <c r="A369" s="398" t="s">
        <v>281</v>
      </c>
      <c r="B369" s="638">
        <f>+'CTA Pivot Table'!M$227</f>
        <v>0</v>
      </c>
      <c r="C369" s="638">
        <f>+'CTA Pivot Table'!M$228</f>
        <v>0</v>
      </c>
      <c r="D369" s="638">
        <f>+'CTA Pivot Table'!M$229</f>
        <v>0</v>
      </c>
      <c r="E369" s="639">
        <f>+'CTA Pivot Table'!M$230</f>
        <v>0</v>
      </c>
      <c r="F369" s="639">
        <f>+'CTA Pivot Table'!M$231</f>
        <v>0</v>
      </c>
      <c r="G369" s="638">
        <f>+'CTA Pivot Table'!M$232</f>
        <v>0</v>
      </c>
      <c r="H369" s="638">
        <f>+'CTA Pivot Table'!M$233</f>
        <v>0</v>
      </c>
      <c r="I369" s="639">
        <f>+'CTA Pivot Table'!M$234</f>
        <v>0</v>
      </c>
      <c r="J369" s="639">
        <f>+'CTA Pivot Table'!M$235</f>
        <v>0</v>
      </c>
      <c r="K369" s="638">
        <f>+'CTA Pivot Table'!M$236</f>
        <v>0</v>
      </c>
      <c r="L369" s="638">
        <f>+'CTA Pivot Table'!M$237</f>
        <v>0</v>
      </c>
      <c r="M369" s="640">
        <f>+'CTA Pivot Table'!M$238</f>
        <v>0</v>
      </c>
      <c r="N369" s="639">
        <f>+'CTA Pivot Table'!M$239</f>
        <v>0</v>
      </c>
      <c r="O369" s="641">
        <f>+'CTA Pivot Table'!M$243</f>
        <v>0</v>
      </c>
      <c r="P369" s="43"/>
    </row>
    <row r="370" spans="1:16">
      <c r="A370" s="398" t="s">
        <v>282</v>
      </c>
      <c r="B370" s="638">
        <f>+'CTA Pivot Table'!M$244</f>
        <v>71.210134128166914</v>
      </c>
      <c r="C370" s="638">
        <f>+'CTA Pivot Table'!M$245</f>
        <v>70.441176470588232</v>
      </c>
      <c r="D370" s="638">
        <f>+'CTA Pivot Table'!M$246</f>
        <v>0</v>
      </c>
      <c r="E370" s="639">
        <f>+'CTA Pivot Table'!M$247</f>
        <v>71.042540792540791</v>
      </c>
      <c r="F370" s="639">
        <f>+'CTA Pivot Table'!M$248</f>
        <v>76.602442556618158</v>
      </c>
      <c r="G370" s="638">
        <f>+'CTA Pivot Table'!M$249</f>
        <v>74.894524816955084</v>
      </c>
      <c r="H370" s="638">
        <f>+'CTA Pivot Table'!M$250</f>
        <v>0</v>
      </c>
      <c r="I370" s="639">
        <f>+'CTA Pivot Table'!M$251</f>
        <v>75.519694265211044</v>
      </c>
      <c r="J370" s="639">
        <f>+'CTA Pivot Table'!M$252</f>
        <v>63.734090909090916</v>
      </c>
      <c r="K370" s="638">
        <f>+'CTA Pivot Table'!M$253</f>
        <v>64.995760547553374</v>
      </c>
      <c r="L370" s="638">
        <f>+'CTA Pivot Table'!M$254</f>
        <v>0</v>
      </c>
      <c r="M370" s="640">
        <f>+'CTA Pivot Table'!M$255</f>
        <v>64.668247485061642</v>
      </c>
      <c r="N370" s="639">
        <f>+'CTA Pivot Table'!M$256</f>
        <v>0</v>
      </c>
      <c r="O370" s="641">
        <f>+'CTA Pivot Table'!M$260</f>
        <v>72.397671155220166</v>
      </c>
      <c r="P370" s="43"/>
    </row>
    <row r="371" spans="1:16">
      <c r="A371" s="403" t="s">
        <v>283</v>
      </c>
      <c r="B371" s="642">
        <f>+'CTA Pivot Table'!M$261</f>
        <v>0</v>
      </c>
      <c r="C371" s="642">
        <f>+'CTA Pivot Table'!M$262</f>
        <v>0</v>
      </c>
      <c r="D371" s="642">
        <f>+'CTA Pivot Table'!M$263</f>
        <v>0</v>
      </c>
      <c r="E371" s="643">
        <f>+'CTA Pivot Table'!M$264</f>
        <v>0</v>
      </c>
      <c r="F371" s="643">
        <f>+'CTA Pivot Table'!M$265</f>
        <v>0</v>
      </c>
      <c r="G371" s="642">
        <f>+'CTA Pivot Table'!M$266</f>
        <v>0</v>
      </c>
      <c r="H371" s="642">
        <f>+'CTA Pivot Table'!M$267</f>
        <v>0</v>
      </c>
      <c r="I371" s="643">
        <f>+'CTA Pivot Table'!M$268</f>
        <v>0</v>
      </c>
      <c r="J371" s="643">
        <f>+'CTA Pivot Table'!M$269</f>
        <v>0</v>
      </c>
      <c r="K371" s="642">
        <f>+'CTA Pivot Table'!M$270</f>
        <v>0</v>
      </c>
      <c r="L371" s="642">
        <f>+'CTA Pivot Table'!M$271</f>
        <v>0</v>
      </c>
      <c r="M371" s="644">
        <f>+'CTA Pivot Table'!M$272</f>
        <v>0</v>
      </c>
      <c r="N371" s="643">
        <f>+'CTA Pivot Table'!M$273</f>
        <v>0</v>
      </c>
      <c r="O371" s="645">
        <f>+'CTA Pivot Table'!M$277</f>
        <v>0</v>
      </c>
      <c r="P371" s="43"/>
    </row>
    <row r="372" spans="1:16">
      <c r="A372" s="584" t="s">
        <v>400</v>
      </c>
      <c r="B372" s="646"/>
      <c r="C372" s="646"/>
      <c r="D372" s="646"/>
      <c r="E372" s="646"/>
      <c r="F372" s="646"/>
      <c r="G372" s="646"/>
      <c r="H372" s="646"/>
      <c r="I372" s="646"/>
      <c r="J372" s="646"/>
      <c r="K372" s="646"/>
      <c r="L372" s="646"/>
      <c r="M372" s="646"/>
      <c r="N372" s="646"/>
      <c r="O372" s="647"/>
    </row>
    <row r="373" spans="1:16">
      <c r="A373" s="649"/>
      <c r="B373" s="646"/>
      <c r="C373" s="646"/>
      <c r="D373" s="646"/>
      <c r="E373" s="646"/>
      <c r="F373" s="646"/>
      <c r="G373" s="646"/>
      <c r="H373" s="646"/>
      <c r="I373" s="646"/>
      <c r="J373" s="646"/>
      <c r="K373" s="646"/>
      <c r="L373" s="646"/>
      <c r="M373" s="646"/>
      <c r="N373" s="646"/>
      <c r="O373" s="648" t="s">
        <v>830</v>
      </c>
    </row>
  </sheetData>
  <mergeCells count="12">
    <mergeCell ref="N317:N319"/>
    <mergeCell ref="N348:N350"/>
    <mergeCell ref="N162:N164"/>
    <mergeCell ref="N193:N195"/>
    <mergeCell ref="N224:N226"/>
    <mergeCell ref="N255:N257"/>
    <mergeCell ref="N286:N288"/>
    <mergeCell ref="N6:N8"/>
    <mergeCell ref="N37:N39"/>
    <mergeCell ref="N69:N71"/>
    <mergeCell ref="N100:N102"/>
    <mergeCell ref="N131:N133"/>
  </mergeCells>
  <phoneticPr fontId="30" type="noConversion"/>
  <pageMargins left="0.75" right="0.75" top="1" bottom="1" header="0.5" footer="0.5"/>
  <pageSetup scale="89" firstPageNumber="73" orientation="landscape" useFirstPageNumber="1" r:id="rId1"/>
  <headerFooter alignWithMargins="0">
    <oddHeader>&amp;R&amp;"Arial,Regular"&amp;8SREB-State Data Exchange</oddHeader>
    <oddFooter>&amp;C&amp;"Arial,Regular"&amp;10&amp;P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6383" man="1"/>
    <brk id="342" max="16383" man="1"/>
  </rowBreaks>
  <legacyDrawing r:id="rId2"/>
</worksheet>
</file>

<file path=xl/worksheets/sheet4.xml><?xml version="1.0" encoding="utf-8"?>
<worksheet xmlns="http://schemas.openxmlformats.org/spreadsheetml/2006/main" xmlns:r="http://schemas.openxmlformats.org/officeDocument/2006/relationships">
  <sheetPr enableFormatConditionsCalculation="0">
    <tabColor indexed="17"/>
  </sheetPr>
  <dimension ref="A1:AT196"/>
  <sheetViews>
    <sheetView showGridLines="0" tabSelected="1" zoomScale="80" zoomScaleNormal="80" workbookViewId="0">
      <pane xSplit="2" ySplit="5" topLeftCell="Q175" activePane="bottomRight" state="frozen"/>
      <selection pane="topRight" activeCell="C1" sqref="C1"/>
      <selection pane="bottomLeft" activeCell="A6" sqref="A6"/>
      <selection pane="bottomRight" activeCell="AG194" sqref="AG194"/>
    </sheetView>
  </sheetViews>
  <sheetFormatPr defaultColWidth="5.125" defaultRowHeight="12.75"/>
  <cols>
    <col min="1" max="1" width="4.125" style="3" customWidth="1"/>
    <col min="2" max="2" width="16.875" style="2" customWidth="1"/>
    <col min="3" max="8" width="10.625" style="2" customWidth="1"/>
    <col min="9" max="9" width="13" style="2" customWidth="1"/>
    <col min="10" max="13" width="10.625" style="2" customWidth="1"/>
    <col min="14" max="14" width="13" style="2" customWidth="1"/>
    <col min="15" max="15" width="5.375" style="2" customWidth="1"/>
    <col min="16" max="16" width="7.25" style="2" customWidth="1"/>
    <col min="17" max="17" width="7.25" style="3" customWidth="1"/>
    <col min="18" max="18" width="3.625" style="204" customWidth="1"/>
    <col min="19" max="19" width="3.125" style="204" customWidth="1"/>
    <col min="20" max="31" width="6.625" style="4" bestFit="1" customWidth="1"/>
    <col min="32" max="32" width="6.625" style="4" customWidth="1"/>
    <col min="33" max="33" width="8" style="4" customWidth="1"/>
    <col min="34" max="34" width="6.375" style="19" customWidth="1"/>
    <col min="35" max="35" width="6.625" style="2" customWidth="1"/>
    <col min="36" max="40" width="6.125" style="2" bestFit="1" customWidth="1"/>
    <col min="41" max="41" width="6.25" style="2" customWidth="1"/>
    <col min="42" max="42" width="6.25" style="2" bestFit="1" customWidth="1"/>
    <col min="43" max="43" width="6.125" style="2" bestFit="1" customWidth="1"/>
    <col min="44" max="45" width="6.125" style="2" customWidth="1"/>
    <col min="46" max="46" width="6.25" style="2" bestFit="1" customWidth="1"/>
    <col min="47" max="47" width="5.125" style="2" customWidth="1"/>
    <col min="48" max="48" width="10.875" style="2" customWidth="1"/>
    <col min="49" max="49" width="5.125" style="2" customWidth="1"/>
    <col min="50" max="50" width="10.875" style="2" customWidth="1"/>
    <col min="51" max="51" width="5.125" style="2" customWidth="1"/>
    <col min="52" max="52" width="10.875" style="2" customWidth="1"/>
    <col min="53" max="53" width="5.125" style="2" customWidth="1"/>
    <col min="54" max="54" width="10.875" style="2" customWidth="1"/>
    <col min="55" max="55" width="5.125" style="2" customWidth="1"/>
    <col min="56" max="56" width="10.875" style="2" customWidth="1"/>
    <col min="57" max="57" width="5.125" style="2" customWidth="1"/>
    <col min="58" max="58" width="10.875" style="2" customWidth="1"/>
    <col min="59" max="59" width="5.125" style="2" customWidth="1"/>
    <col min="60" max="60" width="10.875" style="2" customWidth="1"/>
    <col min="61" max="61" width="5.125" style="2" customWidth="1"/>
    <col min="62" max="62" width="10.875" style="2" customWidth="1"/>
    <col min="63" max="64" width="5.125" style="2" customWidth="1"/>
    <col min="65" max="65" width="10.875" style="2" customWidth="1"/>
    <col min="66" max="66" width="5.125" style="2" customWidth="1"/>
    <col min="67" max="67" width="10.875" style="2" customWidth="1"/>
    <col min="68" max="68" width="5.125" style="2" customWidth="1"/>
    <col min="69" max="69" width="10.875" style="2" customWidth="1"/>
    <col min="70" max="70" width="5.125" style="2" customWidth="1"/>
    <col min="71" max="71" width="10.875" style="2" customWidth="1"/>
    <col min="72" max="72" width="5.125" style="2" customWidth="1"/>
    <col min="73" max="73" width="10.875" style="2" customWidth="1"/>
    <col min="74" max="74" width="5.125" style="2" customWidth="1"/>
    <col min="75" max="75" width="10.875" style="2" customWidth="1"/>
    <col min="76" max="76" width="5.125" style="2" customWidth="1"/>
    <col min="77" max="77" width="10.875" style="2" customWidth="1"/>
    <col min="78" max="78" width="5.125" style="2" customWidth="1"/>
    <col min="79" max="79" width="10.875" style="2" customWidth="1"/>
    <col min="80" max="80" width="5.125" style="2" customWidth="1"/>
    <col min="81" max="81" width="10.875" style="2" customWidth="1"/>
    <col min="82" max="82" width="5.125" style="2" customWidth="1"/>
    <col min="83" max="83" width="10.875" style="2" customWidth="1"/>
    <col min="84" max="84" width="5.125" style="2" customWidth="1"/>
    <col min="85" max="85" width="10.875" style="2" customWidth="1"/>
    <col min="86" max="87" width="5.125" style="2" customWidth="1"/>
    <col min="88" max="88" width="10.875" style="2" customWidth="1"/>
    <col min="89" max="89" width="5.125" style="2" customWidth="1"/>
    <col min="90" max="90" width="10.875" style="2" customWidth="1"/>
    <col min="91" max="91" width="5.125" style="2" customWidth="1"/>
    <col min="92" max="92" width="10.875" style="2" customWidth="1"/>
    <col min="93" max="93" width="5.125" style="2" customWidth="1"/>
    <col min="94" max="94" width="10.875" style="2" customWidth="1"/>
    <col min="95" max="95" width="5.125" style="2" customWidth="1"/>
    <col min="96" max="96" width="10.875" style="2" customWidth="1"/>
    <col min="97" max="97" width="5.125" style="2" customWidth="1"/>
    <col min="98" max="98" width="10.875" style="2" customWidth="1"/>
    <col min="99" max="100" width="5.125" style="2" customWidth="1"/>
    <col min="101" max="101" width="10.875" style="2" customWidth="1"/>
    <col min="102" max="102" width="5.125" style="2" customWidth="1"/>
    <col min="103" max="103" width="10.875" style="2" customWidth="1"/>
    <col min="104" max="104" width="5.125" style="2" customWidth="1"/>
    <col min="105" max="105" width="10.875" style="2" customWidth="1"/>
    <col min="106" max="106" width="5.125" style="2" customWidth="1"/>
    <col min="107" max="107" width="10.875" style="2" customWidth="1"/>
    <col min="108" max="108" width="5.125" style="2" customWidth="1"/>
    <col min="109" max="109" width="10.875" style="2" customWidth="1"/>
    <col min="110" max="110" width="5.125" style="2" customWidth="1"/>
    <col min="111" max="111" width="10.875" style="2" customWidth="1"/>
    <col min="112" max="112" width="5.125" style="2" customWidth="1"/>
    <col min="113" max="113" width="10.875" style="2" customWidth="1"/>
    <col min="114" max="114" width="5.125" style="2" customWidth="1"/>
    <col min="115" max="115" width="10.875" style="2" customWidth="1"/>
    <col min="116" max="116" width="5.125" style="2" customWidth="1"/>
    <col min="117" max="117" width="10.875" style="2" customWidth="1"/>
    <col min="118" max="118" width="5.125" style="2" customWidth="1"/>
    <col min="119" max="119" width="10.875" style="2" customWidth="1"/>
    <col min="120" max="120" width="5.125" style="2" customWidth="1"/>
    <col min="121" max="121" width="10.875" style="2" customWidth="1"/>
    <col min="122" max="122" width="5.125" style="2" customWidth="1"/>
    <col min="123" max="123" width="10.875" style="2" customWidth="1"/>
    <col min="124" max="124" width="5.125" style="2" customWidth="1"/>
    <col min="125" max="125" width="10.875" style="2" customWidth="1"/>
    <col min="126" max="126" width="5.125" style="2" customWidth="1"/>
    <col min="127" max="127" width="10.875" style="2" customWidth="1"/>
    <col min="128" max="128" width="5.125" style="2" customWidth="1"/>
    <col min="129" max="129" width="10.875" style="2" customWidth="1"/>
    <col min="130" max="130" width="5.125" style="2" customWidth="1"/>
    <col min="131" max="131" width="10.875" style="2" customWidth="1"/>
    <col min="132" max="133" width="5.125" style="2" customWidth="1"/>
    <col min="134" max="134" width="10.875" style="2" customWidth="1"/>
    <col min="135" max="135" width="5.125" style="2" customWidth="1"/>
    <col min="136" max="136" width="10.875" style="2" customWidth="1"/>
    <col min="137" max="137" width="5.125" style="2" customWidth="1"/>
    <col min="138" max="138" width="10.875" style="2" customWidth="1"/>
    <col min="139" max="139" width="5.125" style="2" customWidth="1"/>
    <col min="140" max="140" width="10.875" style="2" customWidth="1"/>
    <col min="141" max="141" width="5.125" style="2" customWidth="1"/>
    <col min="142" max="142" width="10.875" style="2" customWidth="1"/>
    <col min="143" max="143" width="5.125" style="2" customWidth="1"/>
    <col min="144" max="144" width="10.875" style="2" customWidth="1"/>
    <col min="145" max="145" width="5.125" style="2" customWidth="1"/>
    <col min="146" max="146" width="10.875" style="2" customWidth="1"/>
    <col min="147" max="147" width="5.125" style="2" customWidth="1"/>
    <col min="148" max="148" width="10.875" style="2" customWidth="1"/>
    <col min="149" max="149" width="5.125" style="2" customWidth="1"/>
    <col min="150" max="150" width="10.875" style="2" customWidth="1"/>
    <col min="151" max="151" width="5.125" style="2" customWidth="1"/>
    <col min="152" max="152" width="10.875" style="2" customWidth="1"/>
    <col min="153" max="153" width="5.125" style="2" customWidth="1"/>
    <col min="154" max="154" width="10.875" style="2" customWidth="1"/>
    <col min="155" max="155" width="5.125" style="2" customWidth="1"/>
    <col min="156" max="156" width="10.875" style="2" customWidth="1"/>
    <col min="157" max="157" width="5.125" style="2" customWidth="1"/>
    <col min="158" max="158" width="10.875" style="2" customWidth="1"/>
    <col min="159" max="159" width="5.125" style="2" customWidth="1"/>
    <col min="160" max="160" width="10.875" style="2" customWidth="1"/>
    <col min="161" max="161" width="5.125" style="2" customWidth="1"/>
    <col min="162" max="162" width="10.875" style="2" customWidth="1"/>
    <col min="163" max="163" width="5.125" style="2" customWidth="1"/>
    <col min="164" max="164" width="10.875" style="2" customWidth="1"/>
    <col min="165" max="165" width="5.125" style="2" customWidth="1"/>
    <col min="166" max="166" width="10.875" style="2" customWidth="1"/>
    <col min="167" max="167" width="5.125" style="2" customWidth="1"/>
    <col min="168" max="168" width="10.875" style="2" customWidth="1"/>
    <col min="169" max="169" width="5.125" style="2" customWidth="1"/>
    <col min="170" max="170" width="10.875" style="2" customWidth="1"/>
    <col min="171" max="171" width="5.125" style="2" customWidth="1"/>
    <col min="172" max="172" width="10.875" style="2" customWidth="1"/>
    <col min="173" max="173" width="5.125" style="2" customWidth="1"/>
    <col min="174" max="174" width="10.875" style="2" customWidth="1"/>
    <col min="175" max="175" width="5.125" style="2" customWidth="1"/>
    <col min="176" max="176" width="10.875" style="2" customWidth="1"/>
    <col min="177" max="178" width="5.125" style="2" customWidth="1"/>
    <col min="179" max="179" width="10.875" style="2" customWidth="1"/>
    <col min="180" max="180" width="5.125" style="2" customWidth="1"/>
    <col min="181" max="181" width="10.875" style="2" customWidth="1"/>
    <col min="182" max="182" width="5.125" style="2" customWidth="1"/>
    <col min="183" max="183" width="10.875" style="2" customWidth="1"/>
    <col min="184" max="184" width="5.125" style="2" customWidth="1"/>
    <col min="185" max="185" width="10.875" style="2" customWidth="1"/>
    <col min="186" max="186" width="5.125" style="2" customWidth="1"/>
    <col min="187" max="187" width="10.875" style="2" bestFit="1" customWidth="1"/>
    <col min="188" max="188" width="5.125" style="2" customWidth="1"/>
    <col min="189" max="189" width="10.875" style="2" bestFit="1" customWidth="1"/>
    <col min="190" max="190" width="5.125" style="2" customWidth="1"/>
    <col min="191" max="191" width="10.875" style="2" bestFit="1" customWidth="1"/>
    <col min="192" max="192" width="5.125" style="2" customWidth="1"/>
    <col min="193" max="193" width="10.875" style="2" bestFit="1" customWidth="1"/>
    <col min="194" max="194" width="5.125" style="2" customWidth="1"/>
    <col min="195" max="195" width="10.875" style="2" bestFit="1" customWidth="1"/>
    <col min="196" max="196" width="5.125" style="2" customWidth="1"/>
    <col min="197" max="197" width="10.875" style="2" bestFit="1" customWidth="1"/>
    <col min="198" max="198" width="5.125" style="2" customWidth="1"/>
    <col min="199" max="199" width="10.875" style="2" bestFit="1" customWidth="1"/>
    <col min="200" max="201" width="5.125" style="2" customWidth="1"/>
    <col min="202" max="202" width="10.875" style="2" bestFit="1" customWidth="1"/>
    <col min="203" max="203" width="5.125" style="2" customWidth="1"/>
    <col min="204" max="204" width="10.875" style="2" bestFit="1" customWidth="1"/>
    <col min="205" max="205" width="5.125" style="2" customWidth="1"/>
    <col min="206" max="206" width="10.875" style="2" bestFit="1" customWidth="1"/>
    <col min="207" max="207" width="5.125" style="2" customWidth="1"/>
    <col min="208" max="208" width="10.875" style="2" bestFit="1" customWidth="1"/>
    <col min="209" max="209" width="5.125" style="2" customWidth="1"/>
    <col min="210" max="210" width="10.875" style="2" bestFit="1" customWidth="1"/>
    <col min="211" max="211" width="5.125" style="2" customWidth="1"/>
    <col min="212" max="212" width="10.875" style="2" bestFit="1" customWidth="1"/>
    <col min="213" max="213" width="5.125" style="2" customWidth="1"/>
    <col min="214" max="214" width="10.875" style="2" bestFit="1" customWidth="1"/>
    <col min="215" max="215" width="5.125" style="2" customWidth="1"/>
    <col min="216" max="216" width="10.875" style="2" bestFit="1" customWidth="1"/>
    <col min="217" max="217" width="5.125" style="2" customWidth="1"/>
    <col min="218" max="218" width="10.875" style="2" bestFit="1" customWidth="1"/>
    <col min="219" max="219" width="5.125" style="2" customWidth="1"/>
    <col min="220" max="220" width="10.875" style="2" bestFit="1" customWidth="1"/>
    <col min="221" max="221" width="5.125" style="2" customWidth="1"/>
    <col min="222" max="222" width="10.875" style="2" bestFit="1" customWidth="1"/>
    <col min="223" max="223" width="5.125" style="2" customWidth="1"/>
    <col min="224" max="224" width="10.875" style="2" bestFit="1" customWidth="1"/>
    <col min="225" max="225" width="5.125" style="2" customWidth="1"/>
    <col min="226" max="226" width="10.875" style="2" bestFit="1" customWidth="1"/>
    <col min="227" max="227" width="5.125" style="2" customWidth="1"/>
    <col min="228" max="228" width="10.875" style="2" bestFit="1" customWidth="1"/>
    <col min="229" max="229" width="5.125" style="2" customWidth="1"/>
    <col min="230" max="230" width="10.875" style="2" bestFit="1" customWidth="1"/>
    <col min="231" max="232" width="5.125" style="2" customWidth="1"/>
    <col min="233" max="233" width="10.875" style="2" bestFit="1" customWidth="1"/>
    <col min="234" max="234" width="5.125" style="2" customWidth="1"/>
    <col min="235" max="235" width="10.875" style="2" bestFit="1" customWidth="1"/>
    <col min="236" max="236" width="5.125" style="2" customWidth="1"/>
    <col min="237" max="237" width="10.875" style="2" bestFit="1" customWidth="1"/>
    <col min="238" max="238" width="5.125" style="2" customWidth="1"/>
    <col min="239" max="239" width="10.875" style="2" bestFit="1" customWidth="1"/>
    <col min="240" max="240" width="5.125" style="2" customWidth="1"/>
    <col min="241" max="241" width="10.875" style="2" bestFit="1" customWidth="1"/>
    <col min="242" max="242" width="5.125" style="2" customWidth="1"/>
    <col min="243" max="243" width="10.875" style="2" bestFit="1" customWidth="1"/>
    <col min="244" max="244" width="5.125" style="2" customWidth="1"/>
    <col min="245" max="245" width="10.875" style="2" bestFit="1" customWidth="1"/>
    <col min="246" max="16384" width="5.125" style="2"/>
  </cols>
  <sheetData>
    <row r="1" spans="1:46">
      <c r="C1" s="45" t="s">
        <v>445</v>
      </c>
      <c r="T1" s="279"/>
    </row>
    <row r="2" spans="1:46" s="3" customFormat="1">
      <c r="R2" s="204"/>
      <c r="S2" s="204"/>
      <c r="T2" s="38"/>
      <c r="U2" s="38"/>
      <c r="V2" s="38"/>
      <c r="W2" s="38"/>
      <c r="X2" s="38"/>
      <c r="Y2" s="38"/>
      <c r="Z2" s="38"/>
      <c r="AA2" s="38"/>
      <c r="AB2" s="38"/>
      <c r="AC2" s="38"/>
      <c r="AD2" s="38"/>
      <c r="AE2" s="38"/>
      <c r="AF2" s="38"/>
      <c r="AG2" s="38"/>
      <c r="AH2" s="19"/>
    </row>
    <row r="3" spans="1:46" s="3" customFormat="1" ht="15.75">
      <c r="A3" s="446"/>
      <c r="B3" s="447"/>
      <c r="C3" s="416" t="s">
        <v>266</v>
      </c>
      <c r="D3" s="417" t="s">
        <v>4</v>
      </c>
      <c r="E3" s="415"/>
      <c r="F3" s="415"/>
      <c r="G3" s="415"/>
      <c r="H3" s="415"/>
      <c r="I3" s="415"/>
      <c r="J3" s="415"/>
      <c r="K3" s="415"/>
      <c r="L3" s="415"/>
      <c r="M3" s="415"/>
      <c r="N3" s="415"/>
      <c r="O3" s="418"/>
      <c r="P3"/>
      <c r="Q3"/>
      <c r="R3" s="205"/>
      <c r="S3" s="206"/>
      <c r="T3" s="315" t="s">
        <v>452</v>
      </c>
      <c r="U3" s="352"/>
      <c r="V3" s="352"/>
      <c r="W3" s="352"/>
      <c r="X3" s="352"/>
      <c r="Y3" s="352"/>
      <c r="Z3" s="352"/>
      <c r="AA3" s="352"/>
      <c r="AB3" s="352"/>
      <c r="AC3" s="352"/>
      <c r="AD3" s="352"/>
      <c r="AE3" s="352"/>
      <c r="AF3" s="352"/>
      <c r="AG3" s="352"/>
      <c r="AH3" s="19"/>
      <c r="AI3" s="18" t="s">
        <v>265</v>
      </c>
      <c r="AJ3" s="18"/>
      <c r="AK3" s="18"/>
      <c r="AL3" s="18"/>
      <c r="AM3" s="18"/>
      <c r="AN3" s="18"/>
      <c r="AO3" s="18"/>
      <c r="AP3" s="18"/>
      <c r="AQ3" s="18"/>
      <c r="AR3" s="18"/>
      <c r="AS3" s="18"/>
      <c r="AT3" s="18"/>
    </row>
    <row r="4" spans="1:46" ht="39">
      <c r="A4" s="442"/>
      <c r="B4" s="420"/>
      <c r="C4" s="414" t="s">
        <v>446</v>
      </c>
      <c r="D4" s="415"/>
      <c r="E4" s="415"/>
      <c r="F4" s="415"/>
      <c r="G4" s="415"/>
      <c r="H4" s="415"/>
      <c r="I4" s="414" t="s">
        <v>447</v>
      </c>
      <c r="J4" s="414" t="s">
        <v>448</v>
      </c>
      <c r="K4" s="415"/>
      <c r="L4" s="415"/>
      <c r="M4" s="415"/>
      <c r="N4" s="414" t="s">
        <v>449</v>
      </c>
      <c r="O4" s="421">
        <v>15</v>
      </c>
      <c r="P4"/>
      <c r="Q4"/>
      <c r="R4" s="205"/>
      <c r="S4" s="206"/>
      <c r="T4" s="353" t="s">
        <v>446</v>
      </c>
      <c r="U4" s="354"/>
      <c r="V4" s="354"/>
      <c r="W4" s="354"/>
      <c r="X4" s="354"/>
      <c r="Y4" s="354"/>
      <c r="Z4" s="355"/>
      <c r="AA4" s="356" t="s">
        <v>448</v>
      </c>
      <c r="AB4" s="354"/>
      <c r="AC4" s="354"/>
      <c r="AD4" s="354"/>
      <c r="AE4" s="355"/>
      <c r="AF4" s="659"/>
      <c r="AG4" s="659"/>
      <c r="AH4" s="20"/>
      <c r="AI4" s="225" t="s">
        <v>446</v>
      </c>
      <c r="AJ4" s="21"/>
      <c r="AK4" s="21"/>
      <c r="AL4" s="21"/>
      <c r="AM4" s="21"/>
      <c r="AN4" s="21"/>
      <c r="AO4" s="226" t="s">
        <v>447</v>
      </c>
      <c r="AP4" s="227" t="s">
        <v>448</v>
      </c>
      <c r="AQ4" s="21"/>
      <c r="AR4" s="21"/>
      <c r="AS4" s="21"/>
      <c r="AT4" s="226" t="s">
        <v>449</v>
      </c>
    </row>
    <row r="5" spans="1:46" ht="15.75">
      <c r="A5" s="443" t="s">
        <v>0</v>
      </c>
      <c r="B5" s="416" t="s">
        <v>159</v>
      </c>
      <c r="C5" s="414">
        <v>1</v>
      </c>
      <c r="D5" s="422">
        <v>2</v>
      </c>
      <c r="E5" s="422">
        <v>3</v>
      </c>
      <c r="F5" s="422">
        <v>4</v>
      </c>
      <c r="G5" s="422">
        <v>5</v>
      </c>
      <c r="H5" s="422">
        <v>6</v>
      </c>
      <c r="I5" s="419"/>
      <c r="J5" s="414">
        <v>7</v>
      </c>
      <c r="K5" s="422">
        <v>8</v>
      </c>
      <c r="L5" s="422">
        <v>9</v>
      </c>
      <c r="M5" s="422">
        <v>10</v>
      </c>
      <c r="N5" s="419"/>
      <c r="O5" s="423"/>
      <c r="P5"/>
      <c r="Q5"/>
      <c r="R5" s="205"/>
      <c r="S5" s="206"/>
      <c r="T5" s="357">
        <v>1</v>
      </c>
      <c r="U5" s="358">
        <v>2</v>
      </c>
      <c r="V5" s="358">
        <v>3</v>
      </c>
      <c r="W5" s="358">
        <v>4</v>
      </c>
      <c r="X5" s="358">
        <v>5</v>
      </c>
      <c r="Y5" s="358">
        <v>6</v>
      </c>
      <c r="Z5" s="359" t="s">
        <v>128</v>
      </c>
      <c r="AA5" s="360">
        <v>7</v>
      </c>
      <c r="AB5" s="358">
        <v>8</v>
      </c>
      <c r="AC5" s="358">
        <v>9</v>
      </c>
      <c r="AD5" s="358">
        <v>10</v>
      </c>
      <c r="AE5" s="359" t="s">
        <v>128</v>
      </c>
      <c r="AF5" s="352"/>
      <c r="AG5" s="352"/>
      <c r="AI5" s="22">
        <v>1</v>
      </c>
      <c r="AJ5" s="22">
        <v>2</v>
      </c>
      <c r="AK5" s="22">
        <v>3</v>
      </c>
      <c r="AL5" s="22">
        <v>4</v>
      </c>
      <c r="AM5" s="22">
        <v>5</v>
      </c>
      <c r="AN5" s="22">
        <v>6</v>
      </c>
      <c r="AO5" s="23"/>
      <c r="AP5" s="24">
        <v>7</v>
      </c>
      <c r="AQ5" s="22">
        <v>8</v>
      </c>
      <c r="AR5" s="22">
        <v>9</v>
      </c>
      <c r="AS5" s="22">
        <v>10</v>
      </c>
      <c r="AT5" s="23"/>
    </row>
    <row r="6" spans="1:46" ht="15.75">
      <c r="A6" s="454" t="s">
        <v>285</v>
      </c>
      <c r="B6" s="460" t="s">
        <v>320</v>
      </c>
      <c r="C6" s="457">
        <v>0</v>
      </c>
      <c r="D6" s="458"/>
      <c r="E6" s="458"/>
      <c r="F6" s="458"/>
      <c r="G6" s="458"/>
      <c r="H6" s="458"/>
      <c r="I6" s="457">
        <v>0</v>
      </c>
      <c r="J6" s="457"/>
      <c r="K6" s="458"/>
      <c r="L6" s="458"/>
      <c r="M6" s="458"/>
      <c r="N6" s="457"/>
      <c r="O6" s="459"/>
      <c r="P6"/>
      <c r="Q6"/>
      <c r="R6" s="207"/>
      <c r="S6" s="206"/>
      <c r="T6" s="361">
        <f>IF($C$6&gt;0,C6/$C$6,)</f>
        <v>0</v>
      </c>
      <c r="U6" s="362">
        <f>IF($D$6&gt;0,D6/$D$6,)</f>
        <v>0</v>
      </c>
      <c r="V6" s="362">
        <f>IF($E$6&gt;0,E6/$E$6,)</f>
        <v>0</v>
      </c>
      <c r="W6" s="362">
        <f>IF($F$6&gt;0,F6/$F$6,)</f>
        <v>0</v>
      </c>
      <c r="X6" s="362">
        <f>IF($G$6&gt;0,G6/$G$6,)</f>
        <v>0</v>
      </c>
      <c r="Y6" s="362">
        <f>IF($H$6&gt;0,H6/$H$6,)</f>
        <v>0</v>
      </c>
      <c r="Z6" s="361">
        <f>IF($I$6&gt;0,I6/$I$6,)</f>
        <v>0</v>
      </c>
      <c r="AA6" s="361">
        <f>IF($J$6&gt;0,J6/$J$6,)</f>
        <v>0</v>
      </c>
      <c r="AB6" s="362">
        <f>IF($K$6&gt;0,K6/$K$6,)</f>
        <v>0</v>
      </c>
      <c r="AC6" s="362">
        <f>IF($L$6&gt;0,L6/$L$6,)</f>
        <v>0</v>
      </c>
      <c r="AD6" s="362">
        <f>IF($M$6&gt;0,M6/$M$6,)</f>
        <v>0</v>
      </c>
      <c r="AE6" s="361">
        <f>IF($N$6&gt;0,N6/$N$6,)</f>
        <v>0</v>
      </c>
      <c r="AF6" s="367"/>
      <c r="AG6" s="367"/>
      <c r="AI6" s="17">
        <f t="shared" ref="AI6:AT6" si="0">SUM(T7:T16)</f>
        <v>0</v>
      </c>
      <c r="AJ6" s="17">
        <f t="shared" si="0"/>
        <v>0</v>
      </c>
      <c r="AK6" s="17">
        <f t="shared" si="0"/>
        <v>0</v>
      </c>
      <c r="AL6" s="17">
        <f t="shared" si="0"/>
        <v>0</v>
      </c>
      <c r="AM6" s="17">
        <f t="shared" si="0"/>
        <v>0</v>
      </c>
      <c r="AN6" s="17">
        <f t="shared" si="0"/>
        <v>0</v>
      </c>
      <c r="AO6" s="17">
        <f t="shared" si="0"/>
        <v>0</v>
      </c>
      <c r="AP6" s="17">
        <f t="shared" si="0"/>
        <v>0</v>
      </c>
      <c r="AQ6" s="17">
        <f t="shared" si="0"/>
        <v>0</v>
      </c>
      <c r="AR6" s="17">
        <f t="shared" si="0"/>
        <v>0</v>
      </c>
      <c r="AS6" s="17">
        <f t="shared" si="0"/>
        <v>0</v>
      </c>
      <c r="AT6" s="17">
        <f t="shared" si="0"/>
        <v>0</v>
      </c>
    </row>
    <row r="7" spans="1:46" ht="15.75">
      <c r="A7" s="453"/>
      <c r="B7" s="424" t="s">
        <v>501</v>
      </c>
      <c r="C7" s="428"/>
      <c r="D7" s="461"/>
      <c r="E7" s="461"/>
      <c r="F7" s="461"/>
      <c r="G7" s="461"/>
      <c r="H7" s="461"/>
      <c r="I7" s="428"/>
      <c r="J7" s="428"/>
      <c r="K7" s="461"/>
      <c r="L7" s="461"/>
      <c r="M7" s="461"/>
      <c r="N7" s="428"/>
      <c r="O7" s="430"/>
      <c r="P7"/>
      <c r="Q7"/>
      <c r="R7" s="207"/>
      <c r="S7" s="206"/>
      <c r="T7" s="363">
        <f>IF($C$6&gt;0,C7/$C$6,)</f>
        <v>0</v>
      </c>
      <c r="U7" s="364">
        <f t="shared" ref="U7:U13" si="1">IF($D$6&gt;0,D7/$D$6,)</f>
        <v>0</v>
      </c>
      <c r="V7" s="364">
        <f t="shared" ref="V7:V13" si="2">IF($E$6&gt;0,E7/$E$6,)</f>
        <v>0</v>
      </c>
      <c r="W7" s="364">
        <f t="shared" ref="W7:W13" si="3">IF($F$6&gt;0,F7/$F$6,)</f>
        <v>0</v>
      </c>
      <c r="X7" s="364">
        <f t="shared" ref="X7:X13" si="4">IF($G$6&gt;0,G7/$G$6,)</f>
        <v>0</v>
      </c>
      <c r="Y7" s="364">
        <f t="shared" ref="Y7:Y13" si="5">IF($H$6&gt;0,H7/$H$6,)</f>
        <v>0</v>
      </c>
      <c r="Z7" s="363">
        <f t="shared" ref="Z7:Z13" si="6">IF($I$6&gt;0,I7/$I$6,)</f>
        <v>0</v>
      </c>
      <c r="AA7" s="363">
        <f t="shared" ref="AA7:AA13" si="7">IF($J$6&gt;0,J7/$J$6,)</f>
        <v>0</v>
      </c>
      <c r="AB7" s="364">
        <f t="shared" ref="AB7:AB13" si="8">IF($K$6&gt;0,K7/$K$6,)</f>
        <v>0</v>
      </c>
      <c r="AC7" s="364">
        <f t="shared" ref="AC7:AC13" si="9">IF($L$6&gt;0,L7/$L$6,)</f>
        <v>0</v>
      </c>
      <c r="AD7" s="364">
        <f t="shared" ref="AD7:AD13" si="10">IF($M$6&gt;0,M7/$M$6,)</f>
        <v>0</v>
      </c>
      <c r="AE7" s="363">
        <f t="shared" ref="AE7:AE13" si="11">IF($N$6&gt;0,N7/$N$6,)</f>
        <v>0</v>
      </c>
      <c r="AF7" s="367"/>
      <c r="AG7" s="367"/>
      <c r="AI7" s="18"/>
      <c r="AJ7" s="16"/>
      <c r="AK7" s="16"/>
      <c r="AL7" s="16"/>
      <c r="AM7" s="16"/>
      <c r="AN7" s="16"/>
      <c r="AO7" s="16"/>
      <c r="AP7" s="16"/>
      <c r="AQ7" s="16"/>
      <c r="AR7" s="16"/>
      <c r="AS7" s="16"/>
      <c r="AT7" s="16"/>
    </row>
    <row r="8" spans="1:46" ht="15.75">
      <c r="A8" s="453"/>
      <c r="B8" s="424" t="s">
        <v>503</v>
      </c>
      <c r="C8" s="428"/>
      <c r="D8" s="461"/>
      <c r="E8" s="461"/>
      <c r="F8" s="461"/>
      <c r="G8" s="461"/>
      <c r="H8" s="461"/>
      <c r="I8" s="428"/>
      <c r="J8" s="428"/>
      <c r="K8" s="461"/>
      <c r="L8" s="461"/>
      <c r="M8" s="461"/>
      <c r="N8" s="428"/>
      <c r="O8" s="430"/>
      <c r="P8"/>
      <c r="Q8"/>
      <c r="R8" s="207"/>
      <c r="S8" s="206"/>
      <c r="T8" s="363">
        <f t="shared" ref="T8:T13" si="12">IF($C$6&gt;0,C8/$C$6,)</f>
        <v>0</v>
      </c>
      <c r="U8" s="364">
        <f t="shared" si="1"/>
        <v>0</v>
      </c>
      <c r="V8" s="364">
        <f t="shared" si="2"/>
        <v>0</v>
      </c>
      <c r="W8" s="364">
        <f t="shared" si="3"/>
        <v>0</v>
      </c>
      <c r="X8" s="364">
        <f t="shared" si="4"/>
        <v>0</v>
      </c>
      <c r="Y8" s="364">
        <f t="shared" si="5"/>
        <v>0</v>
      </c>
      <c r="Z8" s="363">
        <f t="shared" si="6"/>
        <v>0</v>
      </c>
      <c r="AA8" s="363">
        <f t="shared" si="7"/>
        <v>0</v>
      </c>
      <c r="AB8" s="364">
        <f t="shared" si="8"/>
        <v>0</v>
      </c>
      <c r="AC8" s="364">
        <f t="shared" si="9"/>
        <v>0</v>
      </c>
      <c r="AD8" s="364">
        <f t="shared" si="10"/>
        <v>0</v>
      </c>
      <c r="AE8" s="363">
        <f t="shared" si="11"/>
        <v>0</v>
      </c>
      <c r="AF8" s="367"/>
      <c r="AG8" s="367"/>
      <c r="AI8" s="18"/>
      <c r="AJ8" s="16"/>
      <c r="AK8" s="16"/>
      <c r="AL8" s="16"/>
      <c r="AM8" s="16"/>
      <c r="AN8" s="16"/>
      <c r="AO8" s="16"/>
      <c r="AP8" s="16"/>
      <c r="AQ8" s="16"/>
      <c r="AR8" s="16"/>
      <c r="AS8" s="16"/>
      <c r="AT8" s="16"/>
    </row>
    <row r="9" spans="1:46" ht="15.75">
      <c r="A9" s="453"/>
      <c r="B9" s="451" t="s">
        <v>505</v>
      </c>
      <c r="C9" s="448"/>
      <c r="D9" s="449"/>
      <c r="E9" s="449"/>
      <c r="F9" s="449"/>
      <c r="G9" s="449"/>
      <c r="H9" s="449"/>
      <c r="I9" s="448"/>
      <c r="J9" s="448"/>
      <c r="K9" s="449"/>
      <c r="L9" s="449"/>
      <c r="M9" s="449"/>
      <c r="N9" s="448"/>
      <c r="O9" s="450"/>
      <c r="P9"/>
      <c r="Q9"/>
      <c r="R9" s="207"/>
      <c r="S9" s="206"/>
      <c r="T9" s="365">
        <f t="shared" si="12"/>
        <v>0</v>
      </c>
      <c r="U9" s="366">
        <f t="shared" si="1"/>
        <v>0</v>
      </c>
      <c r="V9" s="366">
        <f t="shared" si="2"/>
        <v>0</v>
      </c>
      <c r="W9" s="366">
        <f t="shared" si="3"/>
        <v>0</v>
      </c>
      <c r="X9" s="366">
        <f t="shared" si="4"/>
        <v>0</v>
      </c>
      <c r="Y9" s="366">
        <f t="shared" si="5"/>
        <v>0</v>
      </c>
      <c r="Z9" s="365">
        <f t="shared" si="6"/>
        <v>0</v>
      </c>
      <c r="AA9" s="365">
        <f t="shared" si="7"/>
        <v>0</v>
      </c>
      <c r="AB9" s="366">
        <f t="shared" si="8"/>
        <v>0</v>
      </c>
      <c r="AC9" s="366">
        <f t="shared" si="9"/>
        <v>0</v>
      </c>
      <c r="AD9" s="366">
        <f t="shared" si="10"/>
        <v>0</v>
      </c>
      <c r="AE9" s="365">
        <f t="shared" si="11"/>
        <v>0</v>
      </c>
      <c r="AF9" s="367"/>
      <c r="AG9" s="367"/>
      <c r="AI9" s="18"/>
      <c r="AJ9" s="16"/>
      <c r="AK9" s="16"/>
      <c r="AL9" s="16"/>
      <c r="AM9" s="16"/>
      <c r="AN9" s="16"/>
      <c r="AO9" s="16"/>
      <c r="AP9" s="16"/>
      <c r="AQ9" s="16"/>
      <c r="AR9" s="16"/>
      <c r="AS9" s="16"/>
      <c r="AT9" s="16"/>
    </row>
    <row r="10" spans="1:46" ht="15.75">
      <c r="A10" s="453"/>
      <c r="B10" s="424" t="s">
        <v>322</v>
      </c>
      <c r="C10" s="428"/>
      <c r="D10" s="461"/>
      <c r="E10" s="461"/>
      <c r="F10" s="461"/>
      <c r="G10" s="461"/>
      <c r="H10" s="461"/>
      <c r="I10" s="428"/>
      <c r="J10" s="428"/>
      <c r="K10" s="461"/>
      <c r="L10" s="461"/>
      <c r="M10" s="461"/>
      <c r="N10" s="428"/>
      <c r="O10" s="430"/>
      <c r="P10"/>
      <c r="Q10"/>
      <c r="R10" s="207"/>
      <c r="S10" s="206"/>
      <c r="T10" s="363">
        <f t="shared" si="12"/>
        <v>0</v>
      </c>
      <c r="U10" s="364">
        <f t="shared" si="1"/>
        <v>0</v>
      </c>
      <c r="V10" s="364">
        <f t="shared" si="2"/>
        <v>0</v>
      </c>
      <c r="W10" s="364">
        <f t="shared" si="3"/>
        <v>0</v>
      </c>
      <c r="X10" s="364">
        <f t="shared" si="4"/>
        <v>0</v>
      </c>
      <c r="Y10" s="364">
        <f t="shared" si="5"/>
        <v>0</v>
      </c>
      <c r="Z10" s="363">
        <f t="shared" si="6"/>
        <v>0</v>
      </c>
      <c r="AA10" s="363">
        <f t="shared" si="7"/>
        <v>0</v>
      </c>
      <c r="AB10" s="364">
        <f t="shared" si="8"/>
        <v>0</v>
      </c>
      <c r="AC10" s="364">
        <f t="shared" si="9"/>
        <v>0</v>
      </c>
      <c r="AD10" s="364">
        <f t="shared" si="10"/>
        <v>0</v>
      </c>
      <c r="AE10" s="363">
        <f t="shared" si="11"/>
        <v>0</v>
      </c>
      <c r="AF10" s="367"/>
      <c r="AG10" s="367"/>
      <c r="AI10" s="18"/>
      <c r="AJ10" s="16"/>
      <c r="AK10" s="16"/>
      <c r="AL10" s="16"/>
      <c r="AM10" s="16"/>
      <c r="AN10" s="16"/>
      <c r="AO10" s="16"/>
      <c r="AP10" s="16"/>
      <c r="AQ10" s="16"/>
      <c r="AR10" s="16"/>
      <c r="AS10" s="16"/>
      <c r="AT10" s="16"/>
    </row>
    <row r="11" spans="1:46" ht="15.75">
      <c r="A11" s="453"/>
      <c r="B11" s="424" t="s">
        <v>324</v>
      </c>
      <c r="C11" s="428"/>
      <c r="D11" s="461"/>
      <c r="E11" s="461"/>
      <c r="F11" s="461"/>
      <c r="G11" s="461"/>
      <c r="H11" s="461"/>
      <c r="I11" s="428"/>
      <c r="J11" s="428"/>
      <c r="K11" s="461"/>
      <c r="L11" s="461"/>
      <c r="M11" s="461"/>
      <c r="N11" s="428"/>
      <c r="O11" s="430"/>
      <c r="P11"/>
      <c r="Q11"/>
      <c r="R11" s="207"/>
      <c r="S11" s="206"/>
      <c r="T11" s="363">
        <f t="shared" si="12"/>
        <v>0</v>
      </c>
      <c r="U11" s="364">
        <f t="shared" si="1"/>
        <v>0</v>
      </c>
      <c r="V11" s="364">
        <f t="shared" si="2"/>
        <v>0</v>
      </c>
      <c r="W11" s="364">
        <f t="shared" si="3"/>
        <v>0</v>
      </c>
      <c r="X11" s="364">
        <f t="shared" si="4"/>
        <v>0</v>
      </c>
      <c r="Y11" s="364">
        <f t="shared" si="5"/>
        <v>0</v>
      </c>
      <c r="Z11" s="363">
        <f t="shared" si="6"/>
        <v>0</v>
      </c>
      <c r="AA11" s="363">
        <f t="shared" si="7"/>
        <v>0</v>
      </c>
      <c r="AB11" s="364">
        <f t="shared" si="8"/>
        <v>0</v>
      </c>
      <c r="AC11" s="364">
        <f t="shared" si="9"/>
        <v>0</v>
      </c>
      <c r="AD11" s="364">
        <f t="shared" si="10"/>
        <v>0</v>
      </c>
      <c r="AE11" s="363">
        <f t="shared" si="11"/>
        <v>0</v>
      </c>
      <c r="AF11" s="367"/>
      <c r="AG11" s="367"/>
      <c r="AI11" s="18"/>
      <c r="AJ11" s="16"/>
      <c r="AK11" s="16"/>
      <c r="AL11" s="16"/>
      <c r="AM11" s="16"/>
      <c r="AN11" s="16"/>
      <c r="AO11" s="16"/>
      <c r="AP11" s="16"/>
      <c r="AQ11" s="16"/>
      <c r="AR11" s="16"/>
      <c r="AS11" s="16"/>
      <c r="AT11" s="16"/>
    </row>
    <row r="12" spans="1:46" ht="15.75">
      <c r="A12" s="453"/>
      <c r="B12" s="451" t="s">
        <v>326</v>
      </c>
      <c r="C12" s="448"/>
      <c r="D12" s="449"/>
      <c r="E12" s="449"/>
      <c r="F12" s="449"/>
      <c r="G12" s="449"/>
      <c r="H12" s="449"/>
      <c r="I12" s="448"/>
      <c r="J12" s="448"/>
      <c r="K12" s="449"/>
      <c r="L12" s="449"/>
      <c r="M12" s="449"/>
      <c r="N12" s="448"/>
      <c r="O12" s="450"/>
      <c r="P12"/>
      <c r="Q12"/>
      <c r="R12" s="207"/>
      <c r="S12" s="206"/>
      <c r="T12" s="365">
        <f t="shared" si="12"/>
        <v>0</v>
      </c>
      <c r="U12" s="366">
        <f t="shared" si="1"/>
        <v>0</v>
      </c>
      <c r="V12" s="366">
        <f t="shared" si="2"/>
        <v>0</v>
      </c>
      <c r="W12" s="366">
        <f t="shared" si="3"/>
        <v>0</v>
      </c>
      <c r="X12" s="366">
        <f t="shared" si="4"/>
        <v>0</v>
      </c>
      <c r="Y12" s="366">
        <f t="shared" si="5"/>
        <v>0</v>
      </c>
      <c r="Z12" s="365">
        <f t="shared" si="6"/>
        <v>0</v>
      </c>
      <c r="AA12" s="365">
        <f t="shared" si="7"/>
        <v>0</v>
      </c>
      <c r="AB12" s="366">
        <f t="shared" si="8"/>
        <v>0</v>
      </c>
      <c r="AC12" s="366">
        <f t="shared" si="9"/>
        <v>0</v>
      </c>
      <c r="AD12" s="366">
        <f t="shared" si="10"/>
        <v>0</v>
      </c>
      <c r="AE12" s="365">
        <f t="shared" si="11"/>
        <v>0</v>
      </c>
      <c r="AF12" s="367"/>
      <c r="AG12" s="367"/>
      <c r="AI12" s="18"/>
      <c r="AJ12" s="16"/>
      <c r="AK12" s="16"/>
      <c r="AL12" s="16"/>
      <c r="AM12" s="16"/>
      <c r="AN12" s="16"/>
      <c r="AO12" s="16"/>
      <c r="AP12" s="16"/>
      <c r="AQ12" s="16"/>
      <c r="AR12" s="16"/>
      <c r="AS12" s="16"/>
      <c r="AT12" s="16"/>
    </row>
    <row r="13" spans="1:46" ht="15.75">
      <c r="A13" s="453"/>
      <c r="B13" s="424" t="s">
        <v>328</v>
      </c>
      <c r="C13" s="428"/>
      <c r="D13" s="461"/>
      <c r="E13" s="461"/>
      <c r="F13" s="461"/>
      <c r="G13" s="461"/>
      <c r="H13" s="461"/>
      <c r="I13" s="428"/>
      <c r="J13" s="428"/>
      <c r="K13" s="461"/>
      <c r="L13" s="461"/>
      <c r="M13" s="461"/>
      <c r="N13" s="428"/>
      <c r="O13" s="430"/>
      <c r="P13"/>
      <c r="Q13"/>
      <c r="R13" s="207"/>
      <c r="S13" s="206"/>
      <c r="T13" s="363">
        <f t="shared" si="12"/>
        <v>0</v>
      </c>
      <c r="U13" s="367">
        <f t="shared" si="1"/>
        <v>0</v>
      </c>
      <c r="V13" s="367">
        <f t="shared" si="2"/>
        <v>0</v>
      </c>
      <c r="W13" s="367">
        <f t="shared" si="3"/>
        <v>0</v>
      </c>
      <c r="X13" s="367">
        <f t="shared" si="4"/>
        <v>0</v>
      </c>
      <c r="Y13" s="367">
        <f t="shared" si="5"/>
        <v>0</v>
      </c>
      <c r="Z13" s="363">
        <f t="shared" si="6"/>
        <v>0</v>
      </c>
      <c r="AA13" s="363">
        <f t="shared" si="7"/>
        <v>0</v>
      </c>
      <c r="AB13" s="367">
        <f t="shared" si="8"/>
        <v>0</v>
      </c>
      <c r="AC13" s="367">
        <f t="shared" si="9"/>
        <v>0</v>
      </c>
      <c r="AD13" s="367">
        <f t="shared" si="10"/>
        <v>0</v>
      </c>
      <c r="AE13" s="363">
        <f t="shared" si="11"/>
        <v>0</v>
      </c>
      <c r="AF13" s="367"/>
      <c r="AG13" s="367"/>
      <c r="AI13" s="18"/>
      <c r="AJ13" s="16"/>
      <c r="AK13" s="16"/>
      <c r="AL13" s="16"/>
      <c r="AM13" s="16"/>
      <c r="AN13" s="16"/>
      <c r="AO13" s="16"/>
      <c r="AP13" s="16"/>
      <c r="AQ13" s="16"/>
      <c r="AR13" s="16"/>
      <c r="AS13" s="16"/>
      <c r="AT13" s="16"/>
    </row>
    <row r="14" spans="1:46" ht="15.75">
      <c r="A14" s="453"/>
      <c r="B14" s="424" t="s">
        <v>330</v>
      </c>
      <c r="C14" s="428"/>
      <c r="D14" s="461"/>
      <c r="E14" s="461"/>
      <c r="F14" s="461"/>
      <c r="G14" s="461"/>
      <c r="H14" s="461"/>
      <c r="I14" s="428"/>
      <c r="J14" s="428"/>
      <c r="K14" s="461"/>
      <c r="L14" s="461"/>
      <c r="M14" s="461"/>
      <c r="N14" s="428"/>
      <c r="O14" s="430"/>
      <c r="P14"/>
      <c r="Q14"/>
      <c r="R14" s="207"/>
      <c r="S14" s="206"/>
      <c r="T14" s="363">
        <f t="shared" ref="T14:T16" si="13">IF($C$6&gt;0,C14/$C$6,)</f>
        <v>0</v>
      </c>
      <c r="U14" s="367">
        <f t="shared" ref="U14:U16" si="14">IF($D$6&gt;0,D14/$D$6,)</f>
        <v>0</v>
      </c>
      <c r="V14" s="367">
        <f t="shared" ref="V14:V16" si="15">IF($E$6&gt;0,E14/$E$6,)</f>
        <v>0</v>
      </c>
      <c r="W14" s="367">
        <f t="shared" ref="W14:W16" si="16">IF($F$6&gt;0,F14/$F$6,)</f>
        <v>0</v>
      </c>
      <c r="X14" s="367">
        <f t="shared" ref="X14:X16" si="17">IF($G$6&gt;0,G14/$G$6,)</f>
        <v>0</v>
      </c>
      <c r="Y14" s="367">
        <f t="shared" ref="Y14:Y16" si="18">IF($H$6&gt;0,H14/$H$6,)</f>
        <v>0</v>
      </c>
      <c r="Z14" s="363">
        <f t="shared" ref="Z14:Z16" si="19">IF($I$6&gt;0,I14/$I$6,)</f>
        <v>0</v>
      </c>
      <c r="AA14" s="363">
        <f t="shared" ref="AA14:AA16" si="20">IF($J$6&gt;0,J14/$J$6,)</f>
        <v>0</v>
      </c>
      <c r="AB14" s="367">
        <f t="shared" ref="AB14:AB16" si="21">IF($K$6&gt;0,K14/$K$6,)</f>
        <v>0</v>
      </c>
      <c r="AC14" s="367">
        <f t="shared" ref="AC14:AC16" si="22">IF($L$6&gt;0,L14/$L$6,)</f>
        <v>0</v>
      </c>
      <c r="AD14" s="367">
        <f t="shared" ref="AD14:AD16" si="23">IF($M$6&gt;0,M14/$M$6,)</f>
        <v>0</v>
      </c>
      <c r="AE14" s="363">
        <f t="shared" ref="AE14:AE16" si="24">IF($N$6&gt;0,N14/$N$6,)</f>
        <v>0</v>
      </c>
      <c r="AF14" s="367"/>
      <c r="AG14" s="367"/>
      <c r="AI14" s="17"/>
      <c r="AJ14" s="17"/>
      <c r="AK14" s="17"/>
      <c r="AL14" s="17"/>
      <c r="AM14" s="17"/>
      <c r="AN14" s="17"/>
      <c r="AO14" s="17"/>
      <c r="AP14" s="17"/>
      <c r="AQ14" s="17"/>
      <c r="AR14" s="17"/>
      <c r="AS14" s="17"/>
      <c r="AT14" s="17"/>
    </row>
    <row r="15" spans="1:46" ht="15.75">
      <c r="A15" s="453"/>
      <c r="B15" s="451" t="s">
        <v>332</v>
      </c>
      <c r="C15" s="448"/>
      <c r="D15" s="449"/>
      <c r="E15" s="449"/>
      <c r="F15" s="449"/>
      <c r="G15" s="449"/>
      <c r="H15" s="449"/>
      <c r="I15" s="448"/>
      <c r="J15" s="448"/>
      <c r="K15" s="449"/>
      <c r="L15" s="449"/>
      <c r="M15" s="449"/>
      <c r="N15" s="448"/>
      <c r="O15" s="450"/>
      <c r="P15"/>
      <c r="Q15"/>
      <c r="R15" s="207"/>
      <c r="S15" s="206"/>
      <c r="T15" s="365">
        <f t="shared" si="13"/>
        <v>0</v>
      </c>
      <c r="U15" s="366">
        <f t="shared" si="14"/>
        <v>0</v>
      </c>
      <c r="V15" s="366">
        <f t="shared" si="15"/>
        <v>0</v>
      </c>
      <c r="W15" s="366">
        <f t="shared" si="16"/>
        <v>0</v>
      </c>
      <c r="X15" s="366">
        <f t="shared" si="17"/>
        <v>0</v>
      </c>
      <c r="Y15" s="366">
        <f t="shared" si="18"/>
        <v>0</v>
      </c>
      <c r="Z15" s="365">
        <f t="shared" si="19"/>
        <v>0</v>
      </c>
      <c r="AA15" s="365">
        <f t="shared" si="20"/>
        <v>0</v>
      </c>
      <c r="AB15" s="366">
        <f t="shared" si="21"/>
        <v>0</v>
      </c>
      <c r="AC15" s="366">
        <f t="shared" si="22"/>
        <v>0</v>
      </c>
      <c r="AD15" s="366">
        <f t="shared" si="23"/>
        <v>0</v>
      </c>
      <c r="AE15" s="365">
        <f t="shared" si="24"/>
        <v>0</v>
      </c>
      <c r="AF15" s="367"/>
      <c r="AG15" s="367"/>
      <c r="AI15" s="18"/>
      <c r="AJ15" s="16"/>
      <c r="AK15" s="16"/>
      <c r="AL15" s="16"/>
      <c r="AM15" s="16"/>
      <c r="AN15" s="16"/>
      <c r="AO15" s="16"/>
      <c r="AP15" s="16"/>
      <c r="AQ15" s="16"/>
      <c r="AR15" s="16"/>
      <c r="AS15" s="16"/>
      <c r="AT15" s="16"/>
    </row>
    <row r="16" spans="1:46" ht="15.75">
      <c r="A16" s="456"/>
      <c r="B16" s="451" t="s">
        <v>334</v>
      </c>
      <c r="C16" s="448"/>
      <c r="D16" s="449"/>
      <c r="E16" s="449"/>
      <c r="F16" s="449"/>
      <c r="G16" s="449"/>
      <c r="H16" s="449"/>
      <c r="I16" s="448"/>
      <c r="J16" s="448"/>
      <c r="K16" s="449"/>
      <c r="L16" s="449"/>
      <c r="M16" s="449"/>
      <c r="N16" s="448"/>
      <c r="O16" s="450"/>
      <c r="P16"/>
      <c r="Q16"/>
      <c r="R16" s="207"/>
      <c r="S16" s="206"/>
      <c r="T16" s="363">
        <f t="shared" si="13"/>
        <v>0</v>
      </c>
      <c r="U16" s="367">
        <f t="shared" si="14"/>
        <v>0</v>
      </c>
      <c r="V16" s="367">
        <f t="shared" si="15"/>
        <v>0</v>
      </c>
      <c r="W16" s="367">
        <f t="shared" si="16"/>
        <v>0</v>
      </c>
      <c r="X16" s="367">
        <f t="shared" si="17"/>
        <v>0</v>
      </c>
      <c r="Y16" s="367">
        <f t="shared" si="18"/>
        <v>0</v>
      </c>
      <c r="Z16" s="363">
        <f t="shared" si="19"/>
        <v>0</v>
      </c>
      <c r="AA16" s="363">
        <f t="shared" si="20"/>
        <v>0</v>
      </c>
      <c r="AB16" s="367">
        <f t="shared" si="21"/>
        <v>0</v>
      </c>
      <c r="AC16" s="367">
        <f t="shared" si="22"/>
        <v>0</v>
      </c>
      <c r="AD16" s="367">
        <f t="shared" si="23"/>
        <v>0</v>
      </c>
      <c r="AE16" s="363">
        <f t="shared" si="24"/>
        <v>0</v>
      </c>
      <c r="AF16" s="367"/>
      <c r="AG16" s="367"/>
      <c r="AI16" s="18"/>
      <c r="AJ16" s="16"/>
      <c r="AK16" s="16"/>
      <c r="AL16" s="16"/>
      <c r="AM16" s="16"/>
      <c r="AN16" s="16"/>
      <c r="AO16" s="16"/>
      <c r="AP16" s="16"/>
      <c r="AQ16" s="16"/>
      <c r="AR16" s="16"/>
      <c r="AS16" s="16"/>
      <c r="AT16" s="16"/>
    </row>
    <row r="17" spans="1:46" ht="15.75">
      <c r="A17" s="452" t="s">
        <v>10</v>
      </c>
      <c r="B17" s="414" t="s">
        <v>320</v>
      </c>
      <c r="C17" s="425">
        <v>2473</v>
      </c>
      <c r="D17" s="426"/>
      <c r="E17" s="426">
        <v>3918</v>
      </c>
      <c r="F17" s="426">
        <v>1428</v>
      </c>
      <c r="G17" s="426">
        <v>630</v>
      </c>
      <c r="H17" s="426">
        <v>796</v>
      </c>
      <c r="I17" s="425">
        <v>9245</v>
      </c>
      <c r="J17" s="425"/>
      <c r="K17" s="426">
        <v>638</v>
      </c>
      <c r="L17" s="426">
        <v>1038</v>
      </c>
      <c r="M17" s="426">
        <v>2833</v>
      </c>
      <c r="N17" s="425">
        <v>4509</v>
      </c>
      <c r="O17" s="427"/>
      <c r="P17"/>
      <c r="Q17"/>
      <c r="R17" s="207"/>
      <c r="S17" s="206"/>
      <c r="T17" s="361">
        <f>IF($C$17&gt;0,C17/$C$17,)</f>
        <v>1</v>
      </c>
      <c r="U17" s="362">
        <f>IF($D$17&gt;0,D17/$D$17,)</f>
        <v>0</v>
      </c>
      <c r="V17" s="362">
        <f>IF($E$17&gt;0,E17/$E$17,)</f>
        <v>1</v>
      </c>
      <c r="W17" s="362">
        <f>IF($F$17&gt;0,F17/$F$17,)</f>
        <v>1</v>
      </c>
      <c r="X17" s="362">
        <f>IF($G$17&gt;0,G17/$G$17,)</f>
        <v>1</v>
      </c>
      <c r="Y17" s="362">
        <f>IF($H$17&gt;0,H17/$H$17,)</f>
        <v>1</v>
      </c>
      <c r="Z17" s="361">
        <f>IF($I$17&gt;0,I17/$I$17,)</f>
        <v>1</v>
      </c>
      <c r="AA17" s="361">
        <f>IF($J$17&gt;0,J17/$J$17,)</f>
        <v>0</v>
      </c>
      <c r="AB17" s="362">
        <f>IF($K$17&gt;0,K17/$K$17,)</f>
        <v>1</v>
      </c>
      <c r="AC17" s="362">
        <f>IF($L$17&gt;0,L17/$L$17,)</f>
        <v>1</v>
      </c>
      <c r="AD17" s="362">
        <f>IF($M$17&gt;0,M17/$M$17,)</f>
        <v>1</v>
      </c>
      <c r="AE17" s="361">
        <f>IF($N$17&gt;0,N17/$N$17,)</f>
        <v>1</v>
      </c>
      <c r="AF17" s="367"/>
      <c r="AG17" s="367"/>
      <c r="AI17" s="17">
        <f>SUM(T18:T27)</f>
        <v>1</v>
      </c>
      <c r="AJ17" s="17">
        <f t="shared" ref="AJ17" si="25">SUM(U18:U27)</f>
        <v>0</v>
      </c>
      <c r="AK17" s="17">
        <f t="shared" ref="AK17" si="26">SUM(V18:V27)</f>
        <v>1</v>
      </c>
      <c r="AL17" s="17">
        <f t="shared" ref="AL17" si="27">SUM(W18:W27)</f>
        <v>1</v>
      </c>
      <c r="AM17" s="17">
        <f t="shared" ref="AM17" si="28">SUM(X18:X27)</f>
        <v>1.0000000000000002</v>
      </c>
      <c r="AN17" s="17">
        <f t="shared" ref="AN17" si="29">SUM(Y18:Y27)</f>
        <v>1</v>
      </c>
      <c r="AO17" s="17">
        <f t="shared" ref="AO17" si="30">SUM(Z18:Z27)</f>
        <v>0.99999999999999989</v>
      </c>
      <c r="AP17" s="17">
        <f t="shared" ref="AP17" si="31">SUM(AA18:AA27)</f>
        <v>0</v>
      </c>
      <c r="AQ17" s="17">
        <f t="shared" ref="AQ17" si="32">SUM(AB18:AB27)</f>
        <v>1</v>
      </c>
      <c r="AR17" s="17">
        <f t="shared" ref="AR17" si="33">SUM(AC18:AC27)</f>
        <v>0.99999999999999989</v>
      </c>
      <c r="AS17" s="17">
        <f t="shared" ref="AS17" si="34">SUM(AD18:AD27)</f>
        <v>1</v>
      </c>
      <c r="AT17" s="17">
        <f t="shared" ref="AT17" si="35">SUM(AE18:AE27)</f>
        <v>1</v>
      </c>
    </row>
    <row r="18" spans="1:46" ht="15.75">
      <c r="A18" s="453"/>
      <c r="B18" s="424" t="s">
        <v>501</v>
      </c>
      <c r="C18" s="428">
        <v>16</v>
      </c>
      <c r="D18" s="429"/>
      <c r="E18" s="429">
        <v>5</v>
      </c>
      <c r="F18" s="429">
        <v>46</v>
      </c>
      <c r="G18" s="429">
        <v>5</v>
      </c>
      <c r="H18" s="429">
        <v>19</v>
      </c>
      <c r="I18" s="428">
        <v>91</v>
      </c>
      <c r="J18" s="428"/>
      <c r="K18" s="429">
        <v>5</v>
      </c>
      <c r="L18" s="429">
        <v>61</v>
      </c>
      <c r="M18" s="429">
        <v>32</v>
      </c>
      <c r="N18" s="428">
        <v>98</v>
      </c>
      <c r="O18" s="430"/>
      <c r="P18"/>
      <c r="Q18"/>
      <c r="R18" s="207"/>
      <c r="S18" s="206"/>
      <c r="T18" s="363">
        <f t="shared" ref="T18:T27" si="36">IF($C$17&gt;0,C18/$C$17,)</f>
        <v>6.4698746461787299E-3</v>
      </c>
      <c r="U18" s="364">
        <f t="shared" ref="U18:U27" si="37">IF($D$17&gt;0,D18/$D$17,)</f>
        <v>0</v>
      </c>
      <c r="V18" s="364">
        <f t="shared" ref="V18:V27" si="38">IF($E$17&gt;0,E18/$E$17,)</f>
        <v>1.2761613067891781E-3</v>
      </c>
      <c r="W18" s="364">
        <f t="shared" ref="W18:W27" si="39">IF($F$17&gt;0,F18/$F$17,)</f>
        <v>3.2212885154061621E-2</v>
      </c>
      <c r="X18" s="364">
        <f t="shared" ref="X18:X27" si="40">IF($G$17&gt;0,G18/$G$17,)</f>
        <v>7.9365079365079361E-3</v>
      </c>
      <c r="Y18" s="364">
        <f t="shared" ref="Y18:Y27" si="41">IF($H$17&gt;0,H18/$H$17,)</f>
        <v>2.3869346733668341E-2</v>
      </c>
      <c r="Z18" s="363">
        <f t="shared" ref="Z18:Z27" si="42">IF($I$17&gt;0,I18/$I$17,)</f>
        <v>9.843158464034614E-3</v>
      </c>
      <c r="AA18" s="363">
        <f t="shared" ref="AA18:AA27" si="43">IF($J$17&gt;0,J18/$J$17,)</f>
        <v>0</v>
      </c>
      <c r="AB18" s="364">
        <f t="shared" ref="AB18:AB27" si="44">IF($K$17&gt;0,K18/$K$17,)</f>
        <v>7.8369905956112845E-3</v>
      </c>
      <c r="AC18" s="364">
        <f t="shared" ref="AC18:AC27" si="45">IF($L$17&gt;0,L18/$L$17,)</f>
        <v>5.8766859344894028E-2</v>
      </c>
      <c r="AD18" s="364">
        <f t="shared" ref="AD18:AD27" si="46">IF($M$17&gt;0,M18/$M$17,)</f>
        <v>1.1295446523120367E-2</v>
      </c>
      <c r="AE18" s="363">
        <f t="shared" ref="AE18:AE27" si="47">IF($N$17&gt;0,N18/$N$17,)</f>
        <v>2.173430915945886E-2</v>
      </c>
      <c r="AF18" s="367"/>
      <c r="AG18" s="367"/>
      <c r="AI18" s="18"/>
      <c r="AJ18" s="16"/>
      <c r="AK18" s="16"/>
      <c r="AL18" s="16"/>
      <c r="AM18" s="16"/>
      <c r="AN18" s="16"/>
      <c r="AO18" s="16"/>
      <c r="AP18" s="16"/>
      <c r="AQ18" s="16"/>
      <c r="AR18" s="16"/>
      <c r="AS18" s="16"/>
      <c r="AT18" s="16"/>
    </row>
    <row r="19" spans="1:46" ht="15.75">
      <c r="A19" s="453"/>
      <c r="B19" s="424" t="s">
        <v>503</v>
      </c>
      <c r="C19" s="428">
        <v>2</v>
      </c>
      <c r="D19" s="429"/>
      <c r="E19" s="429">
        <v>3</v>
      </c>
      <c r="F19" s="429">
        <v>0</v>
      </c>
      <c r="G19" s="429">
        <v>6</v>
      </c>
      <c r="H19" s="429">
        <v>1</v>
      </c>
      <c r="I19" s="428">
        <v>12</v>
      </c>
      <c r="J19" s="428"/>
      <c r="K19" s="429">
        <v>3</v>
      </c>
      <c r="L19" s="429">
        <v>53</v>
      </c>
      <c r="M19" s="429">
        <v>86</v>
      </c>
      <c r="N19" s="428">
        <v>142</v>
      </c>
      <c r="O19" s="430"/>
      <c r="P19"/>
      <c r="Q19"/>
      <c r="R19" s="207"/>
      <c r="S19" s="206"/>
      <c r="T19" s="363">
        <f t="shared" si="36"/>
        <v>8.0873433077234124E-4</v>
      </c>
      <c r="U19" s="364">
        <f t="shared" si="37"/>
        <v>0</v>
      </c>
      <c r="V19" s="364">
        <f t="shared" si="38"/>
        <v>7.6569678407350692E-4</v>
      </c>
      <c r="W19" s="364">
        <f t="shared" si="39"/>
        <v>0</v>
      </c>
      <c r="X19" s="364">
        <f t="shared" si="40"/>
        <v>9.5238095238095247E-3</v>
      </c>
      <c r="Y19" s="364">
        <f t="shared" si="41"/>
        <v>1.2562814070351759E-3</v>
      </c>
      <c r="Z19" s="363">
        <f t="shared" si="42"/>
        <v>1.2979989183342347E-3</v>
      </c>
      <c r="AA19" s="363">
        <f t="shared" si="43"/>
        <v>0</v>
      </c>
      <c r="AB19" s="364">
        <f t="shared" si="44"/>
        <v>4.7021943573667714E-3</v>
      </c>
      <c r="AC19" s="364">
        <f t="shared" si="45"/>
        <v>5.1059730250481696E-2</v>
      </c>
      <c r="AD19" s="364">
        <f t="shared" si="46"/>
        <v>3.0356512530885987E-2</v>
      </c>
      <c r="AE19" s="363">
        <f t="shared" si="47"/>
        <v>3.1492570414726105E-2</v>
      </c>
      <c r="AF19" s="367"/>
      <c r="AG19" s="367"/>
      <c r="AI19" s="18"/>
      <c r="AJ19" s="16"/>
      <c r="AK19" s="16"/>
      <c r="AL19" s="16"/>
      <c r="AM19" s="16"/>
      <c r="AN19" s="16"/>
      <c r="AO19" s="16"/>
      <c r="AP19" s="16"/>
      <c r="AQ19" s="16"/>
      <c r="AR19" s="16"/>
      <c r="AS19" s="16"/>
      <c r="AT19" s="16"/>
    </row>
    <row r="20" spans="1:46" ht="15.75">
      <c r="A20" s="453"/>
      <c r="B20" s="424" t="s">
        <v>505</v>
      </c>
      <c r="C20" s="428">
        <v>0</v>
      </c>
      <c r="D20" s="429"/>
      <c r="E20" s="429">
        <v>1</v>
      </c>
      <c r="F20" s="429">
        <v>2</v>
      </c>
      <c r="G20" s="429">
        <v>0</v>
      </c>
      <c r="H20" s="429">
        <v>0</v>
      </c>
      <c r="I20" s="428">
        <v>3</v>
      </c>
      <c r="J20" s="428"/>
      <c r="K20" s="429">
        <v>0</v>
      </c>
      <c r="L20" s="429">
        <v>10</v>
      </c>
      <c r="M20" s="429">
        <v>23</v>
      </c>
      <c r="N20" s="428">
        <v>33</v>
      </c>
      <c r="O20" s="430"/>
      <c r="P20"/>
      <c r="Q20"/>
      <c r="R20" s="207"/>
      <c r="S20" s="206"/>
      <c r="T20" s="365">
        <f t="shared" si="36"/>
        <v>0</v>
      </c>
      <c r="U20" s="366">
        <f t="shared" si="37"/>
        <v>0</v>
      </c>
      <c r="V20" s="366">
        <f t="shared" si="38"/>
        <v>2.5523226135783564E-4</v>
      </c>
      <c r="W20" s="366">
        <f t="shared" si="39"/>
        <v>1.4005602240896359E-3</v>
      </c>
      <c r="X20" s="366">
        <f t="shared" si="40"/>
        <v>0</v>
      </c>
      <c r="Y20" s="366">
        <f t="shared" si="41"/>
        <v>0</v>
      </c>
      <c r="Z20" s="365">
        <f t="shared" si="42"/>
        <v>3.2449972958355867E-4</v>
      </c>
      <c r="AA20" s="365">
        <f t="shared" si="43"/>
        <v>0</v>
      </c>
      <c r="AB20" s="366">
        <f t="shared" si="44"/>
        <v>0</v>
      </c>
      <c r="AC20" s="366">
        <f t="shared" si="45"/>
        <v>9.6339113680154135E-3</v>
      </c>
      <c r="AD20" s="366">
        <f t="shared" si="46"/>
        <v>8.1186021884927639E-3</v>
      </c>
      <c r="AE20" s="365">
        <f t="shared" si="47"/>
        <v>7.3186959414504324E-3</v>
      </c>
      <c r="AF20" s="367"/>
      <c r="AG20" s="367"/>
      <c r="AI20" s="18"/>
      <c r="AJ20" s="16"/>
      <c r="AK20" s="16"/>
      <c r="AL20" s="16"/>
      <c r="AM20" s="16"/>
      <c r="AN20" s="16"/>
      <c r="AO20" s="16"/>
      <c r="AP20" s="16"/>
      <c r="AQ20" s="16"/>
      <c r="AR20" s="16"/>
      <c r="AS20" s="16"/>
      <c r="AT20" s="16"/>
    </row>
    <row r="21" spans="1:46" ht="15.75">
      <c r="A21" s="453"/>
      <c r="B21" s="424" t="s">
        <v>322</v>
      </c>
      <c r="C21" s="428">
        <v>1770</v>
      </c>
      <c r="D21" s="429"/>
      <c r="E21" s="429">
        <v>1933</v>
      </c>
      <c r="F21" s="429">
        <v>193</v>
      </c>
      <c r="G21" s="429">
        <v>434</v>
      </c>
      <c r="H21" s="429">
        <v>443</v>
      </c>
      <c r="I21" s="428">
        <v>4773</v>
      </c>
      <c r="J21" s="428"/>
      <c r="K21" s="429">
        <v>269</v>
      </c>
      <c r="L21" s="429">
        <v>404</v>
      </c>
      <c r="M21" s="429">
        <v>1194</v>
      </c>
      <c r="N21" s="428">
        <v>1867</v>
      </c>
      <c r="O21" s="430"/>
      <c r="P21"/>
      <c r="Q21"/>
      <c r="R21" s="207"/>
      <c r="S21" s="206"/>
      <c r="T21" s="363">
        <f t="shared" si="36"/>
        <v>0.715729882733522</v>
      </c>
      <c r="U21" s="364">
        <f t="shared" si="37"/>
        <v>0</v>
      </c>
      <c r="V21" s="364">
        <f t="shared" si="38"/>
        <v>0.49336396120469628</v>
      </c>
      <c r="W21" s="364">
        <f t="shared" si="39"/>
        <v>0.13515406162464985</v>
      </c>
      <c r="X21" s="364">
        <f t="shared" si="40"/>
        <v>0.68888888888888888</v>
      </c>
      <c r="Y21" s="364">
        <f t="shared" si="41"/>
        <v>0.55653266331658291</v>
      </c>
      <c r="Z21" s="363">
        <f t="shared" si="42"/>
        <v>0.51627906976744187</v>
      </c>
      <c r="AA21" s="363">
        <f t="shared" si="43"/>
        <v>0</v>
      </c>
      <c r="AB21" s="364">
        <f t="shared" si="44"/>
        <v>0.42163009404388713</v>
      </c>
      <c r="AC21" s="364">
        <f t="shared" si="45"/>
        <v>0.38921001926782273</v>
      </c>
      <c r="AD21" s="364">
        <f t="shared" si="46"/>
        <v>0.42146134839392868</v>
      </c>
      <c r="AE21" s="363">
        <f t="shared" si="47"/>
        <v>0.41406076735418051</v>
      </c>
      <c r="AF21" s="367"/>
      <c r="AG21" s="367"/>
      <c r="AI21" s="18"/>
      <c r="AJ21" s="16"/>
      <c r="AK21" s="16"/>
      <c r="AL21" s="16"/>
      <c r="AM21" s="16"/>
      <c r="AN21" s="16"/>
      <c r="AO21" s="16"/>
      <c r="AP21" s="16"/>
      <c r="AQ21" s="16"/>
      <c r="AR21" s="16"/>
      <c r="AS21" s="16"/>
      <c r="AT21" s="16"/>
    </row>
    <row r="22" spans="1:46" ht="15.75">
      <c r="A22" s="453"/>
      <c r="B22" s="424" t="s">
        <v>324</v>
      </c>
      <c r="C22" s="428">
        <v>521</v>
      </c>
      <c r="D22" s="429"/>
      <c r="E22" s="429">
        <v>136</v>
      </c>
      <c r="F22" s="429">
        <v>0</v>
      </c>
      <c r="G22" s="429">
        <v>16</v>
      </c>
      <c r="H22" s="429">
        <v>87</v>
      </c>
      <c r="I22" s="428">
        <v>760</v>
      </c>
      <c r="J22" s="428"/>
      <c r="K22" s="429">
        <v>115</v>
      </c>
      <c r="L22" s="429">
        <v>214</v>
      </c>
      <c r="M22" s="429">
        <v>515</v>
      </c>
      <c r="N22" s="428">
        <v>844</v>
      </c>
      <c r="O22" s="430"/>
      <c r="P22"/>
      <c r="Q22"/>
      <c r="R22" s="207"/>
      <c r="S22" s="206"/>
      <c r="T22" s="363">
        <f t="shared" si="36"/>
        <v>0.2106752931661949</v>
      </c>
      <c r="U22" s="364">
        <f t="shared" si="37"/>
        <v>0</v>
      </c>
      <c r="V22" s="364">
        <f t="shared" si="38"/>
        <v>3.4711587544665648E-2</v>
      </c>
      <c r="W22" s="364">
        <f t="shared" si="39"/>
        <v>0</v>
      </c>
      <c r="X22" s="364">
        <f t="shared" si="40"/>
        <v>2.5396825396825397E-2</v>
      </c>
      <c r="Y22" s="364">
        <f t="shared" si="41"/>
        <v>0.1092964824120603</v>
      </c>
      <c r="Z22" s="363">
        <f t="shared" si="42"/>
        <v>8.2206598161168196E-2</v>
      </c>
      <c r="AA22" s="363">
        <f t="shared" si="43"/>
        <v>0</v>
      </c>
      <c r="AB22" s="364">
        <f t="shared" si="44"/>
        <v>0.18025078369905956</v>
      </c>
      <c r="AC22" s="364">
        <f t="shared" si="45"/>
        <v>0.20616570327552985</v>
      </c>
      <c r="AD22" s="364">
        <f t="shared" si="46"/>
        <v>0.1817860924814684</v>
      </c>
      <c r="AE22" s="363">
        <f t="shared" si="47"/>
        <v>0.18718119316921711</v>
      </c>
      <c r="AF22" s="367"/>
      <c r="AG22" s="367"/>
      <c r="AI22" s="17"/>
      <c r="AJ22" s="17"/>
      <c r="AK22" s="17"/>
      <c r="AL22" s="17"/>
      <c r="AM22" s="17"/>
      <c r="AN22" s="17"/>
      <c r="AO22" s="17"/>
      <c r="AP22" s="17"/>
      <c r="AQ22" s="17"/>
      <c r="AR22" s="17"/>
      <c r="AS22" s="17"/>
      <c r="AT22" s="17"/>
    </row>
    <row r="23" spans="1:46" ht="15.75">
      <c r="A23" s="453"/>
      <c r="B23" s="424" t="s">
        <v>326</v>
      </c>
      <c r="C23" s="428">
        <v>0</v>
      </c>
      <c r="D23" s="429"/>
      <c r="E23" s="429">
        <v>9</v>
      </c>
      <c r="F23" s="429">
        <v>10</v>
      </c>
      <c r="G23" s="429">
        <v>0</v>
      </c>
      <c r="H23" s="429">
        <v>10</v>
      </c>
      <c r="I23" s="428">
        <v>29</v>
      </c>
      <c r="J23" s="428"/>
      <c r="K23" s="429">
        <v>0</v>
      </c>
      <c r="L23" s="429">
        <v>2</v>
      </c>
      <c r="M23" s="429">
        <v>184</v>
      </c>
      <c r="N23" s="428">
        <v>186</v>
      </c>
      <c r="O23" s="430"/>
      <c r="P23"/>
      <c r="Q23"/>
      <c r="R23" s="207"/>
      <c r="S23" s="206"/>
      <c r="T23" s="365">
        <f t="shared" si="36"/>
        <v>0</v>
      </c>
      <c r="U23" s="366">
        <f t="shared" si="37"/>
        <v>0</v>
      </c>
      <c r="V23" s="366">
        <f t="shared" si="38"/>
        <v>2.2970903522205209E-3</v>
      </c>
      <c r="W23" s="366">
        <f t="shared" si="39"/>
        <v>7.0028011204481795E-3</v>
      </c>
      <c r="X23" s="366">
        <f t="shared" si="40"/>
        <v>0</v>
      </c>
      <c r="Y23" s="366">
        <f t="shared" si="41"/>
        <v>1.2562814070351759E-2</v>
      </c>
      <c r="Z23" s="365">
        <f t="shared" si="42"/>
        <v>3.1368307193077338E-3</v>
      </c>
      <c r="AA23" s="365">
        <f t="shared" si="43"/>
        <v>0</v>
      </c>
      <c r="AB23" s="366">
        <f t="shared" si="44"/>
        <v>0</v>
      </c>
      <c r="AC23" s="366">
        <f t="shared" si="45"/>
        <v>1.9267822736030828E-3</v>
      </c>
      <c r="AD23" s="366">
        <f t="shared" si="46"/>
        <v>6.4948817507942111E-2</v>
      </c>
      <c r="AE23" s="365">
        <f t="shared" si="47"/>
        <v>4.1250831669993347E-2</v>
      </c>
      <c r="AF23" s="367"/>
      <c r="AG23" s="367"/>
      <c r="AI23" s="18"/>
      <c r="AJ23" s="16"/>
      <c r="AK23" s="16"/>
      <c r="AL23" s="16"/>
      <c r="AM23" s="16"/>
      <c r="AN23" s="16"/>
      <c r="AO23" s="16"/>
      <c r="AP23" s="16"/>
      <c r="AQ23" s="16"/>
      <c r="AR23" s="16"/>
      <c r="AS23" s="16"/>
      <c r="AT23" s="16"/>
    </row>
    <row r="24" spans="1:46" ht="15.75">
      <c r="A24" s="453"/>
      <c r="B24" s="424" t="s">
        <v>328</v>
      </c>
      <c r="C24" s="428">
        <v>46</v>
      </c>
      <c r="D24" s="429"/>
      <c r="E24" s="429">
        <v>1282</v>
      </c>
      <c r="F24" s="429">
        <v>354</v>
      </c>
      <c r="G24" s="429">
        <v>132</v>
      </c>
      <c r="H24" s="429">
        <v>154</v>
      </c>
      <c r="I24" s="428">
        <v>1968</v>
      </c>
      <c r="J24" s="428"/>
      <c r="K24" s="429">
        <v>132</v>
      </c>
      <c r="L24" s="429">
        <v>112</v>
      </c>
      <c r="M24" s="429">
        <v>327</v>
      </c>
      <c r="N24" s="428">
        <v>571</v>
      </c>
      <c r="O24" s="430"/>
      <c r="P24"/>
      <c r="Q24"/>
      <c r="R24" s="207"/>
      <c r="S24" s="206"/>
      <c r="T24" s="363">
        <f t="shared" si="36"/>
        <v>1.8600889607763849E-2</v>
      </c>
      <c r="U24" s="367">
        <f t="shared" si="37"/>
        <v>0</v>
      </c>
      <c r="V24" s="367">
        <f t="shared" si="38"/>
        <v>0.32720775906074528</v>
      </c>
      <c r="W24" s="367">
        <f t="shared" si="39"/>
        <v>0.24789915966386555</v>
      </c>
      <c r="X24" s="367">
        <f t="shared" si="40"/>
        <v>0.20952380952380953</v>
      </c>
      <c r="Y24" s="367">
        <f t="shared" si="41"/>
        <v>0.19346733668341709</v>
      </c>
      <c r="Z24" s="363">
        <f t="shared" si="42"/>
        <v>0.2128718226068145</v>
      </c>
      <c r="AA24" s="363">
        <f t="shared" si="43"/>
        <v>0</v>
      </c>
      <c r="AB24" s="367">
        <f t="shared" si="44"/>
        <v>0.20689655172413793</v>
      </c>
      <c r="AC24" s="367">
        <f t="shared" si="45"/>
        <v>0.10789980732177264</v>
      </c>
      <c r="AD24" s="367">
        <f t="shared" si="46"/>
        <v>0.11542534415813625</v>
      </c>
      <c r="AE24" s="363">
        <f t="shared" si="47"/>
        <v>0.12663561765358172</v>
      </c>
      <c r="AF24" s="367"/>
      <c r="AG24" s="367"/>
      <c r="AI24" s="18"/>
      <c r="AJ24" s="16"/>
      <c r="AK24" s="16"/>
      <c r="AL24" s="16"/>
      <c r="AM24" s="16"/>
      <c r="AN24" s="16"/>
      <c r="AO24" s="16"/>
      <c r="AP24" s="16"/>
      <c r="AQ24" s="16"/>
      <c r="AR24" s="16"/>
      <c r="AS24" s="16"/>
      <c r="AT24" s="16"/>
    </row>
    <row r="25" spans="1:46" ht="15.75">
      <c r="A25" s="453"/>
      <c r="B25" s="424" t="s">
        <v>330</v>
      </c>
      <c r="C25" s="428">
        <v>34</v>
      </c>
      <c r="D25" s="429"/>
      <c r="E25" s="429">
        <v>301</v>
      </c>
      <c r="F25" s="429">
        <v>88</v>
      </c>
      <c r="G25" s="429">
        <v>24</v>
      </c>
      <c r="H25" s="429">
        <v>73</v>
      </c>
      <c r="I25" s="428">
        <v>520</v>
      </c>
      <c r="J25" s="428"/>
      <c r="K25" s="429">
        <v>110</v>
      </c>
      <c r="L25" s="429">
        <v>120</v>
      </c>
      <c r="M25" s="429">
        <v>231</v>
      </c>
      <c r="N25" s="428">
        <v>461</v>
      </c>
      <c r="O25" s="430"/>
      <c r="P25"/>
      <c r="Q25"/>
      <c r="R25" s="207"/>
      <c r="S25" s="206"/>
      <c r="T25" s="363">
        <f t="shared" si="36"/>
        <v>1.3748483623129802E-2</v>
      </c>
      <c r="U25" s="367">
        <f t="shared" si="37"/>
        <v>0</v>
      </c>
      <c r="V25" s="367">
        <f t="shared" si="38"/>
        <v>7.6824910668708529E-2</v>
      </c>
      <c r="W25" s="367">
        <f t="shared" si="39"/>
        <v>6.1624649859943981E-2</v>
      </c>
      <c r="X25" s="367">
        <f t="shared" si="40"/>
        <v>3.8095238095238099E-2</v>
      </c>
      <c r="Y25" s="367">
        <f t="shared" si="41"/>
        <v>9.1708542713567834E-2</v>
      </c>
      <c r="Z25" s="363">
        <f t="shared" si="42"/>
        <v>5.6246619794483504E-2</v>
      </c>
      <c r="AA25" s="363">
        <f t="shared" si="43"/>
        <v>0</v>
      </c>
      <c r="AB25" s="367">
        <f t="shared" si="44"/>
        <v>0.17241379310344829</v>
      </c>
      <c r="AC25" s="367">
        <f t="shared" si="45"/>
        <v>0.11560693641618497</v>
      </c>
      <c r="AD25" s="367">
        <f t="shared" si="46"/>
        <v>8.1539004588775152E-2</v>
      </c>
      <c r="AE25" s="363">
        <f t="shared" si="47"/>
        <v>0.10223996451541362</v>
      </c>
      <c r="AF25" s="367"/>
      <c r="AG25" s="367"/>
      <c r="AI25" s="18"/>
      <c r="AJ25" s="16"/>
      <c r="AK25" s="16"/>
      <c r="AL25" s="16"/>
      <c r="AM25" s="16"/>
      <c r="AN25" s="16"/>
      <c r="AO25" s="16"/>
      <c r="AP25" s="16"/>
      <c r="AQ25" s="16"/>
      <c r="AR25" s="16"/>
      <c r="AS25" s="16"/>
      <c r="AT25" s="16"/>
    </row>
    <row r="26" spans="1:46" ht="15.75">
      <c r="A26" s="453"/>
      <c r="B26" s="424" t="s">
        <v>332</v>
      </c>
      <c r="C26" s="428">
        <v>0</v>
      </c>
      <c r="D26" s="429"/>
      <c r="E26" s="429">
        <v>210</v>
      </c>
      <c r="F26" s="429">
        <v>647</v>
      </c>
      <c r="G26" s="429">
        <v>12</v>
      </c>
      <c r="H26" s="429">
        <v>8</v>
      </c>
      <c r="I26" s="428">
        <v>877</v>
      </c>
      <c r="J26" s="428"/>
      <c r="K26" s="429">
        <v>0</v>
      </c>
      <c r="L26" s="429">
        <v>62</v>
      </c>
      <c r="M26" s="429">
        <v>232</v>
      </c>
      <c r="N26" s="428">
        <v>294</v>
      </c>
      <c r="O26" s="430"/>
      <c r="P26"/>
      <c r="Q26"/>
      <c r="R26" s="207"/>
      <c r="S26" s="206"/>
      <c r="T26" s="365">
        <f t="shared" si="36"/>
        <v>0</v>
      </c>
      <c r="U26" s="366">
        <f t="shared" si="37"/>
        <v>0</v>
      </c>
      <c r="V26" s="366">
        <f t="shared" si="38"/>
        <v>5.359877488514548E-2</v>
      </c>
      <c r="W26" s="366">
        <f t="shared" si="39"/>
        <v>0.4530812324929972</v>
      </c>
      <c r="X26" s="366">
        <f t="shared" si="40"/>
        <v>1.9047619047619049E-2</v>
      </c>
      <c r="Y26" s="366">
        <f t="shared" si="41"/>
        <v>1.0050251256281407E-2</v>
      </c>
      <c r="Z26" s="365">
        <f t="shared" si="42"/>
        <v>9.4862087614926982E-2</v>
      </c>
      <c r="AA26" s="365">
        <f t="shared" si="43"/>
        <v>0</v>
      </c>
      <c r="AB26" s="366">
        <f t="shared" si="44"/>
        <v>0</v>
      </c>
      <c r="AC26" s="366">
        <f t="shared" si="45"/>
        <v>5.9730250481695571E-2</v>
      </c>
      <c r="AD26" s="366">
        <f t="shared" si="46"/>
        <v>8.1891987292622662E-2</v>
      </c>
      <c r="AE26" s="365">
        <f t="shared" si="47"/>
        <v>6.5202927478376582E-2</v>
      </c>
      <c r="AF26" s="367"/>
      <c r="AG26" s="367"/>
      <c r="AI26" s="18"/>
      <c r="AJ26" s="16"/>
      <c r="AK26" s="16"/>
      <c r="AL26" s="16"/>
      <c r="AM26" s="16"/>
      <c r="AN26" s="16"/>
      <c r="AO26" s="16"/>
      <c r="AP26" s="16"/>
      <c r="AQ26" s="16"/>
      <c r="AR26" s="16"/>
      <c r="AS26" s="16"/>
      <c r="AT26" s="16"/>
    </row>
    <row r="27" spans="1:46" ht="15.75">
      <c r="A27" s="453"/>
      <c r="B27" s="424" t="s">
        <v>334</v>
      </c>
      <c r="C27" s="428">
        <v>84</v>
      </c>
      <c r="D27" s="429"/>
      <c r="E27" s="429">
        <v>38</v>
      </c>
      <c r="F27" s="429">
        <v>88</v>
      </c>
      <c r="G27" s="429">
        <v>1</v>
      </c>
      <c r="H27" s="429">
        <v>1</v>
      </c>
      <c r="I27" s="428">
        <v>212</v>
      </c>
      <c r="J27" s="428"/>
      <c r="K27" s="429">
        <v>4</v>
      </c>
      <c r="L27" s="429">
        <v>0</v>
      </c>
      <c r="M27" s="429">
        <v>9</v>
      </c>
      <c r="N27" s="428">
        <v>13</v>
      </c>
      <c r="O27" s="430"/>
      <c r="P27"/>
      <c r="Q27"/>
      <c r="R27" s="207"/>
      <c r="S27" s="206"/>
      <c r="T27" s="363">
        <f t="shared" si="36"/>
        <v>3.3966841892438336E-2</v>
      </c>
      <c r="U27" s="367">
        <f t="shared" si="37"/>
        <v>0</v>
      </c>
      <c r="V27" s="367">
        <f t="shared" si="38"/>
        <v>9.6988259315977533E-3</v>
      </c>
      <c r="W27" s="367">
        <f t="shared" si="39"/>
        <v>6.1624649859943981E-2</v>
      </c>
      <c r="X27" s="367">
        <f t="shared" si="40"/>
        <v>1.5873015873015873E-3</v>
      </c>
      <c r="Y27" s="367">
        <f t="shared" si="41"/>
        <v>1.2562814070351759E-3</v>
      </c>
      <c r="Z27" s="363">
        <f t="shared" si="42"/>
        <v>2.2931314223904813E-2</v>
      </c>
      <c r="AA27" s="363">
        <f t="shared" si="43"/>
        <v>0</v>
      </c>
      <c r="AB27" s="367">
        <f t="shared" si="44"/>
        <v>6.269592476489028E-3</v>
      </c>
      <c r="AC27" s="367">
        <f t="shared" si="45"/>
        <v>0</v>
      </c>
      <c r="AD27" s="367">
        <f t="shared" si="46"/>
        <v>3.1768443346276033E-3</v>
      </c>
      <c r="AE27" s="363">
        <f t="shared" si="47"/>
        <v>2.8831226436016855E-3</v>
      </c>
      <c r="AF27" s="367"/>
      <c r="AG27" s="367"/>
      <c r="AI27" s="18"/>
      <c r="AJ27" s="16"/>
      <c r="AK27" s="16"/>
      <c r="AL27" s="16"/>
      <c r="AM27" s="16"/>
      <c r="AN27" s="16"/>
      <c r="AO27" s="16"/>
      <c r="AP27" s="16"/>
      <c r="AQ27" s="16"/>
      <c r="AR27" s="16"/>
      <c r="AS27" s="16"/>
      <c r="AT27" s="16"/>
    </row>
    <row r="28" spans="1:46" ht="15.75">
      <c r="A28" s="454" t="s">
        <v>286</v>
      </c>
      <c r="B28" s="414" t="s">
        <v>320</v>
      </c>
      <c r="C28" s="425"/>
      <c r="D28" s="426"/>
      <c r="E28" s="426"/>
      <c r="F28" s="426"/>
      <c r="G28" s="426"/>
      <c r="H28" s="426"/>
      <c r="I28" s="425"/>
      <c r="J28" s="425"/>
      <c r="K28" s="426"/>
      <c r="L28" s="426"/>
      <c r="M28" s="426"/>
      <c r="N28" s="425"/>
      <c r="O28" s="427"/>
      <c r="P28"/>
      <c r="Q28"/>
      <c r="R28" s="207"/>
      <c r="S28" s="206"/>
      <c r="T28" s="361">
        <f>IF($C$28&gt;0,C28/$C$28,)</f>
        <v>0</v>
      </c>
      <c r="U28" s="362">
        <f>IF($D$28&gt;0,D28/$D$28,)</f>
        <v>0</v>
      </c>
      <c r="V28" s="362">
        <f>IF($E$28&gt;0,E28/$E$28,)</f>
        <v>0</v>
      </c>
      <c r="W28" s="362">
        <f>IF($F$28&gt;0,F28/$F$28,)</f>
        <v>0</v>
      </c>
      <c r="X28" s="362">
        <f>IF($G$28&gt;0,G28/$G$28,)</f>
        <v>0</v>
      </c>
      <c r="Y28" s="362">
        <f>IF($H$28&gt;0,H28/$H$28,)</f>
        <v>0</v>
      </c>
      <c r="Z28" s="361">
        <f>IF($I$28&gt;0,I28/$I$28,)</f>
        <v>0</v>
      </c>
      <c r="AA28" s="361">
        <f>IF($J$28&gt;0,J28/$J$28,)</f>
        <v>0</v>
      </c>
      <c r="AB28" s="362">
        <f>IF($K$28&gt;0,K28/$K$28,)</f>
        <v>0</v>
      </c>
      <c r="AC28" s="362">
        <f>IF($L$28&gt;0,L28/$L$28,)</f>
        <v>0</v>
      </c>
      <c r="AD28" s="362">
        <f>IF($M$28&gt;0,M28/$M$28,)</f>
        <v>0</v>
      </c>
      <c r="AE28" s="361">
        <f>IF($N$28&gt;0,N28/$N$28,)</f>
        <v>0</v>
      </c>
      <c r="AF28" s="367"/>
      <c r="AG28" s="367"/>
      <c r="AI28" s="17">
        <f>SUM(T29:T38)</f>
        <v>0</v>
      </c>
      <c r="AJ28" s="17">
        <f t="shared" ref="AJ28" si="48">SUM(U29:U38)</f>
        <v>0</v>
      </c>
      <c r="AK28" s="17">
        <f t="shared" ref="AK28" si="49">SUM(V29:V38)</f>
        <v>0</v>
      </c>
      <c r="AL28" s="17">
        <f t="shared" ref="AL28" si="50">SUM(W29:W38)</f>
        <v>0</v>
      </c>
      <c r="AM28" s="17">
        <f t="shared" ref="AM28" si="51">SUM(X29:X38)</f>
        <v>0</v>
      </c>
      <c r="AN28" s="17">
        <f t="shared" ref="AN28" si="52">SUM(Y29:Y38)</f>
        <v>0</v>
      </c>
      <c r="AO28" s="17">
        <f t="shared" ref="AO28" si="53">SUM(Z29:Z38)</f>
        <v>0</v>
      </c>
      <c r="AP28" s="17">
        <f t="shared" ref="AP28" si="54">SUM(AA29:AA38)</f>
        <v>0</v>
      </c>
      <c r="AQ28" s="17">
        <f t="shared" ref="AQ28" si="55">SUM(AB29:AB38)</f>
        <v>0</v>
      </c>
      <c r="AR28" s="17">
        <f t="shared" ref="AR28" si="56">SUM(AC29:AC38)</f>
        <v>0</v>
      </c>
      <c r="AS28" s="17">
        <f t="shared" ref="AS28" si="57">SUM(AD29:AD38)</f>
        <v>0</v>
      </c>
      <c r="AT28" s="17">
        <f t="shared" ref="AT28" si="58">SUM(AE29:AE38)</f>
        <v>0</v>
      </c>
    </row>
    <row r="29" spans="1:46" ht="15.75">
      <c r="A29" s="453"/>
      <c r="B29" s="424" t="s">
        <v>501</v>
      </c>
      <c r="C29" s="428"/>
      <c r="D29" s="429"/>
      <c r="E29" s="429"/>
      <c r="F29" s="429"/>
      <c r="G29" s="429"/>
      <c r="H29" s="429"/>
      <c r="I29" s="428"/>
      <c r="J29" s="428"/>
      <c r="K29" s="429"/>
      <c r="L29" s="429"/>
      <c r="M29" s="429"/>
      <c r="N29" s="428"/>
      <c r="O29" s="430"/>
      <c r="P29"/>
      <c r="Q29"/>
      <c r="R29" s="207"/>
      <c r="S29" s="206"/>
      <c r="T29" s="363">
        <f t="shared" ref="T29:T38" si="59">IF($C$28&gt;0,C29/$C$28,)</f>
        <v>0</v>
      </c>
      <c r="U29" s="364">
        <f t="shared" ref="U29:U38" si="60">IF($D$28&gt;0,D29/$D$28,)</f>
        <v>0</v>
      </c>
      <c r="V29" s="364">
        <f t="shared" ref="V29:V38" si="61">IF($E$28&gt;0,E29/$E$28,)</f>
        <v>0</v>
      </c>
      <c r="W29" s="364">
        <f t="shared" ref="W29:W38" si="62">IF($F$28&gt;0,F29/$F$28,)</f>
        <v>0</v>
      </c>
      <c r="X29" s="364">
        <f t="shared" ref="X29:X38" si="63">IF($G$28&gt;0,G29/$G$28,)</f>
        <v>0</v>
      </c>
      <c r="Y29" s="364">
        <f t="shared" ref="Y29:Y38" si="64">IF($H$28&gt;0,H29/$H$28,)</f>
        <v>0</v>
      </c>
      <c r="Z29" s="363">
        <f t="shared" ref="Z29:Z38" si="65">IF($I$28&gt;0,I29/$I$28,)</f>
        <v>0</v>
      </c>
      <c r="AA29" s="363">
        <f t="shared" ref="AA29:AA38" si="66">IF($J$28&gt;0,J29/$J$28,)</f>
        <v>0</v>
      </c>
      <c r="AB29" s="364">
        <f t="shared" ref="AB29:AB38" si="67">IF($K$28&gt;0,K29/$K$28,)</f>
        <v>0</v>
      </c>
      <c r="AC29" s="364">
        <f t="shared" ref="AC29:AC38" si="68">IF($L$28&gt;0,L29/$L$28,)</f>
        <v>0</v>
      </c>
      <c r="AD29" s="364">
        <f t="shared" ref="AD29:AD38" si="69">IF($M$28&gt;0,M29/$M$28,)</f>
        <v>0</v>
      </c>
      <c r="AE29" s="363">
        <f t="shared" ref="AE29:AE38" si="70">IF($N$28&gt;0,N29/$N$28,)</f>
        <v>0</v>
      </c>
      <c r="AF29" s="367"/>
      <c r="AG29" s="367"/>
      <c r="AI29" s="18"/>
      <c r="AJ29" s="16"/>
      <c r="AK29" s="16"/>
      <c r="AL29" s="16"/>
      <c r="AM29" s="16"/>
      <c r="AN29" s="16"/>
      <c r="AO29" s="16"/>
      <c r="AP29" s="16"/>
      <c r="AQ29" s="16"/>
      <c r="AR29" s="16"/>
      <c r="AS29" s="16"/>
      <c r="AT29" s="16"/>
    </row>
    <row r="30" spans="1:46" ht="15.75">
      <c r="A30" s="453"/>
      <c r="B30" s="424" t="s">
        <v>503</v>
      </c>
      <c r="C30" s="428"/>
      <c r="D30" s="429"/>
      <c r="E30" s="429"/>
      <c r="F30" s="429"/>
      <c r="G30" s="429"/>
      <c r="H30" s="429"/>
      <c r="I30" s="428"/>
      <c r="J30" s="428"/>
      <c r="K30" s="429"/>
      <c r="L30" s="429"/>
      <c r="M30" s="429"/>
      <c r="N30" s="428"/>
      <c r="O30" s="430"/>
      <c r="P30"/>
      <c r="Q30"/>
      <c r="R30" s="207"/>
      <c r="S30" s="206"/>
      <c r="T30" s="363">
        <f t="shared" si="59"/>
        <v>0</v>
      </c>
      <c r="U30" s="364">
        <f t="shared" si="60"/>
        <v>0</v>
      </c>
      <c r="V30" s="364">
        <f t="shared" si="61"/>
        <v>0</v>
      </c>
      <c r="W30" s="364">
        <f t="shared" si="62"/>
        <v>0</v>
      </c>
      <c r="X30" s="364">
        <f t="shared" si="63"/>
        <v>0</v>
      </c>
      <c r="Y30" s="364">
        <f t="shared" si="64"/>
        <v>0</v>
      </c>
      <c r="Z30" s="363">
        <f t="shared" si="65"/>
        <v>0</v>
      </c>
      <c r="AA30" s="363">
        <f t="shared" si="66"/>
        <v>0</v>
      </c>
      <c r="AB30" s="364">
        <f t="shared" si="67"/>
        <v>0</v>
      </c>
      <c r="AC30" s="364">
        <f t="shared" si="68"/>
        <v>0</v>
      </c>
      <c r="AD30" s="364">
        <f t="shared" si="69"/>
        <v>0</v>
      </c>
      <c r="AE30" s="363">
        <f t="shared" si="70"/>
        <v>0</v>
      </c>
      <c r="AF30" s="367"/>
      <c r="AG30" s="367"/>
      <c r="AI30" s="17"/>
      <c r="AJ30" s="17"/>
      <c r="AK30" s="17"/>
      <c r="AL30" s="17"/>
      <c r="AM30" s="17"/>
      <c r="AN30" s="17"/>
      <c r="AO30" s="17"/>
      <c r="AP30" s="17"/>
      <c r="AQ30" s="17"/>
      <c r="AR30" s="17"/>
      <c r="AS30" s="17"/>
      <c r="AT30" s="17"/>
    </row>
    <row r="31" spans="1:46" ht="15.75">
      <c r="A31" s="453"/>
      <c r="B31" s="424" t="s">
        <v>505</v>
      </c>
      <c r="C31" s="428"/>
      <c r="D31" s="429"/>
      <c r="E31" s="429"/>
      <c r="F31" s="429"/>
      <c r="G31" s="429"/>
      <c r="H31" s="429"/>
      <c r="I31" s="428"/>
      <c r="J31" s="428"/>
      <c r="K31" s="429"/>
      <c r="L31" s="429"/>
      <c r="M31" s="429"/>
      <c r="N31" s="428"/>
      <c r="O31" s="430"/>
      <c r="P31"/>
      <c r="Q31"/>
      <c r="R31" s="207"/>
      <c r="S31" s="206"/>
      <c r="T31" s="365">
        <f t="shared" si="59"/>
        <v>0</v>
      </c>
      <c r="U31" s="366">
        <f t="shared" si="60"/>
        <v>0</v>
      </c>
      <c r="V31" s="366">
        <f t="shared" si="61"/>
        <v>0</v>
      </c>
      <c r="W31" s="366">
        <f t="shared" si="62"/>
        <v>0</v>
      </c>
      <c r="X31" s="366">
        <f t="shared" si="63"/>
        <v>0</v>
      </c>
      <c r="Y31" s="366">
        <f t="shared" si="64"/>
        <v>0</v>
      </c>
      <c r="Z31" s="365">
        <f t="shared" si="65"/>
        <v>0</v>
      </c>
      <c r="AA31" s="365">
        <f t="shared" si="66"/>
        <v>0</v>
      </c>
      <c r="AB31" s="366">
        <f t="shared" si="67"/>
        <v>0</v>
      </c>
      <c r="AC31" s="366">
        <f t="shared" si="68"/>
        <v>0</v>
      </c>
      <c r="AD31" s="366">
        <f t="shared" si="69"/>
        <v>0</v>
      </c>
      <c r="AE31" s="365">
        <f t="shared" si="70"/>
        <v>0</v>
      </c>
      <c r="AF31" s="367"/>
      <c r="AG31" s="367"/>
      <c r="AI31" s="18"/>
      <c r="AJ31" s="16"/>
      <c r="AK31" s="16"/>
      <c r="AL31" s="16"/>
      <c r="AM31" s="16"/>
      <c r="AN31" s="16"/>
      <c r="AO31" s="16"/>
      <c r="AP31" s="16"/>
      <c r="AQ31" s="16"/>
      <c r="AR31" s="16"/>
      <c r="AS31" s="16"/>
      <c r="AT31" s="16"/>
    </row>
    <row r="32" spans="1:46" ht="15.75">
      <c r="A32" s="453"/>
      <c r="B32" s="424" t="s">
        <v>322</v>
      </c>
      <c r="C32" s="428"/>
      <c r="D32" s="429"/>
      <c r="E32" s="429"/>
      <c r="F32" s="429"/>
      <c r="G32" s="429"/>
      <c r="H32" s="429"/>
      <c r="I32" s="428"/>
      <c r="J32" s="428"/>
      <c r="K32" s="429"/>
      <c r="L32" s="429"/>
      <c r="M32" s="429"/>
      <c r="N32" s="428"/>
      <c r="O32" s="430"/>
      <c r="P32"/>
      <c r="Q32"/>
      <c r="R32" s="207"/>
      <c r="S32" s="206"/>
      <c r="T32" s="363">
        <f t="shared" si="59"/>
        <v>0</v>
      </c>
      <c r="U32" s="364">
        <f t="shared" si="60"/>
        <v>0</v>
      </c>
      <c r="V32" s="364">
        <f t="shared" si="61"/>
        <v>0</v>
      </c>
      <c r="W32" s="364">
        <f t="shared" si="62"/>
        <v>0</v>
      </c>
      <c r="X32" s="364">
        <f t="shared" si="63"/>
        <v>0</v>
      </c>
      <c r="Y32" s="364">
        <f t="shared" si="64"/>
        <v>0</v>
      </c>
      <c r="Z32" s="363">
        <f t="shared" si="65"/>
        <v>0</v>
      </c>
      <c r="AA32" s="363">
        <f t="shared" si="66"/>
        <v>0</v>
      </c>
      <c r="AB32" s="364">
        <f t="shared" si="67"/>
        <v>0</v>
      </c>
      <c r="AC32" s="364">
        <f t="shared" si="68"/>
        <v>0</v>
      </c>
      <c r="AD32" s="364">
        <f t="shared" si="69"/>
        <v>0</v>
      </c>
      <c r="AE32" s="363">
        <f t="shared" si="70"/>
        <v>0</v>
      </c>
      <c r="AF32" s="367"/>
      <c r="AG32" s="367"/>
      <c r="AI32" s="18"/>
      <c r="AJ32" s="16"/>
      <c r="AK32" s="16"/>
      <c r="AL32" s="16"/>
      <c r="AM32" s="16"/>
      <c r="AN32" s="16"/>
      <c r="AO32" s="16"/>
      <c r="AP32" s="16"/>
      <c r="AQ32" s="16"/>
      <c r="AR32" s="16"/>
      <c r="AS32" s="16"/>
      <c r="AT32" s="16"/>
    </row>
    <row r="33" spans="1:46" ht="15.75">
      <c r="A33" s="453"/>
      <c r="B33" s="424" t="s">
        <v>324</v>
      </c>
      <c r="C33" s="428"/>
      <c r="D33" s="429"/>
      <c r="E33" s="429"/>
      <c r="F33" s="429"/>
      <c r="G33" s="429"/>
      <c r="H33" s="429"/>
      <c r="I33" s="428"/>
      <c r="J33" s="428"/>
      <c r="K33" s="429"/>
      <c r="L33" s="429"/>
      <c r="M33" s="429"/>
      <c r="N33" s="428"/>
      <c r="O33" s="430"/>
      <c r="P33"/>
      <c r="Q33"/>
      <c r="R33" s="207"/>
      <c r="S33" s="206"/>
      <c r="T33" s="363">
        <f t="shared" si="59"/>
        <v>0</v>
      </c>
      <c r="U33" s="364">
        <f t="shared" si="60"/>
        <v>0</v>
      </c>
      <c r="V33" s="364">
        <f t="shared" si="61"/>
        <v>0</v>
      </c>
      <c r="W33" s="364">
        <f t="shared" si="62"/>
        <v>0</v>
      </c>
      <c r="X33" s="364">
        <f t="shared" si="63"/>
        <v>0</v>
      </c>
      <c r="Y33" s="364">
        <f t="shared" si="64"/>
        <v>0</v>
      </c>
      <c r="Z33" s="363">
        <f t="shared" si="65"/>
        <v>0</v>
      </c>
      <c r="AA33" s="363">
        <f t="shared" si="66"/>
        <v>0</v>
      </c>
      <c r="AB33" s="364">
        <f t="shared" si="67"/>
        <v>0</v>
      </c>
      <c r="AC33" s="364">
        <f t="shared" si="68"/>
        <v>0</v>
      </c>
      <c r="AD33" s="364">
        <f t="shared" si="69"/>
        <v>0</v>
      </c>
      <c r="AE33" s="363">
        <f t="shared" si="70"/>
        <v>0</v>
      </c>
      <c r="AF33" s="367"/>
      <c r="AG33" s="367"/>
      <c r="AI33" s="18"/>
      <c r="AJ33" s="16"/>
      <c r="AK33" s="16"/>
      <c r="AL33" s="16"/>
      <c r="AM33" s="16"/>
      <c r="AN33" s="16"/>
      <c r="AO33" s="16"/>
      <c r="AP33" s="16"/>
      <c r="AQ33" s="16"/>
      <c r="AR33" s="16"/>
      <c r="AS33" s="16"/>
      <c r="AT33" s="16"/>
    </row>
    <row r="34" spans="1:46" ht="15.75">
      <c r="A34" s="453"/>
      <c r="B34" s="424" t="s">
        <v>326</v>
      </c>
      <c r="C34" s="428"/>
      <c r="D34" s="429"/>
      <c r="E34" s="429"/>
      <c r="F34" s="429"/>
      <c r="G34" s="429"/>
      <c r="H34" s="429"/>
      <c r="I34" s="428"/>
      <c r="J34" s="428"/>
      <c r="K34" s="429"/>
      <c r="L34" s="429"/>
      <c r="M34" s="429"/>
      <c r="N34" s="428"/>
      <c r="O34" s="430"/>
      <c r="P34"/>
      <c r="Q34"/>
      <c r="R34" s="207"/>
      <c r="S34" s="206"/>
      <c r="T34" s="365">
        <f t="shared" si="59"/>
        <v>0</v>
      </c>
      <c r="U34" s="366">
        <f t="shared" si="60"/>
        <v>0</v>
      </c>
      <c r="V34" s="366">
        <f t="shared" si="61"/>
        <v>0</v>
      </c>
      <c r="W34" s="366">
        <f t="shared" si="62"/>
        <v>0</v>
      </c>
      <c r="X34" s="366">
        <f t="shared" si="63"/>
        <v>0</v>
      </c>
      <c r="Y34" s="366">
        <f t="shared" si="64"/>
        <v>0</v>
      </c>
      <c r="Z34" s="365">
        <f t="shared" si="65"/>
        <v>0</v>
      </c>
      <c r="AA34" s="365">
        <f t="shared" si="66"/>
        <v>0</v>
      </c>
      <c r="AB34" s="366">
        <f t="shared" si="67"/>
        <v>0</v>
      </c>
      <c r="AC34" s="366">
        <f t="shared" si="68"/>
        <v>0</v>
      </c>
      <c r="AD34" s="366">
        <f t="shared" si="69"/>
        <v>0</v>
      </c>
      <c r="AE34" s="365">
        <f t="shared" si="70"/>
        <v>0</v>
      </c>
      <c r="AF34" s="367"/>
      <c r="AG34" s="367"/>
      <c r="AI34" s="18"/>
      <c r="AJ34" s="16"/>
      <c r="AK34" s="16"/>
      <c r="AL34" s="16"/>
      <c r="AM34" s="16"/>
      <c r="AN34" s="16"/>
      <c r="AO34" s="16"/>
      <c r="AP34" s="16"/>
      <c r="AQ34" s="16"/>
      <c r="AR34" s="16"/>
      <c r="AS34" s="16"/>
      <c r="AT34" s="16"/>
    </row>
    <row r="35" spans="1:46" ht="15.75">
      <c r="A35" s="453"/>
      <c r="B35" s="424" t="s">
        <v>328</v>
      </c>
      <c r="C35" s="428"/>
      <c r="D35" s="429"/>
      <c r="E35" s="429"/>
      <c r="F35" s="429"/>
      <c r="G35" s="429"/>
      <c r="H35" s="429"/>
      <c r="I35" s="428"/>
      <c r="J35" s="428"/>
      <c r="K35" s="429"/>
      <c r="L35" s="429"/>
      <c r="M35" s="429"/>
      <c r="N35" s="428"/>
      <c r="O35" s="430"/>
      <c r="P35"/>
      <c r="Q35"/>
      <c r="R35" s="207"/>
      <c r="S35" s="206"/>
      <c r="T35" s="363">
        <f t="shared" si="59"/>
        <v>0</v>
      </c>
      <c r="U35" s="367">
        <f t="shared" si="60"/>
        <v>0</v>
      </c>
      <c r="V35" s="367">
        <f t="shared" si="61"/>
        <v>0</v>
      </c>
      <c r="W35" s="367">
        <f t="shared" si="62"/>
        <v>0</v>
      </c>
      <c r="X35" s="367">
        <f t="shared" si="63"/>
        <v>0</v>
      </c>
      <c r="Y35" s="367">
        <f t="shared" si="64"/>
        <v>0</v>
      </c>
      <c r="Z35" s="363">
        <f t="shared" si="65"/>
        <v>0</v>
      </c>
      <c r="AA35" s="363">
        <f t="shared" si="66"/>
        <v>0</v>
      </c>
      <c r="AB35" s="367">
        <f t="shared" si="67"/>
        <v>0</v>
      </c>
      <c r="AC35" s="367">
        <f t="shared" si="68"/>
        <v>0</v>
      </c>
      <c r="AD35" s="367">
        <f t="shared" si="69"/>
        <v>0</v>
      </c>
      <c r="AE35" s="363">
        <f t="shared" si="70"/>
        <v>0</v>
      </c>
      <c r="AF35" s="367"/>
      <c r="AG35" s="367"/>
      <c r="AI35" s="18"/>
      <c r="AJ35" s="16"/>
      <c r="AK35" s="16"/>
      <c r="AL35" s="16"/>
      <c r="AM35" s="16"/>
      <c r="AN35" s="16"/>
      <c r="AO35" s="16"/>
      <c r="AP35" s="16"/>
      <c r="AQ35" s="16"/>
      <c r="AR35" s="16"/>
      <c r="AS35" s="16"/>
      <c r="AT35" s="16"/>
    </row>
    <row r="36" spans="1:46" ht="15.75">
      <c r="A36" s="453"/>
      <c r="B36" s="424" t="s">
        <v>330</v>
      </c>
      <c r="C36" s="428"/>
      <c r="D36" s="429"/>
      <c r="E36" s="429"/>
      <c r="F36" s="429"/>
      <c r="G36" s="429"/>
      <c r="H36" s="429"/>
      <c r="I36" s="428"/>
      <c r="J36" s="428"/>
      <c r="K36" s="429"/>
      <c r="L36" s="429"/>
      <c r="M36" s="429"/>
      <c r="N36" s="428"/>
      <c r="O36" s="430"/>
      <c r="P36"/>
      <c r="Q36"/>
      <c r="R36" s="207"/>
      <c r="S36" s="206"/>
      <c r="T36" s="363">
        <f t="shared" si="59"/>
        <v>0</v>
      </c>
      <c r="U36" s="367">
        <f t="shared" si="60"/>
        <v>0</v>
      </c>
      <c r="V36" s="367">
        <f t="shared" si="61"/>
        <v>0</v>
      </c>
      <c r="W36" s="367">
        <f t="shared" si="62"/>
        <v>0</v>
      </c>
      <c r="X36" s="367">
        <f t="shared" si="63"/>
        <v>0</v>
      </c>
      <c r="Y36" s="367">
        <f t="shared" si="64"/>
        <v>0</v>
      </c>
      <c r="Z36" s="363">
        <f t="shared" si="65"/>
        <v>0</v>
      </c>
      <c r="AA36" s="363">
        <f t="shared" si="66"/>
        <v>0</v>
      </c>
      <c r="AB36" s="367">
        <f t="shared" si="67"/>
        <v>0</v>
      </c>
      <c r="AC36" s="367">
        <f t="shared" si="68"/>
        <v>0</v>
      </c>
      <c r="AD36" s="367">
        <f t="shared" si="69"/>
        <v>0</v>
      </c>
      <c r="AE36" s="363">
        <f t="shared" si="70"/>
        <v>0</v>
      </c>
      <c r="AF36" s="367"/>
      <c r="AG36" s="367"/>
      <c r="AI36" s="18"/>
      <c r="AJ36" s="16"/>
      <c r="AK36" s="16"/>
      <c r="AL36" s="16"/>
      <c r="AM36" s="16"/>
      <c r="AN36" s="16"/>
      <c r="AO36" s="16"/>
      <c r="AP36" s="16"/>
      <c r="AQ36" s="16"/>
      <c r="AR36" s="16"/>
      <c r="AS36" s="16"/>
      <c r="AT36" s="16"/>
    </row>
    <row r="37" spans="1:46" ht="15.75">
      <c r="A37" s="453"/>
      <c r="B37" s="424" t="s">
        <v>332</v>
      </c>
      <c r="C37" s="428"/>
      <c r="D37" s="429"/>
      <c r="E37" s="429"/>
      <c r="F37" s="429"/>
      <c r="G37" s="429"/>
      <c r="H37" s="429"/>
      <c r="I37" s="428"/>
      <c r="J37" s="428"/>
      <c r="K37" s="429"/>
      <c r="L37" s="429"/>
      <c r="M37" s="429"/>
      <c r="N37" s="428"/>
      <c r="O37" s="430"/>
      <c r="P37"/>
      <c r="Q37"/>
      <c r="R37" s="207"/>
      <c r="S37" s="206"/>
      <c r="T37" s="365">
        <f t="shared" si="59"/>
        <v>0</v>
      </c>
      <c r="U37" s="366">
        <f t="shared" si="60"/>
        <v>0</v>
      </c>
      <c r="V37" s="366">
        <f t="shared" si="61"/>
        <v>0</v>
      </c>
      <c r="W37" s="366">
        <f t="shared" si="62"/>
        <v>0</v>
      </c>
      <c r="X37" s="366">
        <f t="shared" si="63"/>
        <v>0</v>
      </c>
      <c r="Y37" s="366">
        <f t="shared" si="64"/>
        <v>0</v>
      </c>
      <c r="Z37" s="365">
        <f t="shared" si="65"/>
        <v>0</v>
      </c>
      <c r="AA37" s="365">
        <f t="shared" si="66"/>
        <v>0</v>
      </c>
      <c r="AB37" s="366">
        <f t="shared" si="67"/>
        <v>0</v>
      </c>
      <c r="AC37" s="366">
        <f t="shared" si="68"/>
        <v>0</v>
      </c>
      <c r="AD37" s="366">
        <f t="shared" si="69"/>
        <v>0</v>
      </c>
      <c r="AE37" s="365">
        <f t="shared" si="70"/>
        <v>0</v>
      </c>
      <c r="AF37" s="367"/>
      <c r="AG37" s="367"/>
      <c r="AI37" s="18"/>
      <c r="AJ37" s="16"/>
      <c r="AK37" s="16"/>
      <c r="AL37" s="16"/>
      <c r="AM37" s="16"/>
      <c r="AN37" s="16"/>
      <c r="AO37" s="16"/>
      <c r="AP37" s="16"/>
      <c r="AQ37" s="16"/>
      <c r="AR37" s="16"/>
      <c r="AS37" s="16"/>
      <c r="AT37" s="16"/>
    </row>
    <row r="38" spans="1:46" ht="15.75">
      <c r="A38" s="453"/>
      <c r="B38" s="424" t="s">
        <v>334</v>
      </c>
      <c r="C38" s="428"/>
      <c r="D38" s="429"/>
      <c r="E38" s="429"/>
      <c r="F38" s="429"/>
      <c r="G38" s="429"/>
      <c r="H38" s="429"/>
      <c r="I38" s="428"/>
      <c r="J38" s="428"/>
      <c r="K38" s="429"/>
      <c r="L38" s="429"/>
      <c r="M38" s="429"/>
      <c r="N38" s="428"/>
      <c r="O38" s="430"/>
      <c r="P38"/>
      <c r="Q38"/>
      <c r="R38" s="207"/>
      <c r="S38" s="206"/>
      <c r="T38" s="363">
        <f t="shared" si="59"/>
        <v>0</v>
      </c>
      <c r="U38" s="367">
        <f t="shared" si="60"/>
        <v>0</v>
      </c>
      <c r="V38" s="367">
        <f t="shared" si="61"/>
        <v>0</v>
      </c>
      <c r="W38" s="367">
        <f t="shared" si="62"/>
        <v>0</v>
      </c>
      <c r="X38" s="367">
        <f t="shared" si="63"/>
        <v>0</v>
      </c>
      <c r="Y38" s="367">
        <f t="shared" si="64"/>
        <v>0</v>
      </c>
      <c r="Z38" s="363">
        <f t="shared" si="65"/>
        <v>0</v>
      </c>
      <c r="AA38" s="363">
        <f t="shared" si="66"/>
        <v>0</v>
      </c>
      <c r="AB38" s="367">
        <f t="shared" si="67"/>
        <v>0</v>
      </c>
      <c r="AC38" s="367">
        <f t="shared" si="68"/>
        <v>0</v>
      </c>
      <c r="AD38" s="367">
        <f t="shared" si="69"/>
        <v>0</v>
      </c>
      <c r="AE38" s="363">
        <f t="shared" si="70"/>
        <v>0</v>
      </c>
      <c r="AF38" s="367"/>
      <c r="AG38" s="367"/>
      <c r="AI38" s="17"/>
      <c r="AJ38" s="17"/>
      <c r="AK38" s="17"/>
      <c r="AL38" s="17"/>
      <c r="AM38" s="17"/>
      <c r="AN38" s="17"/>
      <c r="AO38" s="17"/>
      <c r="AP38" s="17"/>
      <c r="AQ38" s="17"/>
      <c r="AR38" s="17"/>
      <c r="AS38" s="17"/>
      <c r="AT38" s="17"/>
    </row>
    <row r="39" spans="1:46" ht="15.75">
      <c r="A39" s="452" t="s">
        <v>111</v>
      </c>
      <c r="B39" s="414" t="s">
        <v>320</v>
      </c>
      <c r="C39" s="436">
        <v>38511</v>
      </c>
      <c r="D39" s="437">
        <v>4377</v>
      </c>
      <c r="E39" s="437">
        <v>6085</v>
      </c>
      <c r="F39" s="437">
        <v>1340</v>
      </c>
      <c r="G39" s="437"/>
      <c r="H39" s="437">
        <v>158</v>
      </c>
      <c r="I39" s="436">
        <v>50471</v>
      </c>
      <c r="J39" s="436">
        <v>9875</v>
      </c>
      <c r="K39" s="437">
        <v>25358</v>
      </c>
      <c r="L39" s="437">
        <v>2440</v>
      </c>
      <c r="M39" s="437">
        <v>202</v>
      </c>
      <c r="N39" s="436">
        <v>37875</v>
      </c>
      <c r="O39" s="438"/>
      <c r="P39"/>
      <c r="Q39"/>
      <c r="R39" s="207"/>
      <c r="S39" s="206"/>
      <c r="T39" s="361">
        <f>IF($C$39&gt;0,C39/$C$39,)</f>
        <v>1</v>
      </c>
      <c r="U39" s="362">
        <f>IF($D$39&gt;0,D39/$D$39,)</f>
        <v>1</v>
      </c>
      <c r="V39" s="362">
        <f>IF($E$39&gt;0,E39/$E$39,)</f>
        <v>1</v>
      </c>
      <c r="W39" s="362">
        <f>IF($F$39&gt;0,F39/$F$39,)</f>
        <v>1</v>
      </c>
      <c r="X39" s="362">
        <f>IF($G$39&gt;0,G39/$G$39,)</f>
        <v>0</v>
      </c>
      <c r="Y39" s="362">
        <f>IF($H$39&gt;0,H39/$H$39,)</f>
        <v>1</v>
      </c>
      <c r="Z39" s="361">
        <f>IF($I$39&gt;0,I39/$I$39,)</f>
        <v>1</v>
      </c>
      <c r="AA39" s="361">
        <f>IF($J$39&gt;0,J39/$J$39,)</f>
        <v>1</v>
      </c>
      <c r="AB39" s="362">
        <f>IF($K$39&gt;0,K39/$K$39,)</f>
        <v>1</v>
      </c>
      <c r="AC39" s="362">
        <f>IF($L$39&gt;0,L39/$L$39,)</f>
        <v>1</v>
      </c>
      <c r="AD39" s="362">
        <f>IF($M$39&gt;0,M39/$M$39,)</f>
        <v>1</v>
      </c>
      <c r="AE39" s="361">
        <f>IF($N$39&gt;0,N39/$N$39,)</f>
        <v>1</v>
      </c>
      <c r="AF39" s="367"/>
      <c r="AG39" s="367"/>
      <c r="AI39" s="17">
        <f>SUM(T40:T49)</f>
        <v>1</v>
      </c>
      <c r="AJ39" s="17">
        <f t="shared" ref="AJ39" si="71">SUM(U40:U49)</f>
        <v>1</v>
      </c>
      <c r="AK39" s="17">
        <f t="shared" ref="AK39" si="72">SUM(V40:V49)</f>
        <v>0.99999999999999989</v>
      </c>
      <c r="AL39" s="17">
        <f t="shared" ref="AL39" si="73">SUM(W40:W49)</f>
        <v>1</v>
      </c>
      <c r="AM39" s="17">
        <f t="shared" ref="AM39" si="74">SUM(X40:X49)</f>
        <v>0</v>
      </c>
      <c r="AN39" s="17">
        <f t="shared" ref="AN39" si="75">SUM(Y40:Y49)</f>
        <v>1</v>
      </c>
      <c r="AO39" s="17">
        <f t="shared" ref="AO39" si="76">SUM(Z40:Z49)</f>
        <v>0.99999999999999989</v>
      </c>
      <c r="AP39" s="17">
        <f t="shared" ref="AP39" si="77">SUM(AA40:AA49)</f>
        <v>1</v>
      </c>
      <c r="AQ39" s="17">
        <f t="shared" ref="AQ39" si="78">SUM(AB40:AB49)</f>
        <v>1</v>
      </c>
      <c r="AR39" s="17">
        <f t="shared" ref="AR39" si="79">SUM(AC40:AC49)</f>
        <v>0.99999999999999989</v>
      </c>
      <c r="AS39" s="17">
        <f t="shared" ref="AS39" si="80">SUM(AD40:AD49)</f>
        <v>1</v>
      </c>
      <c r="AT39" s="17">
        <f t="shared" ref="AT39" si="81">SUM(AE40:AE49)</f>
        <v>1</v>
      </c>
    </row>
    <row r="40" spans="1:46" ht="15.75">
      <c r="A40" s="455"/>
      <c r="B40" s="424" t="s">
        <v>501</v>
      </c>
      <c r="C40" s="439">
        <v>5360</v>
      </c>
      <c r="D40" s="440">
        <v>361</v>
      </c>
      <c r="E40" s="440">
        <v>758</v>
      </c>
      <c r="F40" s="440">
        <v>208</v>
      </c>
      <c r="G40" s="440"/>
      <c r="H40" s="440">
        <v>13</v>
      </c>
      <c r="I40" s="439">
        <v>6700</v>
      </c>
      <c r="J40" s="439">
        <v>517</v>
      </c>
      <c r="K40" s="440">
        <v>2200</v>
      </c>
      <c r="L40" s="440">
        <v>620</v>
      </c>
      <c r="M40" s="440">
        <v>48</v>
      </c>
      <c r="N40" s="439">
        <v>3385</v>
      </c>
      <c r="O40" s="441"/>
      <c r="P40"/>
      <c r="Q40"/>
      <c r="R40" s="207"/>
      <c r="S40" s="206"/>
      <c r="T40" s="363">
        <f t="shared" ref="T40:T49" si="82">IF($C$39&gt;0,C40/$C$39,)</f>
        <v>0.13918101321700294</v>
      </c>
      <c r="U40" s="364">
        <f t="shared" ref="U40:U49" si="83">IF($D$39&gt;0,D40/$D$39,)</f>
        <v>8.2476582133881648E-2</v>
      </c>
      <c r="V40" s="364">
        <f t="shared" ref="V40:V49" si="84">IF($E$39&gt;0,E40/$E$39,)</f>
        <v>0.12456861133935908</v>
      </c>
      <c r="W40" s="364">
        <f t="shared" ref="W40:W49" si="85">IF($F$39&gt;0,F40/$F$39,)</f>
        <v>0.15522388059701492</v>
      </c>
      <c r="X40" s="364">
        <f t="shared" ref="X40:X49" si="86">IF($G$39&gt;0,G40/$G$39,)</f>
        <v>0</v>
      </c>
      <c r="Y40" s="364">
        <f t="shared" ref="Y40:Y49" si="87">IF($H$39&gt;0,H40/$H$39,)</f>
        <v>8.2278481012658222E-2</v>
      </c>
      <c r="Z40" s="363">
        <f t="shared" ref="Z40:Z49" si="88">IF($I$39&gt;0,I40/$I$39,)</f>
        <v>0.1327494997127063</v>
      </c>
      <c r="AA40" s="363">
        <f t="shared" ref="AA40:AA49" si="89">IF($J$39&gt;0,J40/$J$39,)</f>
        <v>5.2354430379746839E-2</v>
      </c>
      <c r="AB40" s="364">
        <f t="shared" ref="AB40:AB49" si="90">IF($K$39&gt;0,K40/$K$39,)</f>
        <v>8.6757630727975391E-2</v>
      </c>
      <c r="AC40" s="364">
        <f t="shared" ref="AC40:AC49" si="91">IF($L$39&gt;0,L40/$L$39,)</f>
        <v>0.25409836065573771</v>
      </c>
      <c r="AD40" s="364">
        <f t="shared" ref="AD40:AD49" si="92">IF($M$39&gt;0,M40/$M$39,)</f>
        <v>0.23762376237623761</v>
      </c>
      <c r="AE40" s="363">
        <f t="shared" ref="AE40:AE49" si="93">IF($N$39&gt;0,N40/$N$39,)</f>
        <v>8.9372937293729374E-2</v>
      </c>
      <c r="AF40" s="367"/>
      <c r="AG40" s="367"/>
      <c r="AI40" s="18"/>
      <c r="AJ40" s="16"/>
      <c r="AK40" s="16"/>
      <c r="AL40" s="16"/>
      <c r="AM40" s="16"/>
      <c r="AN40" s="16"/>
      <c r="AO40" s="16"/>
      <c r="AP40" s="16"/>
      <c r="AQ40" s="16"/>
      <c r="AR40" s="16"/>
      <c r="AS40" s="16"/>
      <c r="AT40" s="16"/>
    </row>
    <row r="41" spans="1:46" ht="15.75">
      <c r="A41" s="455"/>
      <c r="B41" s="424" t="s">
        <v>503</v>
      </c>
      <c r="C41" s="439">
        <v>173</v>
      </c>
      <c r="D41" s="440">
        <v>38</v>
      </c>
      <c r="E41" s="440">
        <v>22</v>
      </c>
      <c r="F41" s="440">
        <v>10</v>
      </c>
      <c r="G41" s="440"/>
      <c r="H41" s="440">
        <v>0</v>
      </c>
      <c r="I41" s="439">
        <v>243</v>
      </c>
      <c r="J41" s="439">
        <v>186</v>
      </c>
      <c r="K41" s="440">
        <v>724</v>
      </c>
      <c r="L41" s="440">
        <v>146</v>
      </c>
      <c r="M41" s="440">
        <v>15</v>
      </c>
      <c r="N41" s="439">
        <v>1071</v>
      </c>
      <c r="O41" s="441"/>
      <c r="P41"/>
      <c r="Q41"/>
      <c r="R41" s="207"/>
      <c r="S41" s="206"/>
      <c r="T41" s="363">
        <f t="shared" si="82"/>
        <v>4.4922230012204309E-3</v>
      </c>
      <c r="U41" s="364">
        <f t="shared" si="83"/>
        <v>8.6817454877770161E-3</v>
      </c>
      <c r="V41" s="364">
        <f t="shared" si="84"/>
        <v>3.6154478225143795E-3</v>
      </c>
      <c r="W41" s="364">
        <f t="shared" si="85"/>
        <v>7.462686567164179E-3</v>
      </c>
      <c r="X41" s="364">
        <f t="shared" si="86"/>
        <v>0</v>
      </c>
      <c r="Y41" s="364">
        <f t="shared" si="87"/>
        <v>0</v>
      </c>
      <c r="Z41" s="363">
        <f t="shared" si="88"/>
        <v>4.8146460343563629E-3</v>
      </c>
      <c r="AA41" s="363">
        <f t="shared" si="89"/>
        <v>1.8835443037974683E-2</v>
      </c>
      <c r="AB41" s="364">
        <f t="shared" si="90"/>
        <v>2.8551147566842811E-2</v>
      </c>
      <c r="AC41" s="364">
        <f t="shared" si="91"/>
        <v>5.983606557377049E-2</v>
      </c>
      <c r="AD41" s="364">
        <f t="shared" si="92"/>
        <v>7.4257425742574254E-2</v>
      </c>
      <c r="AE41" s="363">
        <f t="shared" si="93"/>
        <v>2.8277227722772278E-2</v>
      </c>
      <c r="AF41" s="367"/>
      <c r="AG41" s="367"/>
      <c r="AI41" s="18"/>
      <c r="AJ41" s="16"/>
      <c r="AK41" s="16"/>
      <c r="AL41" s="16"/>
      <c r="AM41" s="16"/>
      <c r="AN41" s="16"/>
      <c r="AO41" s="16"/>
      <c r="AP41" s="16"/>
      <c r="AQ41" s="16"/>
      <c r="AR41" s="16"/>
      <c r="AS41" s="16"/>
      <c r="AT41" s="16"/>
    </row>
    <row r="42" spans="1:46" ht="15.75">
      <c r="A42" s="455"/>
      <c r="B42" s="424" t="s">
        <v>505</v>
      </c>
      <c r="C42" s="439">
        <v>2</v>
      </c>
      <c r="D42" s="440"/>
      <c r="E42" s="440"/>
      <c r="F42" s="440"/>
      <c r="G42" s="440"/>
      <c r="H42" s="440"/>
      <c r="I42" s="439">
        <v>2</v>
      </c>
      <c r="J42" s="439">
        <v>133</v>
      </c>
      <c r="K42" s="440">
        <v>488</v>
      </c>
      <c r="L42" s="440">
        <v>20</v>
      </c>
      <c r="M42" s="440">
        <v>5</v>
      </c>
      <c r="N42" s="439">
        <v>646</v>
      </c>
      <c r="O42" s="441"/>
      <c r="P42"/>
      <c r="Q42"/>
      <c r="R42" s="207"/>
      <c r="S42" s="206"/>
      <c r="T42" s="365">
        <f t="shared" si="82"/>
        <v>5.1933213886941394E-5</v>
      </c>
      <c r="U42" s="366">
        <f t="shared" si="83"/>
        <v>0</v>
      </c>
      <c r="V42" s="366">
        <f t="shared" si="84"/>
        <v>0</v>
      </c>
      <c r="W42" s="366">
        <f t="shared" si="85"/>
        <v>0</v>
      </c>
      <c r="X42" s="366">
        <f t="shared" si="86"/>
        <v>0</v>
      </c>
      <c r="Y42" s="366">
        <f t="shared" si="87"/>
        <v>0</v>
      </c>
      <c r="Z42" s="365">
        <f t="shared" si="88"/>
        <v>3.9626716332151138E-5</v>
      </c>
      <c r="AA42" s="365">
        <f t="shared" si="89"/>
        <v>1.3468354430379748E-2</v>
      </c>
      <c r="AB42" s="366">
        <f t="shared" si="90"/>
        <v>1.9244419906932722E-2</v>
      </c>
      <c r="AC42" s="366">
        <f t="shared" si="91"/>
        <v>8.1967213114754103E-3</v>
      </c>
      <c r="AD42" s="366">
        <f t="shared" si="92"/>
        <v>2.4752475247524754E-2</v>
      </c>
      <c r="AE42" s="365">
        <f t="shared" si="93"/>
        <v>1.7056105610561055E-2</v>
      </c>
      <c r="AF42" s="367"/>
      <c r="AG42" s="367"/>
      <c r="AI42" s="18"/>
      <c r="AJ42" s="16"/>
      <c r="AK42" s="16"/>
      <c r="AL42" s="16"/>
      <c r="AM42" s="16"/>
      <c r="AN42" s="16"/>
      <c r="AO42" s="16"/>
      <c r="AP42" s="16"/>
      <c r="AQ42" s="16"/>
      <c r="AR42" s="16"/>
      <c r="AS42" s="16"/>
      <c r="AT42" s="16"/>
    </row>
    <row r="43" spans="1:46" ht="15.75">
      <c r="A43" s="455"/>
      <c r="B43" s="424" t="s">
        <v>322</v>
      </c>
      <c r="C43" s="439">
        <v>13613</v>
      </c>
      <c r="D43" s="440">
        <v>675</v>
      </c>
      <c r="E43" s="440">
        <v>1947</v>
      </c>
      <c r="F43" s="440">
        <v>314</v>
      </c>
      <c r="G43" s="440"/>
      <c r="H43" s="440">
        <v>120</v>
      </c>
      <c r="I43" s="439">
        <v>16669</v>
      </c>
      <c r="J43" s="439">
        <v>3922</v>
      </c>
      <c r="K43" s="440">
        <v>8274</v>
      </c>
      <c r="L43" s="440">
        <v>656</v>
      </c>
      <c r="M43" s="440">
        <v>49</v>
      </c>
      <c r="N43" s="439">
        <v>12901</v>
      </c>
      <c r="O43" s="441"/>
      <c r="P43"/>
      <c r="Q43"/>
      <c r="R43" s="207"/>
      <c r="S43" s="206"/>
      <c r="T43" s="363">
        <f t="shared" si="82"/>
        <v>0.35348342032146657</v>
      </c>
      <c r="U43" s="364">
        <f t="shared" si="83"/>
        <v>0.15421521590130227</v>
      </c>
      <c r="V43" s="364">
        <f t="shared" si="84"/>
        <v>0.3199671322925226</v>
      </c>
      <c r="W43" s="364">
        <f t="shared" si="85"/>
        <v>0.23432835820895523</v>
      </c>
      <c r="X43" s="364">
        <f t="shared" si="86"/>
        <v>0</v>
      </c>
      <c r="Y43" s="364">
        <f t="shared" si="87"/>
        <v>0.759493670886076</v>
      </c>
      <c r="Z43" s="363">
        <f t="shared" si="88"/>
        <v>0.33026886727031363</v>
      </c>
      <c r="AA43" s="363">
        <f t="shared" si="89"/>
        <v>0.39716455696202529</v>
      </c>
      <c r="AB43" s="364">
        <f t="shared" si="90"/>
        <v>0.32628756211057652</v>
      </c>
      <c r="AC43" s="364">
        <f t="shared" si="91"/>
        <v>0.26885245901639343</v>
      </c>
      <c r="AD43" s="364">
        <f t="shared" si="92"/>
        <v>0.24257425742574257</v>
      </c>
      <c r="AE43" s="363">
        <f t="shared" si="93"/>
        <v>0.34062046204620461</v>
      </c>
      <c r="AF43" s="367"/>
      <c r="AG43" s="367"/>
      <c r="AI43" s="18"/>
      <c r="AJ43" s="16"/>
      <c r="AK43" s="16"/>
      <c r="AL43" s="16"/>
      <c r="AM43" s="16"/>
      <c r="AN43" s="16"/>
      <c r="AO43" s="16"/>
      <c r="AP43" s="16"/>
      <c r="AQ43" s="16"/>
      <c r="AR43" s="16"/>
      <c r="AS43" s="16"/>
      <c r="AT43" s="16"/>
    </row>
    <row r="44" spans="1:46" ht="15.75">
      <c r="A44" s="455"/>
      <c r="B44" s="424" t="s">
        <v>324</v>
      </c>
      <c r="C44" s="439">
        <v>821</v>
      </c>
      <c r="D44" s="440">
        <v>137</v>
      </c>
      <c r="E44" s="440">
        <v>70</v>
      </c>
      <c r="F44" s="440">
        <v>14</v>
      </c>
      <c r="G44" s="440"/>
      <c r="H44" s="440">
        <v>0</v>
      </c>
      <c r="I44" s="439">
        <v>1042</v>
      </c>
      <c r="J44" s="439">
        <v>1892</v>
      </c>
      <c r="K44" s="440">
        <v>3626</v>
      </c>
      <c r="L44" s="440">
        <v>229</v>
      </c>
      <c r="M44" s="440">
        <v>16</v>
      </c>
      <c r="N44" s="439">
        <v>5763</v>
      </c>
      <c r="O44" s="441"/>
      <c r="P44"/>
      <c r="Q44"/>
      <c r="R44" s="207"/>
      <c r="S44" s="206"/>
      <c r="T44" s="363">
        <f t="shared" si="82"/>
        <v>2.131858430058944E-2</v>
      </c>
      <c r="U44" s="364">
        <f t="shared" si="83"/>
        <v>3.129997715330135E-2</v>
      </c>
      <c r="V44" s="364">
        <f t="shared" si="84"/>
        <v>1.1503697617091208E-2</v>
      </c>
      <c r="W44" s="364">
        <f t="shared" si="85"/>
        <v>1.0447761194029851E-2</v>
      </c>
      <c r="X44" s="364">
        <f t="shared" si="86"/>
        <v>0</v>
      </c>
      <c r="Y44" s="364">
        <f t="shared" si="87"/>
        <v>0</v>
      </c>
      <c r="Z44" s="363">
        <f t="shared" si="88"/>
        <v>2.0645519209050743E-2</v>
      </c>
      <c r="AA44" s="363">
        <f t="shared" si="89"/>
        <v>0.19159493670886077</v>
      </c>
      <c r="AB44" s="364">
        <f t="shared" si="90"/>
        <v>0.14299234955438125</v>
      </c>
      <c r="AC44" s="364">
        <f t="shared" si="91"/>
        <v>9.3852459016393441E-2</v>
      </c>
      <c r="AD44" s="364">
        <f t="shared" si="92"/>
        <v>7.9207920792079209E-2</v>
      </c>
      <c r="AE44" s="363">
        <f t="shared" si="93"/>
        <v>0.15215841584158415</v>
      </c>
      <c r="AF44" s="367"/>
      <c r="AG44" s="367"/>
      <c r="AI44" s="18"/>
      <c r="AJ44" s="16"/>
      <c r="AK44" s="16"/>
      <c r="AL44" s="16"/>
      <c r="AM44" s="16"/>
      <c r="AN44" s="16"/>
      <c r="AO44" s="16"/>
      <c r="AP44" s="16"/>
      <c r="AQ44" s="16"/>
      <c r="AR44" s="16"/>
      <c r="AS44" s="16"/>
      <c r="AT44" s="16"/>
    </row>
    <row r="45" spans="1:46" ht="15.75">
      <c r="A45" s="455"/>
      <c r="B45" s="424" t="s">
        <v>326</v>
      </c>
      <c r="C45" s="439">
        <v>479</v>
      </c>
      <c r="D45" s="440">
        <v>3</v>
      </c>
      <c r="E45" s="440">
        <v>19</v>
      </c>
      <c r="F45" s="440">
        <v>1</v>
      </c>
      <c r="G45" s="440"/>
      <c r="H45" s="440">
        <v>1</v>
      </c>
      <c r="I45" s="439">
        <v>503</v>
      </c>
      <c r="J45" s="439">
        <v>8</v>
      </c>
      <c r="K45" s="440"/>
      <c r="L45" s="440">
        <v>1</v>
      </c>
      <c r="M45" s="440"/>
      <c r="N45" s="439">
        <v>9</v>
      </c>
      <c r="O45" s="441"/>
      <c r="P45"/>
      <c r="Q45"/>
      <c r="R45" s="207"/>
      <c r="S45" s="206"/>
      <c r="T45" s="365">
        <f t="shared" si="82"/>
        <v>1.2438004725922464E-2</v>
      </c>
      <c r="U45" s="366">
        <f t="shared" si="83"/>
        <v>6.8540095956134343E-4</v>
      </c>
      <c r="V45" s="366">
        <f t="shared" si="84"/>
        <v>3.1224322103533277E-3</v>
      </c>
      <c r="W45" s="366">
        <f t="shared" si="85"/>
        <v>7.4626865671641792E-4</v>
      </c>
      <c r="X45" s="366">
        <f t="shared" si="86"/>
        <v>0</v>
      </c>
      <c r="Y45" s="366">
        <f t="shared" si="87"/>
        <v>6.3291139240506328E-3</v>
      </c>
      <c r="Z45" s="365">
        <f t="shared" si="88"/>
        <v>9.966119157536011E-3</v>
      </c>
      <c r="AA45" s="365">
        <f t="shared" si="89"/>
        <v>8.1012658227848106E-4</v>
      </c>
      <c r="AB45" s="366">
        <f t="shared" si="90"/>
        <v>0</v>
      </c>
      <c r="AC45" s="366">
        <f t="shared" si="91"/>
        <v>4.0983606557377049E-4</v>
      </c>
      <c r="AD45" s="366">
        <f t="shared" si="92"/>
        <v>0</v>
      </c>
      <c r="AE45" s="365">
        <f t="shared" si="93"/>
        <v>2.3762376237623762E-4</v>
      </c>
      <c r="AF45" s="367"/>
      <c r="AG45" s="367"/>
      <c r="AI45" s="18"/>
      <c r="AJ45" s="16"/>
      <c r="AK45" s="16"/>
      <c r="AL45" s="16"/>
      <c r="AM45" s="16"/>
      <c r="AN45" s="16"/>
      <c r="AO45" s="16"/>
      <c r="AP45" s="16"/>
      <c r="AQ45" s="16"/>
      <c r="AR45" s="16"/>
      <c r="AS45" s="16"/>
      <c r="AT45" s="16"/>
    </row>
    <row r="46" spans="1:46" ht="15.75">
      <c r="A46" s="455"/>
      <c r="B46" s="424" t="s">
        <v>328</v>
      </c>
      <c r="C46" s="439">
        <v>11689</v>
      </c>
      <c r="D46" s="440">
        <v>1515</v>
      </c>
      <c r="E46" s="440">
        <v>2267</v>
      </c>
      <c r="F46" s="440">
        <v>575</v>
      </c>
      <c r="G46" s="440"/>
      <c r="H46" s="440">
        <v>24</v>
      </c>
      <c r="I46" s="439">
        <v>16070</v>
      </c>
      <c r="J46" s="439">
        <v>958</v>
      </c>
      <c r="K46" s="440">
        <v>4144</v>
      </c>
      <c r="L46" s="440">
        <v>259</v>
      </c>
      <c r="M46" s="440">
        <v>22</v>
      </c>
      <c r="N46" s="439">
        <v>5383</v>
      </c>
      <c r="O46" s="441"/>
      <c r="P46"/>
      <c r="Q46"/>
      <c r="R46" s="207"/>
      <c r="S46" s="206"/>
      <c r="T46" s="363">
        <f t="shared" si="82"/>
        <v>0.30352366856222895</v>
      </c>
      <c r="U46" s="367">
        <f t="shared" si="83"/>
        <v>0.34612748457847842</v>
      </c>
      <c r="V46" s="367">
        <f t="shared" si="84"/>
        <v>0.3725554642563681</v>
      </c>
      <c r="W46" s="367">
        <f t="shared" si="85"/>
        <v>0.42910447761194032</v>
      </c>
      <c r="X46" s="367">
        <f t="shared" si="86"/>
        <v>0</v>
      </c>
      <c r="Y46" s="367">
        <f t="shared" si="87"/>
        <v>0.15189873417721519</v>
      </c>
      <c r="Z46" s="363">
        <f t="shared" si="88"/>
        <v>0.31840066572883435</v>
      </c>
      <c r="AA46" s="363">
        <f t="shared" si="89"/>
        <v>9.7012658227848103E-2</v>
      </c>
      <c r="AB46" s="367">
        <f t="shared" si="90"/>
        <v>0.16341982806215002</v>
      </c>
      <c r="AC46" s="367">
        <f t="shared" si="91"/>
        <v>0.10614754098360656</v>
      </c>
      <c r="AD46" s="367">
        <f t="shared" si="92"/>
        <v>0.10891089108910891</v>
      </c>
      <c r="AE46" s="363">
        <f t="shared" si="93"/>
        <v>0.14212541254125413</v>
      </c>
      <c r="AF46" s="367"/>
      <c r="AG46" s="367"/>
      <c r="AI46" s="17"/>
      <c r="AJ46" s="17"/>
      <c r="AK46" s="17"/>
      <c r="AL46" s="17"/>
      <c r="AM46" s="17"/>
      <c r="AN46" s="17"/>
      <c r="AO46" s="17"/>
      <c r="AP46" s="17"/>
      <c r="AQ46" s="17"/>
      <c r="AR46" s="17"/>
      <c r="AS46" s="17"/>
      <c r="AT46" s="17"/>
    </row>
    <row r="47" spans="1:46" ht="15.75">
      <c r="A47" s="455"/>
      <c r="B47" s="424" t="s">
        <v>330</v>
      </c>
      <c r="C47" s="439">
        <v>5649</v>
      </c>
      <c r="D47" s="440">
        <v>1606</v>
      </c>
      <c r="E47" s="440">
        <v>938</v>
      </c>
      <c r="F47" s="440">
        <v>215</v>
      </c>
      <c r="G47" s="440"/>
      <c r="H47" s="440"/>
      <c r="I47" s="439">
        <v>8408</v>
      </c>
      <c r="J47" s="439">
        <v>945</v>
      </c>
      <c r="K47" s="440">
        <v>3471</v>
      </c>
      <c r="L47" s="440">
        <v>264</v>
      </c>
      <c r="M47" s="440">
        <v>18</v>
      </c>
      <c r="N47" s="439">
        <v>4698</v>
      </c>
      <c r="O47" s="441"/>
      <c r="P47"/>
      <c r="Q47"/>
      <c r="R47" s="207"/>
      <c r="S47" s="206"/>
      <c r="T47" s="363">
        <f t="shared" si="82"/>
        <v>0.14668536262366597</v>
      </c>
      <c r="U47" s="367">
        <f t="shared" si="83"/>
        <v>0.36691798035183915</v>
      </c>
      <c r="V47" s="367">
        <f t="shared" si="84"/>
        <v>0.15414954806902217</v>
      </c>
      <c r="W47" s="367">
        <f t="shared" si="85"/>
        <v>0.16044776119402984</v>
      </c>
      <c r="X47" s="367">
        <f t="shared" si="86"/>
        <v>0</v>
      </c>
      <c r="Y47" s="367">
        <f t="shared" si="87"/>
        <v>0</v>
      </c>
      <c r="Z47" s="363">
        <f t="shared" si="88"/>
        <v>0.16659071546036339</v>
      </c>
      <c r="AA47" s="363">
        <f t="shared" si="89"/>
        <v>9.5696202531645569E-2</v>
      </c>
      <c r="AB47" s="367">
        <f t="shared" si="90"/>
        <v>0.13687988011672844</v>
      </c>
      <c r="AC47" s="367">
        <f t="shared" si="91"/>
        <v>0.10819672131147541</v>
      </c>
      <c r="AD47" s="367">
        <f t="shared" si="92"/>
        <v>8.9108910891089105E-2</v>
      </c>
      <c r="AE47" s="363">
        <f t="shared" si="93"/>
        <v>0.12403960396039604</v>
      </c>
      <c r="AF47" s="367"/>
      <c r="AG47" s="367"/>
      <c r="AI47" s="18"/>
      <c r="AJ47" s="16"/>
      <c r="AK47" s="16"/>
      <c r="AL47" s="16"/>
      <c r="AM47" s="16"/>
      <c r="AN47" s="16"/>
      <c r="AO47" s="16"/>
      <c r="AP47" s="16"/>
      <c r="AQ47" s="16"/>
      <c r="AR47" s="16"/>
      <c r="AS47" s="16"/>
      <c r="AT47" s="16"/>
    </row>
    <row r="48" spans="1:46" ht="15.75">
      <c r="A48" s="455"/>
      <c r="B48" s="424" t="s">
        <v>332</v>
      </c>
      <c r="C48" s="439">
        <v>725</v>
      </c>
      <c r="D48" s="440">
        <v>42</v>
      </c>
      <c r="E48" s="440">
        <v>64</v>
      </c>
      <c r="F48" s="440">
        <v>3</v>
      </c>
      <c r="G48" s="440"/>
      <c r="H48" s="440"/>
      <c r="I48" s="439">
        <v>834</v>
      </c>
      <c r="J48" s="439">
        <v>4</v>
      </c>
      <c r="K48" s="440">
        <v>4</v>
      </c>
      <c r="L48" s="440">
        <v>6</v>
      </c>
      <c r="M48" s="440"/>
      <c r="N48" s="439">
        <v>14</v>
      </c>
      <c r="O48" s="441"/>
      <c r="P48"/>
      <c r="Q48"/>
      <c r="R48" s="207"/>
      <c r="S48" s="206"/>
      <c r="T48" s="365">
        <f t="shared" si="82"/>
        <v>1.8825790034016254E-2</v>
      </c>
      <c r="U48" s="366">
        <f t="shared" si="83"/>
        <v>9.5956134338588076E-3</v>
      </c>
      <c r="V48" s="366">
        <f t="shared" si="84"/>
        <v>1.0517666392769104E-2</v>
      </c>
      <c r="W48" s="366">
        <f t="shared" si="85"/>
        <v>2.2388059701492539E-3</v>
      </c>
      <c r="X48" s="366">
        <f t="shared" si="86"/>
        <v>0</v>
      </c>
      <c r="Y48" s="366">
        <f t="shared" si="87"/>
        <v>0</v>
      </c>
      <c r="Z48" s="365">
        <f t="shared" si="88"/>
        <v>1.6524340710507023E-2</v>
      </c>
      <c r="AA48" s="365">
        <f t="shared" si="89"/>
        <v>4.0506329113924053E-4</v>
      </c>
      <c r="AB48" s="366">
        <f t="shared" si="90"/>
        <v>1.5774114677813707E-4</v>
      </c>
      <c r="AC48" s="366">
        <f t="shared" si="91"/>
        <v>2.4590163934426232E-3</v>
      </c>
      <c r="AD48" s="366">
        <f t="shared" si="92"/>
        <v>0</v>
      </c>
      <c r="AE48" s="365">
        <f t="shared" si="93"/>
        <v>3.6963696369636962E-4</v>
      </c>
      <c r="AF48" s="367"/>
      <c r="AG48" s="367"/>
      <c r="AI48" s="18"/>
      <c r="AJ48" s="16"/>
      <c r="AK48" s="16"/>
      <c r="AL48" s="16"/>
      <c r="AM48" s="16"/>
      <c r="AN48" s="16"/>
      <c r="AO48" s="16"/>
      <c r="AP48" s="16"/>
      <c r="AQ48" s="16"/>
      <c r="AR48" s="16"/>
      <c r="AS48" s="16"/>
      <c r="AT48" s="16"/>
    </row>
    <row r="49" spans="1:46" ht="15.75">
      <c r="A49" s="455"/>
      <c r="B49" s="424" t="s">
        <v>334</v>
      </c>
      <c r="C49" s="439"/>
      <c r="D49" s="440"/>
      <c r="E49" s="440"/>
      <c r="F49" s="440"/>
      <c r="G49" s="440"/>
      <c r="H49" s="440"/>
      <c r="I49" s="439"/>
      <c r="J49" s="439">
        <v>1310</v>
      </c>
      <c r="K49" s="440">
        <v>2427</v>
      </c>
      <c r="L49" s="440">
        <v>239</v>
      </c>
      <c r="M49" s="440">
        <v>29</v>
      </c>
      <c r="N49" s="439">
        <v>4005</v>
      </c>
      <c r="O49" s="441"/>
      <c r="P49"/>
      <c r="Q49"/>
      <c r="R49" s="207"/>
      <c r="S49" s="206"/>
      <c r="T49" s="363">
        <f t="shared" si="82"/>
        <v>0</v>
      </c>
      <c r="U49" s="367">
        <f t="shared" si="83"/>
        <v>0</v>
      </c>
      <c r="V49" s="367">
        <f t="shared" si="84"/>
        <v>0</v>
      </c>
      <c r="W49" s="367">
        <f t="shared" si="85"/>
        <v>0</v>
      </c>
      <c r="X49" s="367">
        <f t="shared" si="86"/>
        <v>0</v>
      </c>
      <c r="Y49" s="367">
        <f t="shared" si="87"/>
        <v>0</v>
      </c>
      <c r="Z49" s="363">
        <f t="shared" si="88"/>
        <v>0</v>
      </c>
      <c r="AA49" s="363">
        <f t="shared" si="89"/>
        <v>0.13265822784810127</v>
      </c>
      <c r="AB49" s="367">
        <f t="shared" si="90"/>
        <v>9.5709440807634674E-2</v>
      </c>
      <c r="AC49" s="367">
        <f t="shared" si="91"/>
        <v>9.7950819672131151E-2</v>
      </c>
      <c r="AD49" s="367">
        <f t="shared" si="92"/>
        <v>0.14356435643564355</v>
      </c>
      <c r="AE49" s="363">
        <f t="shared" si="93"/>
        <v>0.10574257425742574</v>
      </c>
      <c r="AF49" s="367"/>
      <c r="AG49" s="367"/>
      <c r="AI49" s="18"/>
      <c r="AJ49" s="16"/>
      <c r="AK49" s="16"/>
      <c r="AL49" s="16"/>
      <c r="AM49" s="16"/>
      <c r="AN49" s="16"/>
      <c r="AO49" s="16"/>
      <c r="AP49" s="16"/>
      <c r="AQ49" s="16"/>
      <c r="AR49" s="16"/>
      <c r="AS49" s="16"/>
      <c r="AT49" s="16"/>
    </row>
    <row r="50" spans="1:46" ht="15.75">
      <c r="A50" s="452" t="s">
        <v>79</v>
      </c>
      <c r="B50" s="414" t="s">
        <v>320</v>
      </c>
      <c r="C50" s="436">
        <v>9551</v>
      </c>
      <c r="D50" s="437">
        <v>2662</v>
      </c>
      <c r="E50" s="437">
        <v>5291</v>
      </c>
      <c r="F50" s="437">
        <v>6241</v>
      </c>
      <c r="G50" s="437">
        <v>2323</v>
      </c>
      <c r="H50" s="437">
        <v>1302</v>
      </c>
      <c r="I50" s="436">
        <v>27370</v>
      </c>
      <c r="J50" s="436">
        <v>332</v>
      </c>
      <c r="K50" s="437">
        <v>1498</v>
      </c>
      <c r="L50" s="437">
        <v>3105</v>
      </c>
      <c r="M50" s="437">
        <v>662</v>
      </c>
      <c r="N50" s="436">
        <v>5597</v>
      </c>
      <c r="O50" s="438">
        <v>74</v>
      </c>
      <c r="P50"/>
      <c r="Q50"/>
      <c r="R50" s="207"/>
      <c r="S50" s="206"/>
      <c r="T50" s="361">
        <f>IF($C$50&gt;0,C50/$C$50,)</f>
        <v>1</v>
      </c>
      <c r="U50" s="362">
        <f>IF($D$50&gt;0,D50/$D$50,)</f>
        <v>1</v>
      </c>
      <c r="V50" s="362">
        <f>IF($E$50&gt;0,E50/$E$50,)</f>
        <v>1</v>
      </c>
      <c r="W50" s="362">
        <f>IF($F$50&gt;0,F50/$F$50,)</f>
        <v>1</v>
      </c>
      <c r="X50" s="362">
        <f>IF($G$50&gt;0,G50/$G$50,)</f>
        <v>1</v>
      </c>
      <c r="Y50" s="362">
        <f>IF($H$50&gt;0,H50/$H$50,)</f>
        <v>1</v>
      </c>
      <c r="Z50" s="361">
        <f>IF($I$50&gt;0,I50/$I$50,)</f>
        <v>1</v>
      </c>
      <c r="AA50" s="361">
        <f>IF($J$50&gt;0,J50/$J$50,)</f>
        <v>1</v>
      </c>
      <c r="AB50" s="362">
        <f>IF($K$50&gt;0,K50/$K$50,)</f>
        <v>1</v>
      </c>
      <c r="AC50" s="362">
        <f>IF($L$50&gt;0,L50/$L$50,)</f>
        <v>1</v>
      </c>
      <c r="AD50" s="362">
        <f>IF($M$50&gt;0,M50/$M$50,)</f>
        <v>1</v>
      </c>
      <c r="AE50" s="361">
        <f>IF($N$50&gt;0,N50/$N$50,)</f>
        <v>1</v>
      </c>
      <c r="AF50" s="367"/>
      <c r="AG50" s="367"/>
      <c r="AI50" s="17">
        <f>SUM(T51:T60)</f>
        <v>1.0000000000000002</v>
      </c>
      <c r="AJ50" s="17">
        <f t="shared" ref="AJ50" si="94">SUM(U51:U60)</f>
        <v>1</v>
      </c>
      <c r="AK50" s="17">
        <f t="shared" ref="AK50" si="95">SUM(V51:V60)</f>
        <v>1</v>
      </c>
      <c r="AL50" s="17">
        <f t="shared" ref="AL50" si="96">SUM(W51:W60)</f>
        <v>1</v>
      </c>
      <c r="AM50" s="17">
        <f t="shared" ref="AM50" si="97">SUM(X51:X60)</f>
        <v>1</v>
      </c>
      <c r="AN50" s="17">
        <f t="shared" ref="AN50" si="98">SUM(Y51:Y60)</f>
        <v>1</v>
      </c>
      <c r="AO50" s="17">
        <f t="shared" ref="AO50" si="99">SUM(Z51:Z60)</f>
        <v>1</v>
      </c>
      <c r="AP50" s="17">
        <f t="shared" ref="AP50" si="100">SUM(AA51:AA60)</f>
        <v>0.99999999999999989</v>
      </c>
      <c r="AQ50" s="17">
        <f t="shared" ref="AQ50" si="101">SUM(AB51:AB60)</f>
        <v>1</v>
      </c>
      <c r="AR50" s="17">
        <f t="shared" ref="AR50" si="102">SUM(AC51:AC60)</f>
        <v>0.99999999999999989</v>
      </c>
      <c r="AS50" s="17">
        <f t="shared" ref="AS50" si="103">SUM(AD51:AD60)</f>
        <v>1</v>
      </c>
      <c r="AT50" s="17">
        <f t="shared" ref="AT50" si="104">SUM(AE51:AE60)</f>
        <v>1</v>
      </c>
    </row>
    <row r="51" spans="1:46" ht="15.75">
      <c r="A51" s="455"/>
      <c r="B51" s="424" t="s">
        <v>501</v>
      </c>
      <c r="C51" s="439">
        <v>123</v>
      </c>
      <c r="D51" s="440">
        <v>31</v>
      </c>
      <c r="E51" s="440">
        <v>64</v>
      </c>
      <c r="F51" s="440">
        <v>71</v>
      </c>
      <c r="G51" s="440">
        <v>22</v>
      </c>
      <c r="H51" s="440">
        <v>10</v>
      </c>
      <c r="I51" s="439">
        <v>321</v>
      </c>
      <c r="J51" s="439">
        <v>7</v>
      </c>
      <c r="K51" s="440">
        <v>15</v>
      </c>
      <c r="L51" s="440">
        <v>49</v>
      </c>
      <c r="M51" s="440">
        <v>9</v>
      </c>
      <c r="N51" s="439">
        <v>80</v>
      </c>
      <c r="O51" s="441">
        <v>0</v>
      </c>
      <c r="P51"/>
      <c r="Q51"/>
      <c r="R51" s="207"/>
      <c r="S51" s="206"/>
      <c r="T51" s="363">
        <f t="shared" ref="T51:T60" si="105">IF($C$50&gt;0,C51/$C$50,)</f>
        <v>1.2878232645796251E-2</v>
      </c>
      <c r="U51" s="364">
        <f t="shared" ref="U51:U60" si="106">IF($D$50&gt;0,D51/$D$50,)</f>
        <v>1.1645379413974455E-2</v>
      </c>
      <c r="V51" s="364">
        <f t="shared" ref="V51:V60" si="107">IF($E$50&gt;0,E51/$E$50,)</f>
        <v>1.2096012096012096E-2</v>
      </c>
      <c r="W51" s="364">
        <f t="shared" ref="W51:W60" si="108">IF($F$50&gt;0,F51/$F$50,)</f>
        <v>1.1376381990065694E-2</v>
      </c>
      <c r="X51" s="364">
        <f t="shared" ref="X51:X60" si="109">IF($G$50&gt;0,G51/$G$50,)</f>
        <v>9.4705122686181663E-3</v>
      </c>
      <c r="Y51" s="364">
        <f t="shared" ref="Y51:Y60" si="110">IF($H$50&gt;0,H51/$H$50,)</f>
        <v>7.6804915514592934E-3</v>
      </c>
      <c r="Z51" s="363">
        <f t="shared" ref="Z51:Z60" si="111">IF($I$50&gt;0,I51/$I$50,)</f>
        <v>1.1728169528681038E-2</v>
      </c>
      <c r="AA51" s="363">
        <f t="shared" ref="AA51:AA60" si="112">IF($J$50&gt;0,J51/$J$50,)</f>
        <v>2.1084337349397589E-2</v>
      </c>
      <c r="AB51" s="364">
        <f t="shared" ref="AB51:AB60" si="113">IF($K$50&gt;0,K51/$K$50,)</f>
        <v>1.0013351134846462E-2</v>
      </c>
      <c r="AC51" s="364">
        <f t="shared" ref="AC51:AC60" si="114">IF($L$50&gt;0,L51/$L$50,)</f>
        <v>1.5780998389694042E-2</v>
      </c>
      <c r="AD51" s="364">
        <f t="shared" ref="AD51:AD60" si="115">IF($M$50&gt;0,M51/$M$50,)</f>
        <v>1.3595166163141994E-2</v>
      </c>
      <c r="AE51" s="363">
        <f t="shared" ref="AE51:AE60" si="116">IF($N$50&gt;0,N51/$N$50,)</f>
        <v>1.4293371448990531E-2</v>
      </c>
      <c r="AF51" s="367"/>
      <c r="AG51" s="367"/>
      <c r="AI51" s="18"/>
      <c r="AJ51" s="16"/>
      <c r="AK51" s="16"/>
      <c r="AL51" s="16"/>
      <c r="AM51" s="16"/>
      <c r="AN51" s="16"/>
      <c r="AO51" s="16"/>
      <c r="AP51" s="16"/>
      <c r="AQ51" s="16"/>
      <c r="AR51" s="16"/>
      <c r="AS51" s="16"/>
      <c r="AT51" s="16"/>
    </row>
    <row r="52" spans="1:46" ht="15.75">
      <c r="A52" s="455"/>
      <c r="B52" s="424" t="s">
        <v>503</v>
      </c>
      <c r="C52" s="439">
        <v>18</v>
      </c>
      <c r="D52" s="440">
        <v>0</v>
      </c>
      <c r="E52" s="440">
        <v>17</v>
      </c>
      <c r="F52" s="440">
        <v>16</v>
      </c>
      <c r="G52" s="440">
        <v>3</v>
      </c>
      <c r="H52" s="440">
        <v>5</v>
      </c>
      <c r="I52" s="439">
        <v>59</v>
      </c>
      <c r="J52" s="439">
        <v>5</v>
      </c>
      <c r="K52" s="440">
        <v>7</v>
      </c>
      <c r="L52" s="440">
        <v>27</v>
      </c>
      <c r="M52" s="440">
        <v>3</v>
      </c>
      <c r="N52" s="439">
        <v>42</v>
      </c>
      <c r="O52" s="441">
        <v>0</v>
      </c>
      <c r="P52"/>
      <c r="Q52"/>
      <c r="R52" s="207"/>
      <c r="S52" s="206"/>
      <c r="T52" s="363">
        <f t="shared" si="105"/>
        <v>1.8846194115799393E-3</v>
      </c>
      <c r="U52" s="364">
        <f t="shared" si="106"/>
        <v>0</v>
      </c>
      <c r="V52" s="364">
        <f t="shared" si="107"/>
        <v>3.213003213003213E-3</v>
      </c>
      <c r="W52" s="364">
        <f t="shared" si="108"/>
        <v>2.5636917160711424E-3</v>
      </c>
      <c r="X52" s="364">
        <f t="shared" si="109"/>
        <v>1.2914334911752045E-3</v>
      </c>
      <c r="Y52" s="364">
        <f t="shared" si="110"/>
        <v>3.8402457757296467E-3</v>
      </c>
      <c r="Z52" s="363">
        <f t="shared" si="111"/>
        <v>2.1556448666423091E-3</v>
      </c>
      <c r="AA52" s="363">
        <f t="shared" si="112"/>
        <v>1.5060240963855422E-2</v>
      </c>
      <c r="AB52" s="364">
        <f t="shared" si="113"/>
        <v>4.6728971962616819E-3</v>
      </c>
      <c r="AC52" s="364">
        <f t="shared" si="114"/>
        <v>8.6956521739130436E-3</v>
      </c>
      <c r="AD52" s="364">
        <f t="shared" si="115"/>
        <v>4.5317220543806651E-3</v>
      </c>
      <c r="AE52" s="363">
        <f t="shared" si="116"/>
        <v>7.5040200107200283E-3</v>
      </c>
      <c r="AF52" s="367"/>
      <c r="AG52" s="367"/>
      <c r="AI52" s="18"/>
      <c r="AJ52" s="16"/>
      <c r="AK52" s="16"/>
      <c r="AL52" s="16"/>
      <c r="AM52" s="16"/>
      <c r="AN52" s="16"/>
      <c r="AO52" s="16"/>
      <c r="AP52" s="16"/>
      <c r="AQ52" s="16"/>
      <c r="AR52" s="16"/>
      <c r="AS52" s="16"/>
      <c r="AT52" s="16"/>
    </row>
    <row r="53" spans="1:46" ht="15.75">
      <c r="A53" s="455"/>
      <c r="B53" s="424" t="s">
        <v>505</v>
      </c>
      <c r="C53" s="439"/>
      <c r="D53" s="440"/>
      <c r="E53" s="440"/>
      <c r="F53" s="440"/>
      <c r="G53" s="440"/>
      <c r="H53" s="440"/>
      <c r="I53" s="439"/>
      <c r="J53" s="439"/>
      <c r="K53" s="440"/>
      <c r="L53" s="440"/>
      <c r="M53" s="440"/>
      <c r="N53" s="439"/>
      <c r="O53" s="441"/>
      <c r="P53"/>
      <c r="Q53"/>
      <c r="R53" s="207"/>
      <c r="S53" s="206"/>
      <c r="T53" s="365">
        <f t="shared" si="105"/>
        <v>0</v>
      </c>
      <c r="U53" s="366">
        <f t="shared" si="106"/>
        <v>0</v>
      </c>
      <c r="V53" s="366">
        <f t="shared" si="107"/>
        <v>0</v>
      </c>
      <c r="W53" s="366">
        <f t="shared" si="108"/>
        <v>0</v>
      </c>
      <c r="X53" s="366">
        <f t="shared" si="109"/>
        <v>0</v>
      </c>
      <c r="Y53" s="366">
        <f t="shared" si="110"/>
        <v>0</v>
      </c>
      <c r="Z53" s="365">
        <f t="shared" si="111"/>
        <v>0</v>
      </c>
      <c r="AA53" s="365">
        <f t="shared" si="112"/>
        <v>0</v>
      </c>
      <c r="AB53" s="366">
        <f t="shared" si="113"/>
        <v>0</v>
      </c>
      <c r="AC53" s="366">
        <f t="shared" si="114"/>
        <v>0</v>
      </c>
      <c r="AD53" s="366">
        <f t="shared" si="115"/>
        <v>0</v>
      </c>
      <c r="AE53" s="365">
        <f t="shared" si="116"/>
        <v>0</v>
      </c>
      <c r="AF53" s="367"/>
      <c r="AG53" s="367"/>
      <c r="AI53" s="18"/>
      <c r="AJ53" s="16"/>
      <c r="AK53" s="16"/>
      <c r="AL53" s="16"/>
      <c r="AM53" s="16"/>
      <c r="AN53" s="16"/>
      <c r="AO53" s="16"/>
      <c r="AP53" s="16"/>
      <c r="AQ53" s="16"/>
      <c r="AR53" s="16"/>
      <c r="AS53" s="16"/>
      <c r="AT53" s="16"/>
    </row>
    <row r="54" spans="1:46" ht="15.75">
      <c r="A54" s="455"/>
      <c r="B54" s="424" t="s">
        <v>322</v>
      </c>
      <c r="C54" s="439">
        <v>4333</v>
      </c>
      <c r="D54" s="440">
        <v>1694</v>
      </c>
      <c r="E54" s="440">
        <v>2860</v>
      </c>
      <c r="F54" s="440">
        <v>2557</v>
      </c>
      <c r="G54" s="440">
        <v>1131</v>
      </c>
      <c r="H54" s="440">
        <v>328</v>
      </c>
      <c r="I54" s="439">
        <v>12903</v>
      </c>
      <c r="J54" s="439">
        <v>165</v>
      </c>
      <c r="K54" s="440">
        <v>519</v>
      </c>
      <c r="L54" s="440">
        <v>1482</v>
      </c>
      <c r="M54" s="440">
        <v>297</v>
      </c>
      <c r="N54" s="439">
        <v>2463</v>
      </c>
      <c r="O54" s="441"/>
      <c r="P54"/>
      <c r="Q54"/>
      <c r="R54" s="207"/>
      <c r="S54" s="206"/>
      <c r="T54" s="363">
        <f t="shared" si="105"/>
        <v>0.45366977279865983</v>
      </c>
      <c r="U54" s="364">
        <f t="shared" si="106"/>
        <v>0.63636363636363635</v>
      </c>
      <c r="V54" s="364">
        <f t="shared" si="107"/>
        <v>0.54054054054054057</v>
      </c>
      <c r="W54" s="364">
        <f t="shared" si="108"/>
        <v>0.40970998237461947</v>
      </c>
      <c r="X54" s="364">
        <f t="shared" si="109"/>
        <v>0.4868704261730521</v>
      </c>
      <c r="Y54" s="364">
        <f t="shared" si="110"/>
        <v>0.25192012288786481</v>
      </c>
      <c r="Z54" s="363">
        <f t="shared" si="111"/>
        <v>0.47142857142857142</v>
      </c>
      <c r="AA54" s="363">
        <f t="shared" si="112"/>
        <v>0.49698795180722893</v>
      </c>
      <c r="AB54" s="364">
        <f t="shared" si="113"/>
        <v>0.34646194926568757</v>
      </c>
      <c r="AC54" s="364">
        <f t="shared" si="114"/>
        <v>0.47729468599033814</v>
      </c>
      <c r="AD54" s="364">
        <f t="shared" si="115"/>
        <v>0.44864048338368578</v>
      </c>
      <c r="AE54" s="363">
        <f t="shared" si="116"/>
        <v>0.44005717348579598</v>
      </c>
      <c r="AF54" s="367"/>
      <c r="AG54" s="367"/>
      <c r="AI54" s="17"/>
      <c r="AJ54" s="17"/>
      <c r="AK54" s="17"/>
      <c r="AL54" s="17"/>
      <c r="AM54" s="17"/>
      <c r="AN54" s="17"/>
      <c r="AO54" s="17"/>
      <c r="AP54" s="17"/>
      <c r="AQ54" s="17"/>
      <c r="AR54" s="17"/>
      <c r="AS54" s="17"/>
      <c r="AT54" s="17"/>
    </row>
    <row r="55" spans="1:46" ht="15.75">
      <c r="A55" s="455"/>
      <c r="B55" s="424" t="s">
        <v>324</v>
      </c>
      <c r="C55" s="439">
        <v>397</v>
      </c>
      <c r="D55" s="440">
        <v>3</v>
      </c>
      <c r="E55" s="440">
        <v>162</v>
      </c>
      <c r="F55" s="440">
        <v>323</v>
      </c>
      <c r="G55" s="440">
        <v>106</v>
      </c>
      <c r="H55" s="440">
        <v>125</v>
      </c>
      <c r="I55" s="439">
        <v>1116</v>
      </c>
      <c r="J55" s="439">
        <v>58</v>
      </c>
      <c r="K55" s="440">
        <v>265</v>
      </c>
      <c r="L55" s="440">
        <v>493</v>
      </c>
      <c r="M55" s="440">
        <v>137</v>
      </c>
      <c r="N55" s="439">
        <v>953</v>
      </c>
      <c r="O55" s="441"/>
      <c r="P55"/>
      <c r="Q55"/>
      <c r="R55" s="207"/>
      <c r="S55" s="206"/>
      <c r="T55" s="363">
        <f t="shared" si="105"/>
        <v>4.1566328133179772E-2</v>
      </c>
      <c r="U55" s="364">
        <f t="shared" si="106"/>
        <v>1.1269722013523666E-3</v>
      </c>
      <c r="V55" s="364">
        <f t="shared" si="107"/>
        <v>3.0618030618030617E-2</v>
      </c>
      <c r="W55" s="364">
        <f t="shared" si="108"/>
        <v>5.175452651818619E-2</v>
      </c>
      <c r="X55" s="364">
        <f t="shared" si="109"/>
        <v>4.5630650021523889E-2</v>
      </c>
      <c r="Y55" s="364">
        <f t="shared" si="110"/>
        <v>9.6006144393241163E-2</v>
      </c>
      <c r="Z55" s="363">
        <f t="shared" si="111"/>
        <v>4.0774570697844355E-2</v>
      </c>
      <c r="AA55" s="363">
        <f t="shared" si="112"/>
        <v>0.1746987951807229</v>
      </c>
      <c r="AB55" s="364">
        <f t="shared" si="113"/>
        <v>0.17690253671562084</v>
      </c>
      <c r="AC55" s="364">
        <f t="shared" si="114"/>
        <v>0.15877616747181963</v>
      </c>
      <c r="AD55" s="364">
        <f t="shared" si="115"/>
        <v>0.20694864048338368</v>
      </c>
      <c r="AE55" s="363">
        <f t="shared" si="116"/>
        <v>0.17026978738609969</v>
      </c>
      <c r="AF55" s="367"/>
      <c r="AG55" s="367"/>
      <c r="AI55" s="18"/>
      <c r="AJ55" s="16"/>
      <c r="AK55" s="16"/>
      <c r="AL55" s="16"/>
      <c r="AM55" s="16"/>
      <c r="AN55" s="16"/>
      <c r="AO55" s="16"/>
      <c r="AP55" s="16"/>
      <c r="AQ55" s="16"/>
      <c r="AR55" s="16"/>
      <c r="AS55" s="16"/>
      <c r="AT55" s="16"/>
    </row>
    <row r="56" spans="1:46" ht="15.75">
      <c r="A56" s="455"/>
      <c r="B56" s="424" t="s">
        <v>326</v>
      </c>
      <c r="C56" s="439"/>
      <c r="D56" s="440"/>
      <c r="E56" s="440"/>
      <c r="F56" s="440"/>
      <c r="G56" s="440"/>
      <c r="H56" s="440"/>
      <c r="I56" s="439"/>
      <c r="J56" s="439"/>
      <c r="K56" s="440"/>
      <c r="L56" s="440"/>
      <c r="M56" s="440"/>
      <c r="N56" s="439"/>
      <c r="O56" s="441"/>
      <c r="P56"/>
      <c r="Q56"/>
      <c r="R56" s="207"/>
      <c r="S56" s="206"/>
      <c r="T56" s="365">
        <f t="shared" si="105"/>
        <v>0</v>
      </c>
      <c r="U56" s="366">
        <f t="shared" si="106"/>
        <v>0</v>
      </c>
      <c r="V56" s="366">
        <f t="shared" si="107"/>
        <v>0</v>
      </c>
      <c r="W56" s="366">
        <f t="shared" si="108"/>
        <v>0</v>
      </c>
      <c r="X56" s="366">
        <f t="shared" si="109"/>
        <v>0</v>
      </c>
      <c r="Y56" s="366">
        <f t="shared" si="110"/>
        <v>0</v>
      </c>
      <c r="Z56" s="365">
        <f t="shared" si="111"/>
        <v>0</v>
      </c>
      <c r="AA56" s="365">
        <f t="shared" si="112"/>
        <v>0</v>
      </c>
      <c r="AB56" s="366">
        <f t="shared" si="113"/>
        <v>0</v>
      </c>
      <c r="AC56" s="366">
        <f t="shared" si="114"/>
        <v>0</v>
      </c>
      <c r="AD56" s="366">
        <f t="shared" si="115"/>
        <v>0</v>
      </c>
      <c r="AE56" s="365">
        <f t="shared" si="116"/>
        <v>0</v>
      </c>
      <c r="AF56" s="367"/>
      <c r="AG56" s="367"/>
      <c r="AI56" s="18"/>
      <c r="AJ56" s="16"/>
      <c r="AK56" s="16"/>
      <c r="AL56" s="16"/>
      <c r="AM56" s="16"/>
      <c r="AN56" s="16"/>
      <c r="AO56" s="16"/>
      <c r="AP56" s="16"/>
      <c r="AQ56" s="16"/>
      <c r="AR56" s="16"/>
      <c r="AS56" s="16"/>
      <c r="AT56" s="16"/>
    </row>
    <row r="57" spans="1:46" ht="15.75">
      <c r="A57" s="455"/>
      <c r="B57" s="424" t="s">
        <v>328</v>
      </c>
      <c r="C57" s="439">
        <v>3552</v>
      </c>
      <c r="D57" s="440">
        <v>836</v>
      </c>
      <c r="E57" s="440">
        <v>1772</v>
      </c>
      <c r="F57" s="440">
        <v>2195</v>
      </c>
      <c r="G57" s="440">
        <v>752</v>
      </c>
      <c r="H57" s="440">
        <v>437</v>
      </c>
      <c r="I57" s="439">
        <v>9544</v>
      </c>
      <c r="J57" s="439">
        <v>53</v>
      </c>
      <c r="K57" s="440">
        <v>291</v>
      </c>
      <c r="L57" s="440">
        <v>439</v>
      </c>
      <c r="M57" s="440">
        <v>101</v>
      </c>
      <c r="N57" s="439">
        <v>884</v>
      </c>
      <c r="O57" s="441">
        <v>35</v>
      </c>
      <c r="P57"/>
      <c r="Q57"/>
      <c r="R57" s="207"/>
      <c r="S57" s="206"/>
      <c r="T57" s="363">
        <f t="shared" si="105"/>
        <v>0.37189823055177468</v>
      </c>
      <c r="U57" s="367">
        <f t="shared" si="106"/>
        <v>0.31404958677685951</v>
      </c>
      <c r="V57" s="367">
        <f t="shared" si="107"/>
        <v>0.33490833490833488</v>
      </c>
      <c r="W57" s="367">
        <f t="shared" si="108"/>
        <v>0.35170645729850986</v>
      </c>
      <c r="X57" s="367">
        <f t="shared" si="109"/>
        <v>0.32371932845458457</v>
      </c>
      <c r="Y57" s="367">
        <f t="shared" si="110"/>
        <v>0.33563748079877115</v>
      </c>
      <c r="Z57" s="363">
        <f t="shared" si="111"/>
        <v>0.34870295944464741</v>
      </c>
      <c r="AA57" s="363">
        <f t="shared" si="112"/>
        <v>0.15963855421686746</v>
      </c>
      <c r="AB57" s="367">
        <f t="shared" si="113"/>
        <v>0.19425901201602136</v>
      </c>
      <c r="AC57" s="367">
        <f t="shared" si="114"/>
        <v>0.14138486312399356</v>
      </c>
      <c r="AD57" s="367">
        <f t="shared" si="115"/>
        <v>0.15256797583081572</v>
      </c>
      <c r="AE57" s="363">
        <f t="shared" si="116"/>
        <v>0.15794175451134537</v>
      </c>
      <c r="AF57" s="367"/>
      <c r="AG57" s="367"/>
      <c r="AI57" s="18"/>
      <c r="AJ57" s="16"/>
      <c r="AK57" s="16"/>
      <c r="AL57" s="16"/>
      <c r="AM57" s="16"/>
      <c r="AN57" s="16"/>
      <c r="AO57" s="16"/>
      <c r="AP57" s="16"/>
      <c r="AQ57" s="16"/>
      <c r="AR57" s="16"/>
      <c r="AS57" s="16"/>
      <c r="AT57" s="16"/>
    </row>
    <row r="58" spans="1:46" ht="15.75">
      <c r="A58" s="455"/>
      <c r="B58" s="424" t="s">
        <v>330</v>
      </c>
      <c r="C58" s="439">
        <v>1127</v>
      </c>
      <c r="D58" s="440">
        <v>98</v>
      </c>
      <c r="E58" s="440">
        <v>406</v>
      </c>
      <c r="F58" s="440">
        <v>1073</v>
      </c>
      <c r="G58" s="440">
        <v>308</v>
      </c>
      <c r="H58" s="440">
        <v>397</v>
      </c>
      <c r="I58" s="439">
        <v>3409</v>
      </c>
      <c r="J58" s="439">
        <v>44</v>
      </c>
      <c r="K58" s="440">
        <v>401</v>
      </c>
      <c r="L58" s="440">
        <v>575</v>
      </c>
      <c r="M58" s="440">
        <v>115</v>
      </c>
      <c r="N58" s="439">
        <v>1135</v>
      </c>
      <c r="O58" s="441">
        <v>39</v>
      </c>
      <c r="P58"/>
      <c r="Q58"/>
      <c r="R58" s="207"/>
      <c r="S58" s="206"/>
      <c r="T58" s="363">
        <f t="shared" si="105"/>
        <v>0.11799811538058842</v>
      </c>
      <c r="U58" s="367">
        <f t="shared" si="106"/>
        <v>3.6814425244177308E-2</v>
      </c>
      <c r="V58" s="367">
        <f t="shared" si="107"/>
        <v>7.6734076734076728E-2</v>
      </c>
      <c r="W58" s="367">
        <f t="shared" si="108"/>
        <v>0.17192757570902098</v>
      </c>
      <c r="X58" s="367">
        <f t="shared" si="109"/>
        <v>0.13258717176065432</v>
      </c>
      <c r="Y58" s="367">
        <f t="shared" si="110"/>
        <v>0.30491551459293392</v>
      </c>
      <c r="Z58" s="363">
        <f t="shared" si="111"/>
        <v>0.12455242966751918</v>
      </c>
      <c r="AA58" s="363">
        <f t="shared" si="112"/>
        <v>0.13253012048192772</v>
      </c>
      <c r="AB58" s="367">
        <f t="shared" si="113"/>
        <v>0.26769025367156207</v>
      </c>
      <c r="AC58" s="367">
        <f t="shared" si="114"/>
        <v>0.18518518518518517</v>
      </c>
      <c r="AD58" s="367">
        <f t="shared" si="115"/>
        <v>0.17371601208459214</v>
      </c>
      <c r="AE58" s="363">
        <f t="shared" si="116"/>
        <v>0.20278720743255316</v>
      </c>
      <c r="AF58" s="367"/>
      <c r="AG58" s="367"/>
      <c r="AI58" s="18"/>
      <c r="AJ58" s="16"/>
      <c r="AK58" s="16"/>
      <c r="AL58" s="16"/>
      <c r="AM58" s="16"/>
      <c r="AN58" s="16"/>
      <c r="AO58" s="16"/>
      <c r="AP58" s="16"/>
      <c r="AQ58" s="16"/>
      <c r="AR58" s="16"/>
      <c r="AS58" s="16"/>
      <c r="AT58" s="16"/>
    </row>
    <row r="59" spans="1:46" ht="15.75">
      <c r="A59" s="455"/>
      <c r="B59" s="424" t="s">
        <v>332</v>
      </c>
      <c r="C59" s="439"/>
      <c r="D59" s="440"/>
      <c r="E59" s="440"/>
      <c r="F59" s="440"/>
      <c r="G59" s="440"/>
      <c r="H59" s="440"/>
      <c r="I59" s="439"/>
      <c r="J59" s="439"/>
      <c r="K59" s="440"/>
      <c r="L59" s="440"/>
      <c r="M59" s="440"/>
      <c r="N59" s="439"/>
      <c r="O59" s="441"/>
      <c r="P59"/>
      <c r="Q59"/>
      <c r="R59" s="207"/>
      <c r="S59" s="206"/>
      <c r="T59" s="365">
        <f t="shared" si="105"/>
        <v>0</v>
      </c>
      <c r="U59" s="366">
        <f t="shared" si="106"/>
        <v>0</v>
      </c>
      <c r="V59" s="366">
        <f t="shared" si="107"/>
        <v>0</v>
      </c>
      <c r="W59" s="366">
        <f t="shared" si="108"/>
        <v>0</v>
      </c>
      <c r="X59" s="366">
        <f t="shared" si="109"/>
        <v>0</v>
      </c>
      <c r="Y59" s="366">
        <f t="shared" si="110"/>
        <v>0</v>
      </c>
      <c r="Z59" s="365">
        <f t="shared" si="111"/>
        <v>0</v>
      </c>
      <c r="AA59" s="365">
        <f t="shared" si="112"/>
        <v>0</v>
      </c>
      <c r="AB59" s="366">
        <f t="shared" si="113"/>
        <v>0</v>
      </c>
      <c r="AC59" s="366">
        <f t="shared" si="114"/>
        <v>0</v>
      </c>
      <c r="AD59" s="366">
        <f t="shared" si="115"/>
        <v>0</v>
      </c>
      <c r="AE59" s="365">
        <f t="shared" si="116"/>
        <v>0</v>
      </c>
      <c r="AF59" s="367"/>
      <c r="AG59" s="367"/>
      <c r="AI59" s="18"/>
      <c r="AJ59" s="16"/>
      <c r="AK59" s="16"/>
      <c r="AL59" s="16"/>
      <c r="AM59" s="16"/>
      <c r="AN59" s="16"/>
      <c r="AO59" s="16"/>
      <c r="AP59" s="16"/>
      <c r="AQ59" s="16"/>
      <c r="AR59" s="16"/>
      <c r="AS59" s="16"/>
      <c r="AT59" s="16"/>
    </row>
    <row r="60" spans="1:46" ht="15.75">
      <c r="A60" s="455"/>
      <c r="B60" s="424" t="s">
        <v>334</v>
      </c>
      <c r="C60" s="439">
        <v>1</v>
      </c>
      <c r="D60" s="440"/>
      <c r="E60" s="440">
        <v>10</v>
      </c>
      <c r="F60" s="440">
        <v>6</v>
      </c>
      <c r="G60" s="440">
        <v>1</v>
      </c>
      <c r="H60" s="440"/>
      <c r="I60" s="439">
        <v>18</v>
      </c>
      <c r="J60" s="439"/>
      <c r="K60" s="440"/>
      <c r="L60" s="440">
        <v>40</v>
      </c>
      <c r="M60" s="440"/>
      <c r="N60" s="439">
        <v>40</v>
      </c>
      <c r="O60" s="441"/>
      <c r="P60"/>
      <c r="Q60"/>
      <c r="R60" s="207"/>
      <c r="S60" s="206"/>
      <c r="T60" s="363">
        <f t="shared" si="105"/>
        <v>1.0470107842110774E-4</v>
      </c>
      <c r="U60" s="367">
        <f t="shared" si="106"/>
        <v>0</v>
      </c>
      <c r="V60" s="367">
        <f t="shared" si="107"/>
        <v>1.89000189000189E-3</v>
      </c>
      <c r="W60" s="367">
        <f t="shared" si="108"/>
        <v>9.6138439352667839E-4</v>
      </c>
      <c r="X60" s="367">
        <f t="shared" si="109"/>
        <v>4.3047783039173483E-4</v>
      </c>
      <c r="Y60" s="367">
        <f t="shared" si="110"/>
        <v>0</v>
      </c>
      <c r="Z60" s="363">
        <f t="shared" si="111"/>
        <v>6.5765436609426377E-4</v>
      </c>
      <c r="AA60" s="363">
        <f t="shared" si="112"/>
        <v>0</v>
      </c>
      <c r="AB60" s="367">
        <f t="shared" si="113"/>
        <v>0</v>
      </c>
      <c r="AC60" s="367">
        <f t="shared" si="114"/>
        <v>1.2882447665056361E-2</v>
      </c>
      <c r="AD60" s="367">
        <f t="shared" si="115"/>
        <v>0</v>
      </c>
      <c r="AE60" s="363">
        <f t="shared" si="116"/>
        <v>7.1466857244952657E-3</v>
      </c>
      <c r="AF60" s="367"/>
      <c r="AG60" s="367"/>
      <c r="AI60" s="18"/>
      <c r="AJ60" s="16"/>
      <c r="AK60" s="16"/>
      <c r="AL60" s="16"/>
      <c r="AM60" s="16"/>
      <c r="AN60" s="16"/>
      <c r="AO60" s="16"/>
      <c r="AP60" s="16"/>
      <c r="AQ60" s="16"/>
      <c r="AR60" s="16"/>
      <c r="AS60" s="16"/>
      <c r="AT60" s="16"/>
    </row>
    <row r="61" spans="1:46" ht="15.75">
      <c r="A61" s="452" t="s">
        <v>160</v>
      </c>
      <c r="B61" s="414" t="s">
        <v>320</v>
      </c>
      <c r="C61" s="436">
        <v>6132</v>
      </c>
      <c r="D61" s="437"/>
      <c r="E61" s="437">
        <v>6052</v>
      </c>
      <c r="F61" s="437">
        <v>2766</v>
      </c>
      <c r="G61" s="437">
        <v>184</v>
      </c>
      <c r="H61" s="437"/>
      <c r="I61" s="436">
        <v>15134</v>
      </c>
      <c r="J61" s="436"/>
      <c r="K61" s="437">
        <v>1988</v>
      </c>
      <c r="L61" s="437">
        <v>3627</v>
      </c>
      <c r="M61" s="437">
        <v>835</v>
      </c>
      <c r="N61" s="436">
        <v>6450</v>
      </c>
      <c r="O61" s="438"/>
      <c r="P61"/>
      <c r="Q61"/>
      <c r="R61" s="207"/>
      <c r="S61" s="206"/>
      <c r="T61" s="361">
        <f>IF($C$61&gt;0,C61/$C$61,)</f>
        <v>1</v>
      </c>
      <c r="U61" s="362">
        <f>IF($D$61&gt;0,D61/$D$61,)</f>
        <v>0</v>
      </c>
      <c r="V61" s="362">
        <f>IF($E$61&gt;0,E61/$E$61,)</f>
        <v>1</v>
      </c>
      <c r="W61" s="362">
        <f>IF($F$61&gt;0,F61/$F$61,)</f>
        <v>1</v>
      </c>
      <c r="X61" s="362">
        <f>IF($G$61&gt;0,G61/$G$61,)</f>
        <v>1</v>
      </c>
      <c r="Y61" s="362">
        <f>IF($H$61&gt;0,H61/$H$61,)</f>
        <v>0</v>
      </c>
      <c r="Z61" s="361">
        <f>IF($I$61&gt;0,I61/$I$61,)</f>
        <v>1</v>
      </c>
      <c r="AA61" s="361">
        <f>IF($J$61&gt;0,J61/$J$61,)</f>
        <v>0</v>
      </c>
      <c r="AB61" s="362">
        <f>IF($K$61&gt;0,K61/$K$61,)</f>
        <v>1</v>
      </c>
      <c r="AC61" s="362">
        <f>IF($L$61&gt;0,L61/$L$61,)</f>
        <v>1</v>
      </c>
      <c r="AD61" s="362">
        <f>IF($M$61&gt;0,M61/$M$61,)</f>
        <v>1</v>
      </c>
      <c r="AE61" s="361">
        <f>IF($N$61&gt;0,N61/$N$61,)</f>
        <v>1</v>
      </c>
      <c r="AF61" s="367"/>
      <c r="AG61" s="367"/>
      <c r="AI61" s="17">
        <f>SUM(T62:T71)</f>
        <v>0.99999999999999989</v>
      </c>
      <c r="AJ61" s="17">
        <f t="shared" ref="AJ61" si="117">SUM(U62:U71)</f>
        <v>0</v>
      </c>
      <c r="AK61" s="17">
        <f t="shared" ref="AK61" si="118">SUM(V62:V71)</f>
        <v>1</v>
      </c>
      <c r="AL61" s="17">
        <f t="shared" ref="AL61" si="119">SUM(W62:W71)</f>
        <v>1</v>
      </c>
      <c r="AM61" s="17">
        <f t="shared" ref="AM61" si="120">SUM(X62:X71)</f>
        <v>1</v>
      </c>
      <c r="AN61" s="17">
        <f t="shared" ref="AN61" si="121">SUM(Y62:Y71)</f>
        <v>0</v>
      </c>
      <c r="AO61" s="17">
        <f t="shared" ref="AO61" si="122">SUM(Z62:Z71)</f>
        <v>1</v>
      </c>
      <c r="AP61" s="17">
        <f t="shared" ref="AP61" si="123">SUM(AA62:AA71)</f>
        <v>0</v>
      </c>
      <c r="AQ61" s="17">
        <f t="shared" ref="AQ61" si="124">SUM(AB62:AB71)</f>
        <v>0.99999999999999989</v>
      </c>
      <c r="AR61" s="17">
        <f t="shared" ref="AR61" si="125">SUM(AC62:AC71)</f>
        <v>1</v>
      </c>
      <c r="AS61" s="17">
        <f t="shared" ref="AS61" si="126">SUM(AD62:AD71)</f>
        <v>1</v>
      </c>
      <c r="AT61" s="17">
        <f t="shared" ref="AT61" si="127">SUM(AE62:AE71)</f>
        <v>1</v>
      </c>
    </row>
    <row r="62" spans="1:46" ht="15.75">
      <c r="A62" s="455"/>
      <c r="B62" s="424" t="s">
        <v>501</v>
      </c>
      <c r="C62" s="439">
        <v>492</v>
      </c>
      <c r="D62" s="440"/>
      <c r="E62" s="440">
        <v>387</v>
      </c>
      <c r="F62" s="440">
        <v>103</v>
      </c>
      <c r="G62" s="440">
        <v>4</v>
      </c>
      <c r="H62" s="440"/>
      <c r="I62" s="439">
        <v>986</v>
      </c>
      <c r="J62" s="439"/>
      <c r="K62" s="440">
        <v>39</v>
      </c>
      <c r="L62" s="440">
        <v>49</v>
      </c>
      <c r="M62" s="440">
        <v>17</v>
      </c>
      <c r="N62" s="439">
        <v>105</v>
      </c>
      <c r="O62" s="441"/>
      <c r="P62"/>
      <c r="Q62"/>
      <c r="R62" s="207"/>
      <c r="S62" s="206"/>
      <c r="T62" s="363">
        <f t="shared" ref="T62:T71" si="128">IF($C$61&gt;0,C62/$C$61,)</f>
        <v>8.0234833659491189E-2</v>
      </c>
      <c r="U62" s="364">
        <f t="shared" ref="U62:U71" si="129">IF($D$61&gt;0,D62/$D$61,)</f>
        <v>0</v>
      </c>
      <c r="V62" s="364">
        <f t="shared" ref="V62:V71" si="130">IF($E$61&gt;0,E62/$E$61,)</f>
        <v>6.3945803040317245E-2</v>
      </c>
      <c r="W62" s="364">
        <f t="shared" ref="W62:W71" si="131">IF($F$61&gt;0,F62/$F$61,)</f>
        <v>3.7237888647866958E-2</v>
      </c>
      <c r="X62" s="364">
        <f t="shared" ref="X62:X71" si="132">IF($G$61&gt;0,G62/$G$61,)</f>
        <v>2.1739130434782608E-2</v>
      </c>
      <c r="Y62" s="364">
        <f t="shared" ref="Y62:Y71" si="133">IF($H$61&gt;0,H62/$H$61,)</f>
        <v>0</v>
      </c>
      <c r="Z62" s="363">
        <f t="shared" ref="Z62:Z71" si="134">IF($I$61&gt;0,I62/$I$61,)</f>
        <v>6.5151314920047582E-2</v>
      </c>
      <c r="AA62" s="363">
        <f t="shared" ref="AA62:AA71" si="135">IF($J$61&gt;0,J62/$J$61,)</f>
        <v>0</v>
      </c>
      <c r="AB62" s="364">
        <f t="shared" ref="AB62:AB71" si="136">IF($K$61&gt;0,K62/$K$61,)</f>
        <v>1.9617706237424547E-2</v>
      </c>
      <c r="AC62" s="364">
        <f t="shared" ref="AC62:AC71" si="137">IF($L$61&gt;0,L62/$L$61,)</f>
        <v>1.3509787703336091E-2</v>
      </c>
      <c r="AD62" s="364">
        <f t="shared" ref="AD62:AD71" si="138">IF($M$61&gt;0,M62/$M$61,)</f>
        <v>2.0359281437125749E-2</v>
      </c>
      <c r="AE62" s="363">
        <f t="shared" ref="AE62:AE71" si="139">IF($N$61&gt;0,N62/$N$61,)</f>
        <v>1.627906976744186E-2</v>
      </c>
      <c r="AF62" s="367"/>
      <c r="AG62" s="367"/>
      <c r="AI62" s="17"/>
      <c r="AJ62" s="17"/>
      <c r="AK62" s="17"/>
      <c r="AL62" s="17"/>
      <c r="AM62" s="17"/>
      <c r="AN62" s="17"/>
      <c r="AO62" s="17"/>
      <c r="AP62" s="17"/>
      <c r="AQ62" s="17"/>
      <c r="AR62" s="17"/>
      <c r="AS62" s="17"/>
      <c r="AT62" s="17"/>
    </row>
    <row r="63" spans="1:46" ht="15.75">
      <c r="A63" s="455"/>
      <c r="B63" s="424" t="s">
        <v>503</v>
      </c>
      <c r="C63" s="439">
        <v>7</v>
      </c>
      <c r="D63" s="440"/>
      <c r="E63" s="440">
        <v>8</v>
      </c>
      <c r="F63" s="440">
        <v>4</v>
      </c>
      <c r="G63" s="440">
        <v>1</v>
      </c>
      <c r="H63" s="440"/>
      <c r="I63" s="439">
        <v>20</v>
      </c>
      <c r="J63" s="439"/>
      <c r="K63" s="440">
        <v>6</v>
      </c>
      <c r="L63" s="440">
        <v>7</v>
      </c>
      <c r="M63" s="440">
        <v>7</v>
      </c>
      <c r="N63" s="439">
        <v>20</v>
      </c>
      <c r="O63" s="441"/>
      <c r="P63"/>
      <c r="Q63"/>
      <c r="R63" s="207"/>
      <c r="S63" s="206"/>
      <c r="T63" s="363">
        <f t="shared" si="128"/>
        <v>1.1415525114155251E-3</v>
      </c>
      <c r="U63" s="364">
        <f t="shared" si="129"/>
        <v>0</v>
      </c>
      <c r="V63" s="364">
        <f t="shared" si="130"/>
        <v>1.3218770654329147E-3</v>
      </c>
      <c r="W63" s="364">
        <f t="shared" si="131"/>
        <v>1.4461315979754157E-3</v>
      </c>
      <c r="X63" s="364">
        <f t="shared" si="132"/>
        <v>5.434782608695652E-3</v>
      </c>
      <c r="Y63" s="364">
        <f t="shared" si="133"/>
        <v>0</v>
      </c>
      <c r="Z63" s="363">
        <f t="shared" si="134"/>
        <v>1.3215276860050217E-3</v>
      </c>
      <c r="AA63" s="363">
        <f t="shared" si="135"/>
        <v>0</v>
      </c>
      <c r="AB63" s="364">
        <f t="shared" si="136"/>
        <v>3.0181086519114686E-3</v>
      </c>
      <c r="AC63" s="364">
        <f t="shared" si="137"/>
        <v>1.9299696719051558E-3</v>
      </c>
      <c r="AD63" s="364">
        <f t="shared" si="138"/>
        <v>8.3832335329341312E-3</v>
      </c>
      <c r="AE63" s="363">
        <f t="shared" si="139"/>
        <v>3.1007751937984496E-3</v>
      </c>
      <c r="AF63" s="367"/>
      <c r="AG63" s="367"/>
      <c r="AI63" s="18"/>
      <c r="AJ63" s="16"/>
      <c r="AK63" s="16"/>
      <c r="AL63" s="16"/>
      <c r="AM63" s="16"/>
      <c r="AN63" s="16"/>
      <c r="AO63" s="16"/>
      <c r="AP63" s="16"/>
      <c r="AQ63" s="16"/>
      <c r="AR63" s="16"/>
      <c r="AS63" s="16"/>
      <c r="AT63" s="16"/>
    </row>
    <row r="64" spans="1:46" ht="15.75">
      <c r="A64" s="455"/>
      <c r="B64" s="424" t="s">
        <v>505</v>
      </c>
      <c r="C64" s="439"/>
      <c r="D64" s="440"/>
      <c r="E64" s="440"/>
      <c r="F64" s="440"/>
      <c r="G64" s="440"/>
      <c r="H64" s="440"/>
      <c r="I64" s="439"/>
      <c r="J64" s="439"/>
      <c r="K64" s="440"/>
      <c r="L64" s="440"/>
      <c r="M64" s="440"/>
      <c r="N64" s="439"/>
      <c r="O64" s="441"/>
      <c r="P64"/>
      <c r="Q64"/>
      <c r="R64" s="207"/>
      <c r="S64" s="206"/>
      <c r="T64" s="365">
        <f t="shared" si="128"/>
        <v>0</v>
      </c>
      <c r="U64" s="366">
        <f t="shared" si="129"/>
        <v>0</v>
      </c>
      <c r="V64" s="366">
        <f t="shared" si="130"/>
        <v>0</v>
      </c>
      <c r="W64" s="366">
        <f t="shared" si="131"/>
        <v>0</v>
      </c>
      <c r="X64" s="366">
        <f t="shared" si="132"/>
        <v>0</v>
      </c>
      <c r="Y64" s="366">
        <f t="shared" si="133"/>
        <v>0</v>
      </c>
      <c r="Z64" s="365">
        <f t="shared" si="134"/>
        <v>0</v>
      </c>
      <c r="AA64" s="365">
        <f t="shared" si="135"/>
        <v>0</v>
      </c>
      <c r="AB64" s="366">
        <f t="shared" si="136"/>
        <v>0</v>
      </c>
      <c r="AC64" s="366">
        <f t="shared" si="137"/>
        <v>0</v>
      </c>
      <c r="AD64" s="366">
        <f t="shared" si="138"/>
        <v>0</v>
      </c>
      <c r="AE64" s="365">
        <f t="shared" si="139"/>
        <v>0</v>
      </c>
      <c r="AF64" s="367"/>
      <c r="AG64" s="367"/>
      <c r="AI64" s="18"/>
      <c r="AJ64" s="16"/>
      <c r="AK64" s="16"/>
      <c r="AL64" s="16"/>
      <c r="AM64" s="16"/>
      <c r="AN64" s="16"/>
      <c r="AO64" s="16"/>
      <c r="AP64" s="16"/>
      <c r="AQ64" s="16"/>
      <c r="AR64" s="16"/>
      <c r="AS64" s="16"/>
      <c r="AT64" s="16"/>
    </row>
    <row r="65" spans="1:46" ht="15.75">
      <c r="A65" s="455"/>
      <c r="B65" s="424" t="s">
        <v>322</v>
      </c>
      <c r="C65" s="439">
        <v>3312</v>
      </c>
      <c r="D65" s="440"/>
      <c r="E65" s="440">
        <v>2734</v>
      </c>
      <c r="F65" s="440">
        <v>1253</v>
      </c>
      <c r="G65" s="440">
        <v>87</v>
      </c>
      <c r="H65" s="440"/>
      <c r="I65" s="439">
        <v>7386</v>
      </c>
      <c r="J65" s="439"/>
      <c r="K65" s="440">
        <v>642</v>
      </c>
      <c r="L65" s="440">
        <v>1448</v>
      </c>
      <c r="M65" s="440">
        <v>268</v>
      </c>
      <c r="N65" s="439">
        <v>2358</v>
      </c>
      <c r="O65" s="441"/>
      <c r="P65"/>
      <c r="Q65"/>
      <c r="R65" s="207"/>
      <c r="S65" s="206"/>
      <c r="T65" s="363">
        <f t="shared" si="128"/>
        <v>0.54011741682974557</v>
      </c>
      <c r="U65" s="364">
        <f t="shared" si="129"/>
        <v>0</v>
      </c>
      <c r="V65" s="364">
        <f t="shared" si="130"/>
        <v>0.4517514871116986</v>
      </c>
      <c r="W65" s="364">
        <f t="shared" si="131"/>
        <v>0.45300072306579897</v>
      </c>
      <c r="X65" s="364">
        <f t="shared" si="132"/>
        <v>0.47282608695652173</v>
      </c>
      <c r="Y65" s="364">
        <f t="shared" si="133"/>
        <v>0</v>
      </c>
      <c r="Z65" s="363">
        <f t="shared" si="134"/>
        <v>0.48804017444165454</v>
      </c>
      <c r="AA65" s="363">
        <f t="shared" si="135"/>
        <v>0</v>
      </c>
      <c r="AB65" s="364">
        <f t="shared" si="136"/>
        <v>0.32293762575452717</v>
      </c>
      <c r="AC65" s="364">
        <f t="shared" si="137"/>
        <v>0.39922801213123793</v>
      </c>
      <c r="AD65" s="364">
        <f t="shared" si="138"/>
        <v>0.32095808383233532</v>
      </c>
      <c r="AE65" s="363">
        <f t="shared" si="139"/>
        <v>0.36558139534883721</v>
      </c>
      <c r="AF65" s="367"/>
      <c r="AG65" s="367"/>
      <c r="AI65" s="18"/>
      <c r="AJ65" s="16"/>
      <c r="AK65" s="16"/>
      <c r="AL65" s="16"/>
      <c r="AM65" s="16"/>
      <c r="AN65" s="16"/>
      <c r="AO65" s="16"/>
      <c r="AP65" s="16"/>
      <c r="AQ65" s="16"/>
      <c r="AR65" s="16"/>
      <c r="AS65" s="16"/>
      <c r="AT65" s="16"/>
    </row>
    <row r="66" spans="1:46" ht="15.75">
      <c r="A66" s="455"/>
      <c r="B66" s="424" t="s">
        <v>324</v>
      </c>
      <c r="C66" s="439">
        <v>107</v>
      </c>
      <c r="D66" s="440"/>
      <c r="E66" s="440">
        <v>160</v>
      </c>
      <c r="F66" s="440">
        <v>123</v>
      </c>
      <c r="G66" s="440">
        <v>19</v>
      </c>
      <c r="H66" s="440"/>
      <c r="I66" s="439">
        <v>409</v>
      </c>
      <c r="J66" s="439"/>
      <c r="K66" s="440">
        <v>513</v>
      </c>
      <c r="L66" s="440">
        <v>630</v>
      </c>
      <c r="M66" s="440">
        <v>183</v>
      </c>
      <c r="N66" s="439">
        <v>1326</v>
      </c>
      <c r="O66" s="441"/>
      <c r="P66"/>
      <c r="Q66"/>
      <c r="R66" s="207"/>
      <c r="S66" s="206"/>
      <c r="T66" s="363">
        <f t="shared" si="128"/>
        <v>1.7449445531637311E-2</v>
      </c>
      <c r="U66" s="364">
        <f t="shared" si="129"/>
        <v>0</v>
      </c>
      <c r="V66" s="364">
        <f t="shared" si="130"/>
        <v>2.6437541308658295E-2</v>
      </c>
      <c r="W66" s="364">
        <f t="shared" si="131"/>
        <v>4.4468546637744036E-2</v>
      </c>
      <c r="X66" s="364">
        <f t="shared" si="132"/>
        <v>0.10326086956521739</v>
      </c>
      <c r="Y66" s="364">
        <f t="shared" si="133"/>
        <v>0</v>
      </c>
      <c r="Z66" s="363">
        <f t="shared" si="134"/>
        <v>2.7025241178802697E-2</v>
      </c>
      <c r="AA66" s="363">
        <f t="shared" si="135"/>
        <v>0</v>
      </c>
      <c r="AB66" s="364">
        <f t="shared" si="136"/>
        <v>0.25804828973843058</v>
      </c>
      <c r="AC66" s="364">
        <f t="shared" si="137"/>
        <v>0.17369727047146402</v>
      </c>
      <c r="AD66" s="364">
        <f t="shared" si="138"/>
        <v>0.21916167664670658</v>
      </c>
      <c r="AE66" s="363">
        <f t="shared" si="139"/>
        <v>0.20558139534883721</v>
      </c>
      <c r="AF66" s="367"/>
      <c r="AG66" s="367"/>
      <c r="AI66" s="18"/>
      <c r="AJ66" s="16"/>
      <c r="AK66" s="16"/>
      <c r="AL66" s="16"/>
      <c r="AM66" s="16"/>
      <c r="AN66" s="16"/>
      <c r="AO66" s="16"/>
      <c r="AP66" s="16"/>
      <c r="AQ66" s="16"/>
      <c r="AR66" s="16"/>
      <c r="AS66" s="16"/>
      <c r="AT66" s="16"/>
    </row>
    <row r="67" spans="1:46" ht="15.75">
      <c r="A67" s="455"/>
      <c r="B67" s="424" t="s">
        <v>326</v>
      </c>
      <c r="C67" s="439"/>
      <c r="D67" s="440"/>
      <c r="E67" s="440"/>
      <c r="F67" s="440"/>
      <c r="G67" s="440"/>
      <c r="H67" s="440"/>
      <c r="I67" s="439"/>
      <c r="J67" s="439"/>
      <c r="K67" s="440"/>
      <c r="L67" s="440"/>
      <c r="M67" s="440"/>
      <c r="N67" s="439"/>
      <c r="O67" s="441"/>
      <c r="P67"/>
      <c r="Q67"/>
      <c r="R67" s="207"/>
      <c r="S67" s="206"/>
      <c r="T67" s="365">
        <f t="shared" si="128"/>
        <v>0</v>
      </c>
      <c r="U67" s="366">
        <f t="shared" si="129"/>
        <v>0</v>
      </c>
      <c r="V67" s="366">
        <f t="shared" si="130"/>
        <v>0</v>
      </c>
      <c r="W67" s="366">
        <f t="shared" si="131"/>
        <v>0</v>
      </c>
      <c r="X67" s="366">
        <f t="shared" si="132"/>
        <v>0</v>
      </c>
      <c r="Y67" s="366">
        <f t="shared" si="133"/>
        <v>0</v>
      </c>
      <c r="Z67" s="365">
        <f t="shared" si="134"/>
        <v>0</v>
      </c>
      <c r="AA67" s="365">
        <f t="shared" si="135"/>
        <v>0</v>
      </c>
      <c r="AB67" s="366">
        <f t="shared" si="136"/>
        <v>0</v>
      </c>
      <c r="AC67" s="366">
        <f t="shared" si="137"/>
        <v>0</v>
      </c>
      <c r="AD67" s="366">
        <f t="shared" si="138"/>
        <v>0</v>
      </c>
      <c r="AE67" s="365">
        <f t="shared" si="139"/>
        <v>0</v>
      </c>
      <c r="AF67" s="367"/>
      <c r="AG67" s="367"/>
      <c r="AI67" s="18"/>
      <c r="AJ67" s="16"/>
      <c r="AK67" s="16"/>
      <c r="AL67" s="16"/>
      <c r="AM67" s="16"/>
      <c r="AN67" s="16"/>
      <c r="AO67" s="16"/>
      <c r="AP67" s="16"/>
      <c r="AQ67" s="16"/>
      <c r="AR67" s="16"/>
      <c r="AS67" s="16"/>
      <c r="AT67" s="16"/>
    </row>
    <row r="68" spans="1:46" ht="15.75">
      <c r="A68" s="455"/>
      <c r="B68" s="424" t="s">
        <v>328</v>
      </c>
      <c r="C68" s="439">
        <v>1381</v>
      </c>
      <c r="D68" s="440"/>
      <c r="E68" s="440">
        <v>1498</v>
      </c>
      <c r="F68" s="440">
        <v>665</v>
      </c>
      <c r="G68" s="440">
        <v>38</v>
      </c>
      <c r="H68" s="440"/>
      <c r="I68" s="439">
        <v>3582</v>
      </c>
      <c r="J68" s="439"/>
      <c r="K68" s="440">
        <v>232</v>
      </c>
      <c r="L68" s="440">
        <v>246</v>
      </c>
      <c r="M68" s="440">
        <v>47</v>
      </c>
      <c r="N68" s="439">
        <v>525</v>
      </c>
      <c r="O68" s="441"/>
      <c r="P68"/>
      <c r="Q68"/>
      <c r="R68" s="207"/>
      <c r="S68" s="206"/>
      <c r="T68" s="363">
        <f t="shared" si="128"/>
        <v>0.22521200260926288</v>
      </c>
      <c r="U68" s="367">
        <f t="shared" si="129"/>
        <v>0</v>
      </c>
      <c r="V68" s="367">
        <f t="shared" si="130"/>
        <v>0.24752148050231329</v>
      </c>
      <c r="W68" s="367">
        <f t="shared" si="131"/>
        <v>0.24041937816341288</v>
      </c>
      <c r="X68" s="367">
        <f t="shared" si="132"/>
        <v>0.20652173913043478</v>
      </c>
      <c r="Y68" s="367">
        <f t="shared" si="133"/>
        <v>0</v>
      </c>
      <c r="Z68" s="363">
        <f t="shared" si="134"/>
        <v>0.23668560856349941</v>
      </c>
      <c r="AA68" s="363">
        <f t="shared" si="135"/>
        <v>0</v>
      </c>
      <c r="AB68" s="367">
        <f t="shared" si="136"/>
        <v>0.11670020120724346</v>
      </c>
      <c r="AC68" s="367">
        <f t="shared" si="137"/>
        <v>6.7824648469809762E-2</v>
      </c>
      <c r="AD68" s="367">
        <f t="shared" si="138"/>
        <v>5.6287425149700601E-2</v>
      </c>
      <c r="AE68" s="363">
        <f t="shared" si="139"/>
        <v>8.1395348837209308E-2</v>
      </c>
      <c r="AF68" s="367"/>
      <c r="AG68" s="367"/>
      <c r="AI68" s="18"/>
      <c r="AJ68" s="16"/>
      <c r="AK68" s="16"/>
      <c r="AL68" s="16"/>
      <c r="AM68" s="16"/>
      <c r="AN68" s="16"/>
      <c r="AO68" s="16"/>
      <c r="AP68" s="16"/>
      <c r="AQ68" s="16"/>
      <c r="AR68" s="16"/>
      <c r="AS68" s="16"/>
      <c r="AT68" s="16"/>
    </row>
    <row r="69" spans="1:46" ht="15.75">
      <c r="A69" s="455"/>
      <c r="B69" s="424" t="s">
        <v>330</v>
      </c>
      <c r="C69" s="439">
        <v>425</v>
      </c>
      <c r="D69" s="440"/>
      <c r="E69" s="440">
        <v>584</v>
      </c>
      <c r="F69" s="440">
        <v>274</v>
      </c>
      <c r="G69" s="440">
        <v>9</v>
      </c>
      <c r="H69" s="440"/>
      <c r="I69" s="439">
        <v>1292</v>
      </c>
      <c r="J69" s="439"/>
      <c r="K69" s="440">
        <v>231</v>
      </c>
      <c r="L69" s="440">
        <v>172</v>
      </c>
      <c r="M69" s="440">
        <v>67</v>
      </c>
      <c r="N69" s="439">
        <v>470</v>
      </c>
      <c r="O69" s="441"/>
      <c r="P69"/>
      <c r="Q69"/>
      <c r="R69" s="207"/>
      <c r="S69" s="206"/>
      <c r="T69" s="363">
        <f t="shared" si="128"/>
        <v>6.9308545335942592E-2</v>
      </c>
      <c r="U69" s="367">
        <f t="shared" si="129"/>
        <v>0</v>
      </c>
      <c r="V69" s="367">
        <f t="shared" si="130"/>
        <v>9.6497025776602782E-2</v>
      </c>
      <c r="W69" s="367">
        <f t="shared" si="131"/>
        <v>9.9060014461315973E-2</v>
      </c>
      <c r="X69" s="367">
        <f t="shared" si="132"/>
        <v>4.8913043478260872E-2</v>
      </c>
      <c r="Y69" s="367">
        <f t="shared" si="133"/>
        <v>0</v>
      </c>
      <c r="Z69" s="363">
        <f t="shared" si="134"/>
        <v>8.5370688515924414E-2</v>
      </c>
      <c r="AA69" s="363">
        <f t="shared" si="135"/>
        <v>0</v>
      </c>
      <c r="AB69" s="367">
        <f t="shared" si="136"/>
        <v>0.11619718309859155</v>
      </c>
      <c r="AC69" s="367">
        <f t="shared" si="137"/>
        <v>4.7422111938240974E-2</v>
      </c>
      <c r="AD69" s="367">
        <f t="shared" si="138"/>
        <v>8.0239520958083829E-2</v>
      </c>
      <c r="AE69" s="363">
        <f t="shared" si="139"/>
        <v>7.2868217054263565E-2</v>
      </c>
      <c r="AF69" s="367"/>
      <c r="AG69" s="367"/>
      <c r="AI69" s="18"/>
      <c r="AJ69" s="16"/>
      <c r="AK69" s="16"/>
      <c r="AL69" s="16"/>
      <c r="AM69" s="16"/>
      <c r="AN69" s="16"/>
      <c r="AO69" s="16"/>
      <c r="AP69" s="16"/>
      <c r="AQ69" s="16"/>
      <c r="AR69" s="16"/>
      <c r="AS69" s="16"/>
      <c r="AT69" s="16"/>
    </row>
    <row r="70" spans="1:46" ht="15.75">
      <c r="A70" s="455"/>
      <c r="B70" s="424" t="s">
        <v>332</v>
      </c>
      <c r="C70" s="439"/>
      <c r="D70" s="440"/>
      <c r="E70" s="440"/>
      <c r="F70" s="440"/>
      <c r="G70" s="440"/>
      <c r="H70" s="440"/>
      <c r="I70" s="439"/>
      <c r="J70" s="439"/>
      <c r="K70" s="440"/>
      <c r="L70" s="440"/>
      <c r="M70" s="440"/>
      <c r="N70" s="439"/>
      <c r="O70" s="441"/>
      <c r="P70"/>
      <c r="Q70"/>
      <c r="R70" s="207"/>
      <c r="S70" s="206"/>
      <c r="T70" s="365">
        <f t="shared" si="128"/>
        <v>0</v>
      </c>
      <c r="U70" s="366">
        <f t="shared" si="129"/>
        <v>0</v>
      </c>
      <c r="V70" s="366">
        <f t="shared" si="130"/>
        <v>0</v>
      </c>
      <c r="W70" s="366">
        <f t="shared" si="131"/>
        <v>0</v>
      </c>
      <c r="X70" s="366">
        <f t="shared" si="132"/>
        <v>0</v>
      </c>
      <c r="Y70" s="366">
        <f t="shared" si="133"/>
        <v>0</v>
      </c>
      <c r="Z70" s="365">
        <f t="shared" si="134"/>
        <v>0</v>
      </c>
      <c r="AA70" s="365">
        <f t="shared" si="135"/>
        <v>0</v>
      </c>
      <c r="AB70" s="366">
        <f t="shared" si="136"/>
        <v>0</v>
      </c>
      <c r="AC70" s="366">
        <f t="shared" si="137"/>
        <v>0</v>
      </c>
      <c r="AD70" s="366">
        <f t="shared" si="138"/>
        <v>0</v>
      </c>
      <c r="AE70" s="365">
        <f t="shared" si="139"/>
        <v>0</v>
      </c>
      <c r="AF70" s="367"/>
      <c r="AG70" s="367"/>
      <c r="AI70" s="17"/>
      <c r="AJ70" s="17"/>
      <c r="AK70" s="17"/>
      <c r="AL70" s="17"/>
      <c r="AM70" s="17"/>
      <c r="AN70" s="17"/>
      <c r="AO70" s="17"/>
      <c r="AP70" s="17"/>
      <c r="AQ70" s="17"/>
      <c r="AR70" s="17"/>
      <c r="AS70" s="17"/>
      <c r="AT70" s="17"/>
    </row>
    <row r="71" spans="1:46" ht="15.75">
      <c r="A71" s="455"/>
      <c r="B71" s="424" t="s">
        <v>334</v>
      </c>
      <c r="C71" s="439">
        <v>408</v>
      </c>
      <c r="D71" s="440"/>
      <c r="E71" s="440">
        <v>681</v>
      </c>
      <c r="F71" s="440">
        <v>344</v>
      </c>
      <c r="G71" s="440">
        <v>26</v>
      </c>
      <c r="H71" s="440"/>
      <c r="I71" s="439">
        <v>1459</v>
      </c>
      <c r="J71" s="439"/>
      <c r="K71" s="440">
        <v>325</v>
      </c>
      <c r="L71" s="440">
        <v>1075</v>
      </c>
      <c r="M71" s="440">
        <v>246</v>
      </c>
      <c r="N71" s="439">
        <v>1646</v>
      </c>
      <c r="O71" s="441"/>
      <c r="P71"/>
      <c r="Q71"/>
      <c r="R71" s="207"/>
      <c r="S71" s="206"/>
      <c r="T71" s="363">
        <f t="shared" si="128"/>
        <v>6.6536203522504889E-2</v>
      </c>
      <c r="U71" s="367">
        <f t="shared" si="129"/>
        <v>0</v>
      </c>
      <c r="V71" s="367">
        <f t="shared" si="130"/>
        <v>0.11252478519497687</v>
      </c>
      <c r="W71" s="367">
        <f t="shared" si="131"/>
        <v>0.12436731742588576</v>
      </c>
      <c r="X71" s="367">
        <f t="shared" si="132"/>
        <v>0.14130434782608695</v>
      </c>
      <c r="Y71" s="367">
        <f t="shared" si="133"/>
        <v>0</v>
      </c>
      <c r="Z71" s="363">
        <f t="shared" si="134"/>
        <v>9.6405444694066339E-2</v>
      </c>
      <c r="AA71" s="363">
        <f t="shared" si="135"/>
        <v>0</v>
      </c>
      <c r="AB71" s="367">
        <f t="shared" si="136"/>
        <v>0.16348088531187122</v>
      </c>
      <c r="AC71" s="367">
        <f t="shared" si="137"/>
        <v>0.29638819961400609</v>
      </c>
      <c r="AD71" s="367">
        <f t="shared" si="138"/>
        <v>0.29461077844311379</v>
      </c>
      <c r="AE71" s="363">
        <f t="shared" si="139"/>
        <v>0.25519379844961243</v>
      </c>
      <c r="AF71" s="367"/>
      <c r="AG71" s="367"/>
      <c r="AI71" s="18"/>
      <c r="AJ71" s="16"/>
      <c r="AK71" s="16"/>
      <c r="AL71" s="16"/>
      <c r="AM71" s="16"/>
      <c r="AN71" s="16"/>
      <c r="AO71" s="16"/>
      <c r="AP71" s="16"/>
      <c r="AQ71" s="16"/>
      <c r="AR71" s="16"/>
      <c r="AS71" s="16"/>
      <c r="AT71" s="16"/>
    </row>
    <row r="72" spans="1:46" ht="15.75">
      <c r="A72" s="452" t="s">
        <v>183</v>
      </c>
      <c r="B72" s="434" t="s">
        <v>320</v>
      </c>
      <c r="C72" s="436"/>
      <c r="D72" s="437"/>
      <c r="E72" s="437"/>
      <c r="F72" s="437"/>
      <c r="G72" s="437"/>
      <c r="H72" s="437"/>
      <c r="I72" s="436"/>
      <c r="J72" s="436"/>
      <c r="K72" s="437"/>
      <c r="L72" s="437"/>
      <c r="M72" s="437"/>
      <c r="N72" s="436"/>
      <c r="O72" s="438"/>
      <c r="P72"/>
      <c r="Q72"/>
      <c r="R72" s="207"/>
      <c r="S72" s="206"/>
      <c r="T72" s="361">
        <f>IF($C$72&gt;0,C72/$C$72,)</f>
        <v>0</v>
      </c>
      <c r="U72" s="362">
        <f>IF($D$72&gt;0,D72/$D$72,)</f>
        <v>0</v>
      </c>
      <c r="V72" s="362">
        <f>IF($E$72&gt;0,E72/$E$72,)</f>
        <v>0</v>
      </c>
      <c r="W72" s="362">
        <f>IF($F$72&gt;0,F72/$F$72,)</f>
        <v>0</v>
      </c>
      <c r="X72" s="362">
        <f>IF($G$72&gt;0,G72/$G$72,)</f>
        <v>0</v>
      </c>
      <c r="Y72" s="362">
        <f>IF($H$72&gt;0,H72/$H$72,)</f>
        <v>0</v>
      </c>
      <c r="Z72" s="361">
        <f>IF($I$72&gt;0,I72/$I$72,)</f>
        <v>0</v>
      </c>
      <c r="AA72" s="361">
        <f>IF($J$72&gt;0,J72/$J$72,)</f>
        <v>0</v>
      </c>
      <c r="AB72" s="362">
        <f>IF($K$72&gt;0,K72/$K$72,)</f>
        <v>0</v>
      </c>
      <c r="AC72" s="362">
        <f>IF($L$72&gt;0,L72/$L$72,)</f>
        <v>0</v>
      </c>
      <c r="AD72" s="362">
        <f>IF($M$72&gt;0,M72/$M$72,)</f>
        <v>0</v>
      </c>
      <c r="AE72" s="361">
        <f>IF($N$72&gt;0,N72/$N$72,)</f>
        <v>0</v>
      </c>
      <c r="AF72" s="367"/>
      <c r="AG72" s="367"/>
      <c r="AI72" s="377">
        <f>SUM(T73:T82)</f>
        <v>0</v>
      </c>
      <c r="AJ72" s="17">
        <f t="shared" ref="AJ72" si="140">SUM(U73:U82)</f>
        <v>0</v>
      </c>
      <c r="AK72" s="17">
        <f t="shared" ref="AK72" si="141">SUM(V73:V82)</f>
        <v>0</v>
      </c>
      <c r="AL72" s="17">
        <f t="shared" ref="AL72" si="142">SUM(W73:W82)</f>
        <v>0</v>
      </c>
      <c r="AM72" s="17">
        <f t="shared" ref="AM72" si="143">SUM(X73:X82)</f>
        <v>0</v>
      </c>
      <c r="AN72" s="17">
        <f t="shared" ref="AN72" si="144">SUM(Y73:Y82)</f>
        <v>0</v>
      </c>
      <c r="AO72" s="17">
        <f t="shared" ref="AO72" si="145">SUM(Z73:Z82)</f>
        <v>0</v>
      </c>
      <c r="AP72" s="17">
        <f t="shared" ref="AP72" si="146">SUM(AA73:AA82)</f>
        <v>0</v>
      </c>
      <c r="AQ72" s="17">
        <f t="shared" ref="AQ72" si="147">SUM(AB73:AB82)</f>
        <v>0</v>
      </c>
      <c r="AR72" s="17">
        <f t="shared" ref="AR72" si="148">SUM(AC73:AC82)</f>
        <v>0</v>
      </c>
      <c r="AS72" s="17">
        <f t="shared" ref="AS72" si="149">SUM(AD73:AD82)</f>
        <v>0</v>
      </c>
      <c r="AT72" s="17">
        <f t="shared" ref="AT72" si="150">SUM(AE73:AE82)</f>
        <v>0</v>
      </c>
    </row>
    <row r="73" spans="1:46" ht="15.75">
      <c r="A73" s="453"/>
      <c r="B73" s="424" t="s">
        <v>501</v>
      </c>
      <c r="C73" s="428"/>
      <c r="D73" s="429"/>
      <c r="E73" s="429"/>
      <c r="F73" s="429"/>
      <c r="G73" s="429"/>
      <c r="H73" s="429"/>
      <c r="I73" s="428"/>
      <c r="J73" s="428"/>
      <c r="K73" s="429"/>
      <c r="L73" s="429"/>
      <c r="M73" s="429"/>
      <c r="N73" s="428"/>
      <c r="O73" s="430"/>
      <c r="P73"/>
      <c r="Q73"/>
      <c r="R73" s="207"/>
      <c r="S73" s="206"/>
      <c r="T73" s="363">
        <f t="shared" ref="T73:T82" si="151">IF($C$72&gt;0,C73/$C$72,)</f>
        <v>0</v>
      </c>
      <c r="U73" s="364">
        <f t="shared" ref="U73:U82" si="152">IF($D$72&gt;0,D73/$D$72,)</f>
        <v>0</v>
      </c>
      <c r="V73" s="364">
        <f t="shared" ref="V73:V82" si="153">IF($E$72&gt;0,E73/$E$72,)</f>
        <v>0</v>
      </c>
      <c r="W73" s="364">
        <f t="shared" ref="W73:W82" si="154">IF($F$72&gt;0,F73/$F$72,)</f>
        <v>0</v>
      </c>
      <c r="X73" s="364">
        <f t="shared" ref="X73:X82" si="155">IF($G$72&gt;0,G73/$G$72,)</f>
        <v>0</v>
      </c>
      <c r="Y73" s="364">
        <f t="shared" ref="Y73:Y82" si="156">IF($H$72&gt;0,H73/$H$72,)</f>
        <v>0</v>
      </c>
      <c r="Z73" s="363">
        <f t="shared" ref="Z73:Z82" si="157">IF($I$72&gt;0,I73/$I$72,)</f>
        <v>0</v>
      </c>
      <c r="AA73" s="363">
        <f t="shared" ref="AA73:AA82" si="158">IF($J$72&gt;0,J73/$J$72,)</f>
        <v>0</v>
      </c>
      <c r="AB73" s="364">
        <f t="shared" ref="AB73:AB82" si="159">IF($K$72&gt;0,K73/$K$72,)</f>
        <v>0</v>
      </c>
      <c r="AC73" s="364">
        <f t="shared" ref="AC73:AC82" si="160">IF($L$72&gt;0,L73/$L$72,)</f>
        <v>0</v>
      </c>
      <c r="AD73" s="364">
        <f t="shared" ref="AD73:AD82" si="161">IF($M$72&gt;0,M73/$M$72,)</f>
        <v>0</v>
      </c>
      <c r="AE73" s="363">
        <f t="shared" ref="AE73:AE82" si="162">IF($N$72&gt;0,N73/$N$72,)</f>
        <v>0</v>
      </c>
      <c r="AF73" s="367"/>
      <c r="AG73" s="367"/>
      <c r="AI73" s="30"/>
      <c r="AJ73" s="16"/>
      <c r="AK73" s="16"/>
      <c r="AL73" s="16"/>
      <c r="AM73" s="16"/>
      <c r="AN73" s="16"/>
      <c r="AO73" s="16"/>
      <c r="AP73" s="16"/>
      <c r="AQ73" s="16"/>
      <c r="AR73" s="16"/>
      <c r="AS73" s="16"/>
      <c r="AT73" s="16"/>
    </row>
    <row r="74" spans="1:46" ht="15.75">
      <c r="A74" s="453"/>
      <c r="B74" s="424" t="s">
        <v>503</v>
      </c>
      <c r="C74" s="428"/>
      <c r="D74" s="429"/>
      <c r="E74" s="429"/>
      <c r="F74" s="429"/>
      <c r="G74" s="429"/>
      <c r="H74" s="429"/>
      <c r="I74" s="428"/>
      <c r="J74" s="428"/>
      <c r="K74" s="429"/>
      <c r="L74" s="429"/>
      <c r="M74" s="429"/>
      <c r="N74" s="428"/>
      <c r="O74" s="430"/>
      <c r="P74"/>
      <c r="Q74"/>
      <c r="R74" s="207"/>
      <c r="S74" s="206"/>
      <c r="T74" s="363">
        <f t="shared" si="151"/>
        <v>0</v>
      </c>
      <c r="U74" s="364">
        <f t="shared" si="152"/>
        <v>0</v>
      </c>
      <c r="V74" s="364">
        <f t="shared" si="153"/>
        <v>0</v>
      </c>
      <c r="W74" s="364">
        <f t="shared" si="154"/>
        <v>0</v>
      </c>
      <c r="X74" s="364">
        <f t="shared" si="155"/>
        <v>0</v>
      </c>
      <c r="Y74" s="364">
        <f t="shared" si="156"/>
        <v>0</v>
      </c>
      <c r="Z74" s="363">
        <f t="shared" si="157"/>
        <v>0</v>
      </c>
      <c r="AA74" s="363">
        <f t="shared" si="158"/>
        <v>0</v>
      </c>
      <c r="AB74" s="364">
        <f t="shared" si="159"/>
        <v>0</v>
      </c>
      <c r="AC74" s="364">
        <f t="shared" si="160"/>
        <v>0</v>
      </c>
      <c r="AD74" s="364">
        <f t="shared" si="161"/>
        <v>0</v>
      </c>
      <c r="AE74" s="363">
        <f t="shared" si="162"/>
        <v>0</v>
      </c>
      <c r="AF74" s="367"/>
      <c r="AG74" s="367"/>
      <c r="AI74" s="30"/>
      <c r="AJ74" s="16"/>
      <c r="AK74" s="16"/>
      <c r="AL74" s="16"/>
      <c r="AM74" s="16"/>
      <c r="AN74" s="16"/>
      <c r="AO74" s="16"/>
      <c r="AP74" s="16"/>
      <c r="AQ74" s="16"/>
      <c r="AR74" s="16"/>
      <c r="AS74" s="16"/>
      <c r="AT74" s="16"/>
    </row>
    <row r="75" spans="1:46" ht="15.75">
      <c r="A75" s="453"/>
      <c r="B75" s="424" t="s">
        <v>505</v>
      </c>
      <c r="C75" s="428"/>
      <c r="D75" s="429"/>
      <c r="E75" s="429"/>
      <c r="F75" s="429"/>
      <c r="G75" s="429"/>
      <c r="H75" s="429"/>
      <c r="I75" s="428"/>
      <c r="J75" s="428"/>
      <c r="K75" s="429"/>
      <c r="L75" s="429"/>
      <c r="M75" s="429"/>
      <c r="N75" s="428"/>
      <c r="O75" s="430"/>
      <c r="P75"/>
      <c r="Q75"/>
      <c r="R75" s="207"/>
      <c r="S75" s="206"/>
      <c r="T75" s="365">
        <f t="shared" si="151"/>
        <v>0</v>
      </c>
      <c r="U75" s="366">
        <f t="shared" si="152"/>
        <v>0</v>
      </c>
      <c r="V75" s="366">
        <f t="shared" si="153"/>
        <v>0</v>
      </c>
      <c r="W75" s="366">
        <f t="shared" si="154"/>
        <v>0</v>
      </c>
      <c r="X75" s="366">
        <f t="shared" si="155"/>
        <v>0</v>
      </c>
      <c r="Y75" s="366">
        <f t="shared" si="156"/>
        <v>0</v>
      </c>
      <c r="Z75" s="365">
        <f t="shared" si="157"/>
        <v>0</v>
      </c>
      <c r="AA75" s="365">
        <f t="shared" si="158"/>
        <v>0</v>
      </c>
      <c r="AB75" s="366">
        <f t="shared" si="159"/>
        <v>0</v>
      </c>
      <c r="AC75" s="366">
        <f t="shared" si="160"/>
        <v>0</v>
      </c>
      <c r="AD75" s="366">
        <f t="shared" si="161"/>
        <v>0</v>
      </c>
      <c r="AE75" s="365">
        <f t="shared" si="162"/>
        <v>0</v>
      </c>
      <c r="AF75" s="367"/>
      <c r="AG75" s="367"/>
      <c r="AI75" s="18"/>
      <c r="AJ75" s="16"/>
      <c r="AK75" s="16"/>
      <c r="AL75" s="16"/>
      <c r="AM75" s="16"/>
      <c r="AN75" s="16"/>
      <c r="AO75" s="16"/>
      <c r="AP75" s="16"/>
      <c r="AQ75" s="16"/>
      <c r="AR75" s="16"/>
      <c r="AS75" s="16"/>
      <c r="AT75" s="16"/>
    </row>
    <row r="76" spans="1:46" ht="15.75">
      <c r="A76" s="453"/>
      <c r="B76" s="424" t="s">
        <v>322</v>
      </c>
      <c r="C76" s="428">
        <v>0</v>
      </c>
      <c r="D76" s="429">
        <v>0</v>
      </c>
      <c r="E76" s="429">
        <v>0</v>
      </c>
      <c r="F76" s="429">
        <v>0</v>
      </c>
      <c r="G76" s="429"/>
      <c r="H76" s="429"/>
      <c r="I76" s="428">
        <v>0</v>
      </c>
      <c r="J76" s="428">
        <v>0</v>
      </c>
      <c r="K76" s="429">
        <v>0</v>
      </c>
      <c r="L76" s="429">
        <v>0</v>
      </c>
      <c r="M76" s="429">
        <v>0</v>
      </c>
      <c r="N76" s="428">
        <v>0</v>
      </c>
      <c r="O76" s="430"/>
      <c r="P76"/>
      <c r="Q76"/>
      <c r="R76" s="207"/>
      <c r="S76" s="206"/>
      <c r="T76" s="363">
        <f t="shared" si="151"/>
        <v>0</v>
      </c>
      <c r="U76" s="364">
        <f t="shared" si="152"/>
        <v>0</v>
      </c>
      <c r="V76" s="364">
        <f t="shared" si="153"/>
        <v>0</v>
      </c>
      <c r="W76" s="364">
        <f t="shared" si="154"/>
        <v>0</v>
      </c>
      <c r="X76" s="364">
        <f t="shared" si="155"/>
        <v>0</v>
      </c>
      <c r="Y76" s="364">
        <f t="shared" si="156"/>
        <v>0</v>
      </c>
      <c r="Z76" s="363">
        <f t="shared" si="157"/>
        <v>0</v>
      </c>
      <c r="AA76" s="363">
        <f t="shared" si="158"/>
        <v>0</v>
      </c>
      <c r="AB76" s="364">
        <f t="shared" si="159"/>
        <v>0</v>
      </c>
      <c r="AC76" s="364">
        <f t="shared" si="160"/>
        <v>0</v>
      </c>
      <c r="AD76" s="364">
        <f t="shared" si="161"/>
        <v>0</v>
      </c>
      <c r="AE76" s="363">
        <f t="shared" si="162"/>
        <v>0</v>
      </c>
      <c r="AF76" s="367"/>
      <c r="AG76" s="367"/>
      <c r="AI76" s="18"/>
      <c r="AJ76" s="16"/>
      <c r="AK76" s="16"/>
      <c r="AL76" s="16"/>
      <c r="AM76" s="16"/>
      <c r="AN76" s="16"/>
      <c r="AO76" s="16"/>
      <c r="AP76" s="16"/>
      <c r="AQ76" s="16"/>
      <c r="AR76" s="16"/>
      <c r="AS76" s="16"/>
      <c r="AT76" s="16"/>
    </row>
    <row r="77" spans="1:46" ht="15.75">
      <c r="A77" s="453"/>
      <c r="B77" s="424" t="s">
        <v>324</v>
      </c>
      <c r="C77" s="428">
        <v>0</v>
      </c>
      <c r="D77" s="429">
        <v>0</v>
      </c>
      <c r="E77" s="429">
        <v>0</v>
      </c>
      <c r="F77" s="429">
        <v>0</v>
      </c>
      <c r="G77" s="429"/>
      <c r="H77" s="429"/>
      <c r="I77" s="428">
        <v>0</v>
      </c>
      <c r="J77" s="428">
        <v>0</v>
      </c>
      <c r="K77" s="429">
        <v>0</v>
      </c>
      <c r="L77" s="429">
        <v>0</v>
      </c>
      <c r="M77" s="429">
        <v>0</v>
      </c>
      <c r="N77" s="428">
        <v>0</v>
      </c>
      <c r="O77" s="430"/>
      <c r="P77"/>
      <c r="Q77"/>
      <c r="R77" s="207"/>
      <c r="S77" s="206"/>
      <c r="T77" s="363">
        <f t="shared" si="151"/>
        <v>0</v>
      </c>
      <c r="U77" s="364">
        <f t="shared" si="152"/>
        <v>0</v>
      </c>
      <c r="V77" s="364">
        <f t="shared" si="153"/>
        <v>0</v>
      </c>
      <c r="W77" s="364">
        <f t="shared" si="154"/>
        <v>0</v>
      </c>
      <c r="X77" s="364">
        <f t="shared" si="155"/>
        <v>0</v>
      </c>
      <c r="Y77" s="364">
        <f t="shared" si="156"/>
        <v>0</v>
      </c>
      <c r="Z77" s="363">
        <f t="shared" si="157"/>
        <v>0</v>
      </c>
      <c r="AA77" s="363">
        <f t="shared" si="158"/>
        <v>0</v>
      </c>
      <c r="AB77" s="364">
        <f t="shared" si="159"/>
        <v>0</v>
      </c>
      <c r="AC77" s="364">
        <f t="shared" si="160"/>
        <v>0</v>
      </c>
      <c r="AD77" s="364">
        <f t="shared" si="161"/>
        <v>0</v>
      </c>
      <c r="AE77" s="363">
        <f t="shared" si="162"/>
        <v>0</v>
      </c>
      <c r="AF77" s="367"/>
      <c r="AG77" s="367"/>
      <c r="AI77" s="18"/>
      <c r="AJ77" s="16"/>
      <c r="AK77" s="16"/>
      <c r="AL77" s="16"/>
      <c r="AM77" s="16"/>
      <c r="AN77" s="16"/>
      <c r="AO77" s="16"/>
      <c r="AP77" s="16"/>
      <c r="AQ77" s="16"/>
      <c r="AR77" s="16"/>
      <c r="AS77" s="16"/>
      <c r="AT77" s="16"/>
    </row>
    <row r="78" spans="1:46" ht="15.75">
      <c r="A78" s="453"/>
      <c r="B78" s="424" t="s">
        <v>326</v>
      </c>
      <c r="C78" s="428"/>
      <c r="D78" s="429"/>
      <c r="E78" s="429"/>
      <c r="F78" s="429"/>
      <c r="G78" s="429"/>
      <c r="H78" s="429"/>
      <c r="I78" s="428"/>
      <c r="J78" s="428"/>
      <c r="K78" s="429"/>
      <c r="L78" s="429"/>
      <c r="M78" s="429"/>
      <c r="N78" s="428"/>
      <c r="O78" s="430"/>
      <c r="P78"/>
      <c r="Q78"/>
      <c r="R78" s="207"/>
      <c r="S78" s="206"/>
      <c r="T78" s="365">
        <f t="shared" si="151"/>
        <v>0</v>
      </c>
      <c r="U78" s="366">
        <f t="shared" si="152"/>
        <v>0</v>
      </c>
      <c r="V78" s="366">
        <f t="shared" si="153"/>
        <v>0</v>
      </c>
      <c r="W78" s="366">
        <f t="shared" si="154"/>
        <v>0</v>
      </c>
      <c r="X78" s="366">
        <f t="shared" si="155"/>
        <v>0</v>
      </c>
      <c r="Y78" s="366">
        <f t="shared" si="156"/>
        <v>0</v>
      </c>
      <c r="Z78" s="365">
        <f t="shared" si="157"/>
        <v>0</v>
      </c>
      <c r="AA78" s="365">
        <f t="shared" si="158"/>
        <v>0</v>
      </c>
      <c r="AB78" s="366">
        <f t="shared" si="159"/>
        <v>0</v>
      </c>
      <c r="AC78" s="366">
        <f t="shared" si="160"/>
        <v>0</v>
      </c>
      <c r="AD78" s="366">
        <f t="shared" si="161"/>
        <v>0</v>
      </c>
      <c r="AE78" s="365">
        <f t="shared" si="162"/>
        <v>0</v>
      </c>
      <c r="AF78" s="367"/>
      <c r="AG78" s="367"/>
      <c r="AI78" s="17"/>
      <c r="AJ78" s="17"/>
      <c r="AK78" s="17"/>
      <c r="AL78" s="17"/>
      <c r="AM78" s="17"/>
      <c r="AN78" s="17"/>
      <c r="AO78" s="17"/>
      <c r="AP78" s="17"/>
      <c r="AQ78" s="17"/>
      <c r="AR78" s="17"/>
      <c r="AS78" s="17"/>
      <c r="AT78" s="17"/>
    </row>
    <row r="79" spans="1:46" ht="15.75">
      <c r="A79" s="453"/>
      <c r="B79" s="424" t="s">
        <v>328</v>
      </c>
      <c r="C79" s="428">
        <v>0</v>
      </c>
      <c r="D79" s="429">
        <v>0</v>
      </c>
      <c r="E79" s="429">
        <v>0</v>
      </c>
      <c r="F79" s="429">
        <v>0</v>
      </c>
      <c r="G79" s="429"/>
      <c r="H79" s="429"/>
      <c r="I79" s="428">
        <v>0</v>
      </c>
      <c r="J79" s="428">
        <v>0</v>
      </c>
      <c r="K79" s="429">
        <v>0</v>
      </c>
      <c r="L79" s="429">
        <v>0</v>
      </c>
      <c r="M79" s="429"/>
      <c r="N79" s="428">
        <v>0</v>
      </c>
      <c r="O79" s="430"/>
      <c r="P79"/>
      <c r="Q79"/>
      <c r="R79" s="207"/>
      <c r="S79" s="206"/>
      <c r="T79" s="363">
        <f t="shared" si="151"/>
        <v>0</v>
      </c>
      <c r="U79" s="367">
        <f t="shared" si="152"/>
        <v>0</v>
      </c>
      <c r="V79" s="367">
        <f t="shared" si="153"/>
        <v>0</v>
      </c>
      <c r="W79" s="367">
        <f t="shared" si="154"/>
        <v>0</v>
      </c>
      <c r="X79" s="367">
        <f t="shared" si="155"/>
        <v>0</v>
      </c>
      <c r="Y79" s="367">
        <f t="shared" si="156"/>
        <v>0</v>
      </c>
      <c r="Z79" s="363">
        <f t="shared" si="157"/>
        <v>0</v>
      </c>
      <c r="AA79" s="363">
        <f t="shared" si="158"/>
        <v>0</v>
      </c>
      <c r="AB79" s="367">
        <f t="shared" si="159"/>
        <v>0</v>
      </c>
      <c r="AC79" s="367">
        <f t="shared" si="160"/>
        <v>0</v>
      </c>
      <c r="AD79" s="367">
        <f t="shared" si="161"/>
        <v>0</v>
      </c>
      <c r="AE79" s="363">
        <f t="shared" si="162"/>
        <v>0</v>
      </c>
      <c r="AF79" s="367"/>
      <c r="AG79" s="367"/>
      <c r="AI79" s="18"/>
      <c r="AJ79" s="16"/>
      <c r="AK79" s="16"/>
      <c r="AL79" s="16"/>
      <c r="AM79" s="16"/>
      <c r="AN79" s="16"/>
      <c r="AO79" s="16"/>
      <c r="AP79" s="16"/>
      <c r="AQ79" s="16"/>
      <c r="AR79" s="16"/>
      <c r="AS79" s="16"/>
      <c r="AT79" s="16"/>
    </row>
    <row r="80" spans="1:46" ht="15.75">
      <c r="A80" s="453"/>
      <c r="B80" s="424" t="s">
        <v>330</v>
      </c>
      <c r="C80" s="428">
        <v>0</v>
      </c>
      <c r="D80" s="429">
        <v>0</v>
      </c>
      <c r="E80" s="429">
        <v>0</v>
      </c>
      <c r="F80" s="429">
        <v>0</v>
      </c>
      <c r="G80" s="429"/>
      <c r="H80" s="429"/>
      <c r="I80" s="428">
        <v>0</v>
      </c>
      <c r="J80" s="428">
        <v>0</v>
      </c>
      <c r="K80" s="429"/>
      <c r="L80" s="429"/>
      <c r="M80" s="429"/>
      <c r="N80" s="428">
        <v>0</v>
      </c>
      <c r="O80" s="430"/>
      <c r="P80"/>
      <c r="Q80"/>
      <c r="R80" s="207"/>
      <c r="S80" s="206"/>
      <c r="T80" s="363">
        <f t="shared" si="151"/>
        <v>0</v>
      </c>
      <c r="U80" s="367">
        <f t="shared" si="152"/>
        <v>0</v>
      </c>
      <c r="V80" s="367">
        <f t="shared" si="153"/>
        <v>0</v>
      </c>
      <c r="W80" s="367">
        <f t="shared" si="154"/>
        <v>0</v>
      </c>
      <c r="X80" s="367">
        <f t="shared" si="155"/>
        <v>0</v>
      </c>
      <c r="Y80" s="367">
        <f t="shared" si="156"/>
        <v>0</v>
      </c>
      <c r="Z80" s="363">
        <f t="shared" si="157"/>
        <v>0</v>
      </c>
      <c r="AA80" s="363">
        <f t="shared" si="158"/>
        <v>0</v>
      </c>
      <c r="AB80" s="367">
        <f t="shared" si="159"/>
        <v>0</v>
      </c>
      <c r="AC80" s="367">
        <f t="shared" si="160"/>
        <v>0</v>
      </c>
      <c r="AD80" s="367">
        <f t="shared" si="161"/>
        <v>0</v>
      </c>
      <c r="AE80" s="363">
        <f t="shared" si="162"/>
        <v>0</v>
      </c>
      <c r="AF80" s="367"/>
      <c r="AG80" s="367"/>
      <c r="AI80" s="18"/>
      <c r="AJ80" s="16"/>
      <c r="AK80" s="16"/>
      <c r="AL80" s="16"/>
      <c r="AM80" s="16"/>
      <c r="AN80" s="16"/>
      <c r="AO80" s="16"/>
      <c r="AP80" s="16"/>
      <c r="AQ80" s="16"/>
      <c r="AR80" s="16"/>
      <c r="AS80" s="16"/>
      <c r="AT80" s="16"/>
    </row>
    <row r="81" spans="1:46" ht="15.75">
      <c r="A81" s="453"/>
      <c r="B81" s="424" t="s">
        <v>332</v>
      </c>
      <c r="C81" s="428"/>
      <c r="D81" s="429"/>
      <c r="E81" s="429"/>
      <c r="F81" s="429"/>
      <c r="G81" s="429"/>
      <c r="H81" s="429"/>
      <c r="I81" s="428"/>
      <c r="J81" s="428"/>
      <c r="K81" s="429"/>
      <c r="L81" s="429"/>
      <c r="M81" s="429"/>
      <c r="N81" s="428"/>
      <c r="O81" s="430"/>
      <c r="P81"/>
      <c r="Q81"/>
      <c r="R81" s="207"/>
      <c r="S81" s="206"/>
      <c r="T81" s="365">
        <f t="shared" si="151"/>
        <v>0</v>
      </c>
      <c r="U81" s="366">
        <f t="shared" si="152"/>
        <v>0</v>
      </c>
      <c r="V81" s="366">
        <f t="shared" si="153"/>
        <v>0</v>
      </c>
      <c r="W81" s="366">
        <f t="shared" si="154"/>
        <v>0</v>
      </c>
      <c r="X81" s="366">
        <f t="shared" si="155"/>
        <v>0</v>
      </c>
      <c r="Y81" s="366">
        <f t="shared" si="156"/>
        <v>0</v>
      </c>
      <c r="Z81" s="365">
        <f t="shared" si="157"/>
        <v>0</v>
      </c>
      <c r="AA81" s="365">
        <f t="shared" si="158"/>
        <v>0</v>
      </c>
      <c r="AB81" s="366">
        <f t="shared" si="159"/>
        <v>0</v>
      </c>
      <c r="AC81" s="366">
        <f t="shared" si="160"/>
        <v>0</v>
      </c>
      <c r="AD81" s="366">
        <f t="shared" si="161"/>
        <v>0</v>
      </c>
      <c r="AE81" s="365">
        <f t="shared" si="162"/>
        <v>0</v>
      </c>
      <c r="AF81" s="367"/>
      <c r="AG81" s="367"/>
      <c r="AI81" s="18"/>
      <c r="AJ81" s="16"/>
      <c r="AK81" s="16"/>
      <c r="AL81" s="16"/>
      <c r="AM81" s="16"/>
      <c r="AN81" s="16"/>
      <c r="AO81" s="16"/>
      <c r="AP81" s="16"/>
      <c r="AQ81" s="16"/>
      <c r="AR81" s="16"/>
      <c r="AS81" s="16"/>
      <c r="AT81" s="16"/>
    </row>
    <row r="82" spans="1:46" ht="15.75">
      <c r="A82" s="453"/>
      <c r="B82" s="424" t="s">
        <v>334</v>
      </c>
      <c r="C82" s="428">
        <v>0</v>
      </c>
      <c r="D82" s="429">
        <v>0</v>
      </c>
      <c r="E82" s="429">
        <v>0</v>
      </c>
      <c r="F82" s="429">
        <v>0</v>
      </c>
      <c r="G82" s="429"/>
      <c r="H82" s="429"/>
      <c r="I82" s="428">
        <v>0</v>
      </c>
      <c r="J82" s="428">
        <v>0</v>
      </c>
      <c r="K82" s="429">
        <v>0</v>
      </c>
      <c r="L82" s="429">
        <v>0</v>
      </c>
      <c r="M82" s="429">
        <v>0</v>
      </c>
      <c r="N82" s="428">
        <v>0</v>
      </c>
      <c r="O82" s="430"/>
      <c r="P82"/>
      <c r="Q82"/>
      <c r="R82" s="207"/>
      <c r="S82" s="206"/>
      <c r="T82" s="363">
        <f t="shared" si="151"/>
        <v>0</v>
      </c>
      <c r="U82" s="367">
        <f t="shared" si="152"/>
        <v>0</v>
      </c>
      <c r="V82" s="367">
        <f t="shared" si="153"/>
        <v>0</v>
      </c>
      <c r="W82" s="367">
        <f t="shared" si="154"/>
        <v>0</v>
      </c>
      <c r="X82" s="367">
        <f t="shared" si="155"/>
        <v>0</v>
      </c>
      <c r="Y82" s="367">
        <f t="shared" si="156"/>
        <v>0</v>
      </c>
      <c r="Z82" s="363">
        <f t="shared" si="157"/>
        <v>0</v>
      </c>
      <c r="AA82" s="363">
        <f t="shared" si="158"/>
        <v>0</v>
      </c>
      <c r="AB82" s="367">
        <f t="shared" si="159"/>
        <v>0</v>
      </c>
      <c r="AC82" s="367">
        <f t="shared" si="160"/>
        <v>0</v>
      </c>
      <c r="AD82" s="367">
        <f t="shared" si="161"/>
        <v>0</v>
      </c>
      <c r="AE82" s="363">
        <f t="shared" si="162"/>
        <v>0</v>
      </c>
      <c r="AF82" s="367"/>
      <c r="AG82" s="367"/>
      <c r="AI82" s="18"/>
      <c r="AJ82" s="16"/>
      <c r="AK82" s="16"/>
      <c r="AL82" s="16"/>
      <c r="AM82" s="16"/>
      <c r="AN82" s="16"/>
      <c r="AO82" s="16"/>
      <c r="AP82" s="16"/>
      <c r="AQ82" s="16"/>
      <c r="AR82" s="16"/>
      <c r="AS82" s="16"/>
      <c r="AT82" s="16"/>
    </row>
    <row r="83" spans="1:46" ht="15.75">
      <c r="A83" s="454" t="s">
        <v>287</v>
      </c>
      <c r="B83" s="414" t="s">
        <v>320</v>
      </c>
      <c r="C83" s="425">
        <v>0</v>
      </c>
      <c r="D83" s="426"/>
      <c r="E83" s="426"/>
      <c r="F83" s="426"/>
      <c r="G83" s="426"/>
      <c r="H83" s="426"/>
      <c r="I83" s="425">
        <v>0</v>
      </c>
      <c r="J83" s="425"/>
      <c r="K83" s="426"/>
      <c r="L83" s="426"/>
      <c r="M83" s="426"/>
      <c r="N83" s="425"/>
      <c r="O83" s="427"/>
      <c r="P83"/>
      <c r="Q83"/>
      <c r="R83" s="207"/>
      <c r="S83" s="206"/>
      <c r="T83" s="361">
        <f>IF($C$83&gt;0,C83/$C$83,)</f>
        <v>0</v>
      </c>
      <c r="U83" s="362">
        <f>IF($D$83&gt;0,D83/$D$83,)</f>
        <v>0</v>
      </c>
      <c r="V83" s="362">
        <f>IF($E$83&gt;0,E83/$E$83,)</f>
        <v>0</v>
      </c>
      <c r="W83" s="362">
        <f>IF($F$83&gt;0,F83/$F$83,)</f>
        <v>0</v>
      </c>
      <c r="X83" s="362">
        <f>IF($G$83&gt;0,G83/$G$83,)</f>
        <v>0</v>
      </c>
      <c r="Y83" s="362">
        <f>IF($H$83&gt;0,H83/$H$83,)</f>
        <v>0</v>
      </c>
      <c r="Z83" s="361">
        <f>IF($I$83&gt;0,I83/$I$83,)</f>
        <v>0</v>
      </c>
      <c r="AA83" s="361">
        <f>IF($J$83&gt;0,J83/$J$83,)</f>
        <v>0</v>
      </c>
      <c r="AB83" s="362">
        <f>IF($K$83&gt;0,K83/$K$83,)</f>
        <v>0</v>
      </c>
      <c r="AC83" s="362">
        <f>IF($L$83&gt;0,L83/$L$83,)</f>
        <v>0</v>
      </c>
      <c r="AD83" s="362">
        <f>IF($M$83&gt;0,M83/$M$83,)</f>
        <v>0</v>
      </c>
      <c r="AE83" s="361">
        <f>IF($N$83&gt;0,N83/$N$83,)</f>
        <v>0</v>
      </c>
      <c r="AF83" s="367"/>
      <c r="AG83" s="367"/>
      <c r="AI83" s="17">
        <f>SUM(T84:T93)</f>
        <v>0</v>
      </c>
      <c r="AJ83" s="17">
        <f t="shared" ref="AJ83" si="163">SUM(U84:U93)</f>
        <v>0</v>
      </c>
      <c r="AK83" s="17">
        <f t="shared" ref="AK83" si="164">SUM(V84:V93)</f>
        <v>0</v>
      </c>
      <c r="AL83" s="17">
        <f t="shared" ref="AL83" si="165">SUM(W84:W93)</f>
        <v>0</v>
      </c>
      <c r="AM83" s="17">
        <f t="shared" ref="AM83" si="166">SUM(X84:X93)</f>
        <v>0</v>
      </c>
      <c r="AN83" s="17">
        <f t="shared" ref="AN83" si="167">SUM(Y84:Y93)</f>
        <v>0</v>
      </c>
      <c r="AO83" s="17">
        <f t="shared" ref="AO83" si="168">SUM(Z84:Z93)</f>
        <v>0</v>
      </c>
      <c r="AP83" s="17">
        <f t="shared" ref="AP83" si="169">SUM(AA84:AA93)</f>
        <v>0</v>
      </c>
      <c r="AQ83" s="17">
        <f t="shared" ref="AQ83" si="170">SUM(AB84:AB93)</f>
        <v>0</v>
      </c>
      <c r="AR83" s="17">
        <f t="shared" ref="AR83" si="171">SUM(AC84:AC93)</f>
        <v>0</v>
      </c>
      <c r="AS83" s="17">
        <f t="shared" ref="AS83" si="172">SUM(AD84:AD93)</f>
        <v>0</v>
      </c>
      <c r="AT83" s="17">
        <f t="shared" ref="AT83" si="173">SUM(AE84:AE93)</f>
        <v>0</v>
      </c>
    </row>
    <row r="84" spans="1:46" ht="15.75">
      <c r="A84" s="453"/>
      <c r="B84" s="424" t="s">
        <v>501</v>
      </c>
      <c r="C84" s="428"/>
      <c r="D84" s="429"/>
      <c r="E84" s="429"/>
      <c r="F84" s="429"/>
      <c r="G84" s="429"/>
      <c r="H84" s="429"/>
      <c r="I84" s="428"/>
      <c r="J84" s="428"/>
      <c r="K84" s="429"/>
      <c r="L84" s="429"/>
      <c r="M84" s="429"/>
      <c r="N84" s="428"/>
      <c r="O84" s="430"/>
      <c r="P84"/>
      <c r="Q84"/>
      <c r="R84" s="207"/>
      <c r="S84" s="206"/>
      <c r="T84" s="363">
        <f t="shared" ref="T84:T93" si="174">IF($C$83&gt;0,C84/$C$83,)</f>
        <v>0</v>
      </c>
      <c r="U84" s="364">
        <f t="shared" ref="U84:U93" si="175">IF($D$83&gt;0,D84/$D$83,)</f>
        <v>0</v>
      </c>
      <c r="V84" s="364">
        <f t="shared" ref="V84:V93" si="176">IF($E$83&gt;0,E84/$E$83,)</f>
        <v>0</v>
      </c>
      <c r="W84" s="364">
        <f t="shared" ref="W84:W93" si="177">IF($F$83&gt;0,F84/$F$83,)</f>
        <v>0</v>
      </c>
      <c r="X84" s="364">
        <f t="shared" ref="X84:X93" si="178">IF($G$83&gt;0,G84/$G$83,)</f>
        <v>0</v>
      </c>
      <c r="Y84" s="364">
        <f t="shared" ref="Y84:Y93" si="179">IF($H$83&gt;0,H84/$H$83,)</f>
        <v>0</v>
      </c>
      <c r="Z84" s="363">
        <f t="shared" ref="Z84:Z93" si="180">IF($I$83&gt;0,I84/$I$83,)</f>
        <v>0</v>
      </c>
      <c r="AA84" s="363">
        <f t="shared" ref="AA84:AA93" si="181">IF($J$83&gt;0,J84/$J$83,)</f>
        <v>0</v>
      </c>
      <c r="AB84" s="364">
        <f t="shared" ref="AB84:AB93" si="182">IF($K$83&gt;0,K84/$K$83,)</f>
        <v>0</v>
      </c>
      <c r="AC84" s="364">
        <f t="shared" ref="AC84:AC93" si="183">IF($L$83&gt;0,L84/$L$83,)</f>
        <v>0</v>
      </c>
      <c r="AD84" s="364">
        <f t="shared" ref="AD84:AD93" si="184">IF($M$83&gt;0,M84/$M$83,)</f>
        <v>0</v>
      </c>
      <c r="AE84" s="363">
        <f t="shared" ref="AE84:AE93" si="185">IF($N$83&gt;0,N84/$N$83,)</f>
        <v>0</v>
      </c>
      <c r="AF84" s="367"/>
      <c r="AG84" s="367"/>
      <c r="AI84" s="18"/>
      <c r="AJ84" s="16"/>
      <c r="AK84" s="16"/>
      <c r="AL84" s="16"/>
      <c r="AM84" s="16"/>
      <c r="AN84" s="16"/>
      <c r="AO84" s="16"/>
      <c r="AP84" s="16"/>
      <c r="AQ84" s="16"/>
      <c r="AR84" s="16"/>
      <c r="AS84" s="16"/>
      <c r="AT84" s="16"/>
    </row>
    <row r="85" spans="1:46" ht="15.75">
      <c r="A85" s="453"/>
      <c r="B85" s="424" t="s">
        <v>503</v>
      </c>
      <c r="C85" s="428"/>
      <c r="D85" s="429"/>
      <c r="E85" s="429"/>
      <c r="F85" s="429"/>
      <c r="G85" s="429"/>
      <c r="H85" s="429"/>
      <c r="I85" s="428"/>
      <c r="J85" s="428"/>
      <c r="K85" s="429"/>
      <c r="L85" s="429"/>
      <c r="M85" s="429"/>
      <c r="N85" s="428"/>
      <c r="O85" s="430"/>
      <c r="P85"/>
      <c r="Q85"/>
      <c r="R85" s="207"/>
      <c r="S85" s="206"/>
      <c r="T85" s="363">
        <f t="shared" si="174"/>
        <v>0</v>
      </c>
      <c r="U85" s="364">
        <f t="shared" si="175"/>
        <v>0</v>
      </c>
      <c r="V85" s="364">
        <f t="shared" si="176"/>
        <v>0</v>
      </c>
      <c r="W85" s="364">
        <f t="shared" si="177"/>
        <v>0</v>
      </c>
      <c r="X85" s="364">
        <f t="shared" si="178"/>
        <v>0</v>
      </c>
      <c r="Y85" s="364">
        <f t="shared" si="179"/>
        <v>0</v>
      </c>
      <c r="Z85" s="363">
        <f t="shared" si="180"/>
        <v>0</v>
      </c>
      <c r="AA85" s="363">
        <f t="shared" si="181"/>
        <v>0</v>
      </c>
      <c r="AB85" s="364">
        <f t="shared" si="182"/>
        <v>0</v>
      </c>
      <c r="AC85" s="364">
        <f t="shared" si="183"/>
        <v>0</v>
      </c>
      <c r="AD85" s="364">
        <f t="shared" si="184"/>
        <v>0</v>
      </c>
      <c r="AE85" s="363">
        <f t="shared" si="185"/>
        <v>0</v>
      </c>
      <c r="AF85" s="367"/>
      <c r="AG85" s="367"/>
      <c r="AI85" s="18"/>
      <c r="AJ85" s="16"/>
      <c r="AK85" s="16"/>
      <c r="AL85" s="16"/>
      <c r="AM85" s="16"/>
      <c r="AN85" s="16"/>
      <c r="AO85" s="16"/>
      <c r="AP85" s="16"/>
      <c r="AQ85" s="16"/>
      <c r="AR85" s="16"/>
      <c r="AS85" s="16"/>
      <c r="AT85" s="16"/>
    </row>
    <row r="86" spans="1:46" ht="15.75">
      <c r="A86" s="453"/>
      <c r="B86" s="424" t="s">
        <v>505</v>
      </c>
      <c r="C86" s="428"/>
      <c r="D86" s="429"/>
      <c r="E86" s="429"/>
      <c r="F86" s="429"/>
      <c r="G86" s="429"/>
      <c r="H86" s="429"/>
      <c r="I86" s="428"/>
      <c r="J86" s="428"/>
      <c r="K86" s="429"/>
      <c r="L86" s="429"/>
      <c r="M86" s="429"/>
      <c r="N86" s="428"/>
      <c r="O86" s="430"/>
      <c r="P86"/>
      <c r="Q86"/>
      <c r="R86" s="207"/>
      <c r="S86" s="206"/>
      <c r="T86" s="365">
        <f t="shared" si="174"/>
        <v>0</v>
      </c>
      <c r="U86" s="366">
        <f t="shared" si="175"/>
        <v>0</v>
      </c>
      <c r="V86" s="366">
        <f t="shared" si="176"/>
        <v>0</v>
      </c>
      <c r="W86" s="366">
        <f t="shared" si="177"/>
        <v>0</v>
      </c>
      <c r="X86" s="366">
        <f t="shared" si="178"/>
        <v>0</v>
      </c>
      <c r="Y86" s="366">
        <f t="shared" si="179"/>
        <v>0</v>
      </c>
      <c r="Z86" s="365">
        <f t="shared" si="180"/>
        <v>0</v>
      </c>
      <c r="AA86" s="365">
        <f t="shared" si="181"/>
        <v>0</v>
      </c>
      <c r="AB86" s="366">
        <f t="shared" si="182"/>
        <v>0</v>
      </c>
      <c r="AC86" s="366">
        <f t="shared" si="183"/>
        <v>0</v>
      </c>
      <c r="AD86" s="366">
        <f t="shared" si="184"/>
        <v>0</v>
      </c>
      <c r="AE86" s="365">
        <f t="shared" si="185"/>
        <v>0</v>
      </c>
      <c r="AF86" s="367"/>
      <c r="AG86" s="367"/>
      <c r="AI86" s="17"/>
      <c r="AJ86" s="17"/>
      <c r="AK86" s="17"/>
      <c r="AL86" s="17"/>
      <c r="AM86" s="17"/>
      <c r="AN86" s="17"/>
      <c r="AO86" s="17"/>
      <c r="AP86" s="17"/>
      <c r="AQ86" s="17"/>
      <c r="AR86" s="17"/>
      <c r="AS86" s="17"/>
      <c r="AT86" s="17"/>
    </row>
    <row r="87" spans="1:46" ht="15.75">
      <c r="A87" s="453"/>
      <c r="B87" s="424" t="s">
        <v>322</v>
      </c>
      <c r="C87" s="428"/>
      <c r="D87" s="429"/>
      <c r="E87" s="429"/>
      <c r="F87" s="429"/>
      <c r="G87" s="429"/>
      <c r="H87" s="429"/>
      <c r="I87" s="428"/>
      <c r="J87" s="428"/>
      <c r="K87" s="429"/>
      <c r="L87" s="429"/>
      <c r="M87" s="429"/>
      <c r="N87" s="428"/>
      <c r="O87" s="430"/>
      <c r="P87"/>
      <c r="Q87"/>
      <c r="R87" s="207"/>
      <c r="S87" s="206"/>
      <c r="T87" s="363">
        <f t="shared" si="174"/>
        <v>0</v>
      </c>
      <c r="U87" s="364">
        <f t="shared" si="175"/>
        <v>0</v>
      </c>
      <c r="V87" s="364">
        <f t="shared" si="176"/>
        <v>0</v>
      </c>
      <c r="W87" s="364">
        <f t="shared" si="177"/>
        <v>0</v>
      </c>
      <c r="X87" s="364">
        <f t="shared" si="178"/>
        <v>0</v>
      </c>
      <c r="Y87" s="364">
        <f t="shared" si="179"/>
        <v>0</v>
      </c>
      <c r="Z87" s="363">
        <f t="shared" si="180"/>
        <v>0</v>
      </c>
      <c r="AA87" s="363">
        <f t="shared" si="181"/>
        <v>0</v>
      </c>
      <c r="AB87" s="364">
        <f t="shared" si="182"/>
        <v>0</v>
      </c>
      <c r="AC87" s="364">
        <f t="shared" si="183"/>
        <v>0</v>
      </c>
      <c r="AD87" s="364">
        <f t="shared" si="184"/>
        <v>0</v>
      </c>
      <c r="AE87" s="363">
        <f t="shared" si="185"/>
        <v>0</v>
      </c>
      <c r="AF87" s="367"/>
      <c r="AG87" s="367"/>
      <c r="AI87" s="18"/>
      <c r="AJ87" s="16"/>
      <c r="AK87" s="16"/>
      <c r="AL87" s="16"/>
      <c r="AM87" s="16"/>
      <c r="AN87" s="16"/>
      <c r="AO87" s="16"/>
      <c r="AP87" s="16"/>
      <c r="AQ87" s="16"/>
      <c r="AR87" s="16"/>
      <c r="AS87" s="16"/>
      <c r="AT87" s="16"/>
    </row>
    <row r="88" spans="1:46" ht="15.75">
      <c r="A88" s="453"/>
      <c r="B88" s="424" t="s">
        <v>324</v>
      </c>
      <c r="C88" s="428"/>
      <c r="D88" s="429"/>
      <c r="E88" s="429"/>
      <c r="F88" s="429"/>
      <c r="G88" s="429"/>
      <c r="H88" s="429"/>
      <c r="I88" s="428"/>
      <c r="J88" s="428"/>
      <c r="K88" s="429"/>
      <c r="L88" s="429"/>
      <c r="M88" s="429"/>
      <c r="N88" s="428"/>
      <c r="O88" s="430"/>
      <c r="P88"/>
      <c r="Q88"/>
      <c r="R88" s="207"/>
      <c r="S88" s="206"/>
      <c r="T88" s="363">
        <f t="shared" si="174"/>
        <v>0</v>
      </c>
      <c r="U88" s="364">
        <f t="shared" si="175"/>
        <v>0</v>
      </c>
      <c r="V88" s="364">
        <f t="shared" si="176"/>
        <v>0</v>
      </c>
      <c r="W88" s="364">
        <f t="shared" si="177"/>
        <v>0</v>
      </c>
      <c r="X88" s="364">
        <f t="shared" si="178"/>
        <v>0</v>
      </c>
      <c r="Y88" s="364">
        <f t="shared" si="179"/>
        <v>0</v>
      </c>
      <c r="Z88" s="363">
        <f t="shared" si="180"/>
        <v>0</v>
      </c>
      <c r="AA88" s="363">
        <f t="shared" si="181"/>
        <v>0</v>
      </c>
      <c r="AB88" s="364">
        <f t="shared" si="182"/>
        <v>0</v>
      </c>
      <c r="AC88" s="364">
        <f t="shared" si="183"/>
        <v>0</v>
      </c>
      <c r="AD88" s="364">
        <f t="shared" si="184"/>
        <v>0</v>
      </c>
      <c r="AE88" s="363">
        <f t="shared" si="185"/>
        <v>0</v>
      </c>
      <c r="AF88" s="367"/>
      <c r="AG88" s="367"/>
      <c r="AI88" s="18"/>
      <c r="AJ88" s="16"/>
      <c r="AK88" s="16"/>
      <c r="AL88" s="16"/>
      <c r="AM88" s="16"/>
      <c r="AN88" s="16"/>
      <c r="AO88" s="16"/>
      <c r="AP88" s="16"/>
      <c r="AQ88" s="16"/>
      <c r="AR88" s="16"/>
      <c r="AS88" s="16"/>
      <c r="AT88" s="16"/>
    </row>
    <row r="89" spans="1:46" ht="15.75">
      <c r="A89" s="453"/>
      <c r="B89" s="424" t="s">
        <v>326</v>
      </c>
      <c r="C89" s="428"/>
      <c r="D89" s="429"/>
      <c r="E89" s="429"/>
      <c r="F89" s="429"/>
      <c r="G89" s="429"/>
      <c r="H89" s="429"/>
      <c r="I89" s="428"/>
      <c r="J89" s="428"/>
      <c r="K89" s="429"/>
      <c r="L89" s="429"/>
      <c r="M89" s="429"/>
      <c r="N89" s="428"/>
      <c r="O89" s="430"/>
      <c r="P89"/>
      <c r="Q89"/>
      <c r="R89" s="207"/>
      <c r="S89" s="206"/>
      <c r="T89" s="365">
        <f t="shared" si="174"/>
        <v>0</v>
      </c>
      <c r="U89" s="366">
        <f t="shared" si="175"/>
        <v>0</v>
      </c>
      <c r="V89" s="366">
        <f t="shared" si="176"/>
        <v>0</v>
      </c>
      <c r="W89" s="366">
        <f t="shared" si="177"/>
        <v>0</v>
      </c>
      <c r="X89" s="366">
        <f t="shared" si="178"/>
        <v>0</v>
      </c>
      <c r="Y89" s="366">
        <f t="shared" si="179"/>
        <v>0</v>
      </c>
      <c r="Z89" s="365">
        <f t="shared" si="180"/>
        <v>0</v>
      </c>
      <c r="AA89" s="365">
        <f t="shared" si="181"/>
        <v>0</v>
      </c>
      <c r="AB89" s="366">
        <f t="shared" si="182"/>
        <v>0</v>
      </c>
      <c r="AC89" s="366">
        <f t="shared" si="183"/>
        <v>0</v>
      </c>
      <c r="AD89" s="366">
        <f t="shared" si="184"/>
        <v>0</v>
      </c>
      <c r="AE89" s="365">
        <f t="shared" si="185"/>
        <v>0</v>
      </c>
      <c r="AF89" s="367"/>
      <c r="AG89" s="367"/>
      <c r="AI89" s="18"/>
      <c r="AJ89" s="16"/>
      <c r="AK89" s="16"/>
      <c r="AL89" s="16"/>
      <c r="AM89" s="16"/>
      <c r="AN89" s="16"/>
      <c r="AO89" s="16"/>
      <c r="AP89" s="16"/>
      <c r="AQ89" s="16"/>
      <c r="AR89" s="16"/>
      <c r="AS89" s="16"/>
      <c r="AT89" s="16"/>
    </row>
    <row r="90" spans="1:46" ht="15.75">
      <c r="A90" s="453"/>
      <c r="B90" s="424" t="s">
        <v>328</v>
      </c>
      <c r="C90" s="428"/>
      <c r="D90" s="429"/>
      <c r="E90" s="429"/>
      <c r="F90" s="429"/>
      <c r="G90" s="429"/>
      <c r="H90" s="429"/>
      <c r="I90" s="428"/>
      <c r="J90" s="428"/>
      <c r="K90" s="429"/>
      <c r="L90" s="429"/>
      <c r="M90" s="429"/>
      <c r="N90" s="428"/>
      <c r="O90" s="430"/>
      <c r="P90"/>
      <c r="Q90"/>
      <c r="R90" s="207"/>
      <c r="S90" s="206"/>
      <c r="T90" s="363">
        <f t="shared" si="174"/>
        <v>0</v>
      </c>
      <c r="U90" s="367">
        <f t="shared" si="175"/>
        <v>0</v>
      </c>
      <c r="V90" s="367">
        <f t="shared" si="176"/>
        <v>0</v>
      </c>
      <c r="W90" s="367">
        <f t="shared" si="177"/>
        <v>0</v>
      </c>
      <c r="X90" s="367">
        <f t="shared" si="178"/>
        <v>0</v>
      </c>
      <c r="Y90" s="367">
        <f t="shared" si="179"/>
        <v>0</v>
      </c>
      <c r="Z90" s="363">
        <f t="shared" si="180"/>
        <v>0</v>
      </c>
      <c r="AA90" s="363">
        <f t="shared" si="181"/>
        <v>0</v>
      </c>
      <c r="AB90" s="367">
        <f t="shared" si="182"/>
        <v>0</v>
      </c>
      <c r="AC90" s="367">
        <f t="shared" si="183"/>
        <v>0</v>
      </c>
      <c r="AD90" s="367">
        <f t="shared" si="184"/>
        <v>0</v>
      </c>
      <c r="AE90" s="363">
        <f t="shared" si="185"/>
        <v>0</v>
      </c>
      <c r="AF90" s="367"/>
      <c r="AG90" s="367"/>
      <c r="AI90" s="18"/>
      <c r="AJ90" s="16"/>
      <c r="AK90" s="16"/>
      <c r="AL90" s="16"/>
      <c r="AM90" s="16"/>
      <c r="AN90" s="16"/>
      <c r="AO90" s="16"/>
      <c r="AP90" s="16"/>
      <c r="AQ90" s="16"/>
      <c r="AR90" s="16"/>
      <c r="AS90" s="16"/>
      <c r="AT90" s="16"/>
    </row>
    <row r="91" spans="1:46" ht="15.75">
      <c r="A91" s="453"/>
      <c r="B91" s="424" t="s">
        <v>330</v>
      </c>
      <c r="C91" s="428"/>
      <c r="D91" s="429"/>
      <c r="E91" s="429"/>
      <c r="F91" s="429"/>
      <c r="G91" s="429"/>
      <c r="H91" s="429"/>
      <c r="I91" s="428"/>
      <c r="J91" s="428"/>
      <c r="K91" s="429"/>
      <c r="L91" s="429"/>
      <c r="M91" s="429"/>
      <c r="N91" s="428"/>
      <c r="O91" s="430"/>
      <c r="P91"/>
      <c r="Q91"/>
      <c r="R91" s="207"/>
      <c r="S91" s="206"/>
      <c r="T91" s="363">
        <f t="shared" si="174"/>
        <v>0</v>
      </c>
      <c r="U91" s="367">
        <f t="shared" si="175"/>
        <v>0</v>
      </c>
      <c r="V91" s="367">
        <f t="shared" si="176"/>
        <v>0</v>
      </c>
      <c r="W91" s="367">
        <f t="shared" si="177"/>
        <v>0</v>
      </c>
      <c r="X91" s="367">
        <f t="shared" si="178"/>
        <v>0</v>
      </c>
      <c r="Y91" s="367">
        <f t="shared" si="179"/>
        <v>0</v>
      </c>
      <c r="Z91" s="363">
        <f t="shared" si="180"/>
        <v>0</v>
      </c>
      <c r="AA91" s="363">
        <f t="shared" si="181"/>
        <v>0</v>
      </c>
      <c r="AB91" s="367">
        <f t="shared" si="182"/>
        <v>0</v>
      </c>
      <c r="AC91" s="367">
        <f t="shared" si="183"/>
        <v>0</v>
      </c>
      <c r="AD91" s="367">
        <f t="shared" si="184"/>
        <v>0</v>
      </c>
      <c r="AE91" s="363">
        <f t="shared" si="185"/>
        <v>0</v>
      </c>
      <c r="AF91" s="367"/>
      <c r="AG91" s="367"/>
      <c r="AI91" s="18"/>
      <c r="AJ91" s="16"/>
      <c r="AK91" s="16"/>
      <c r="AL91" s="16"/>
      <c r="AM91" s="16"/>
      <c r="AN91" s="16"/>
      <c r="AO91" s="16"/>
      <c r="AP91" s="16"/>
      <c r="AQ91" s="16"/>
      <c r="AR91" s="16"/>
      <c r="AS91" s="16"/>
      <c r="AT91" s="16"/>
    </row>
    <row r="92" spans="1:46" ht="15.75">
      <c r="A92" s="453"/>
      <c r="B92" s="424" t="s">
        <v>332</v>
      </c>
      <c r="C92" s="428"/>
      <c r="D92" s="429"/>
      <c r="E92" s="429"/>
      <c r="F92" s="429"/>
      <c r="G92" s="429"/>
      <c r="H92" s="429"/>
      <c r="I92" s="428"/>
      <c r="J92" s="428"/>
      <c r="K92" s="429"/>
      <c r="L92" s="429"/>
      <c r="M92" s="429"/>
      <c r="N92" s="428"/>
      <c r="O92" s="430"/>
      <c r="P92"/>
      <c r="Q92"/>
      <c r="R92" s="207"/>
      <c r="S92" s="206"/>
      <c r="T92" s="365">
        <f t="shared" si="174"/>
        <v>0</v>
      </c>
      <c r="U92" s="366">
        <f t="shared" si="175"/>
        <v>0</v>
      </c>
      <c r="V92" s="366">
        <f t="shared" si="176"/>
        <v>0</v>
      </c>
      <c r="W92" s="366">
        <f t="shared" si="177"/>
        <v>0</v>
      </c>
      <c r="X92" s="366">
        <f t="shared" si="178"/>
        <v>0</v>
      </c>
      <c r="Y92" s="366">
        <f t="shared" si="179"/>
        <v>0</v>
      </c>
      <c r="Z92" s="365">
        <f t="shared" si="180"/>
        <v>0</v>
      </c>
      <c r="AA92" s="365">
        <f t="shared" si="181"/>
        <v>0</v>
      </c>
      <c r="AB92" s="366">
        <f t="shared" si="182"/>
        <v>0</v>
      </c>
      <c r="AC92" s="366">
        <f t="shared" si="183"/>
        <v>0</v>
      </c>
      <c r="AD92" s="366">
        <f t="shared" si="184"/>
        <v>0</v>
      </c>
      <c r="AE92" s="365">
        <f t="shared" si="185"/>
        <v>0</v>
      </c>
      <c r="AF92" s="367"/>
      <c r="AG92" s="367"/>
      <c r="AI92" s="18"/>
      <c r="AJ92" s="16"/>
      <c r="AK92" s="16"/>
      <c r="AL92" s="16"/>
      <c r="AM92" s="16"/>
      <c r="AN92" s="16"/>
      <c r="AO92" s="16"/>
      <c r="AP92" s="16"/>
      <c r="AQ92" s="16"/>
      <c r="AR92" s="16"/>
      <c r="AS92" s="16"/>
      <c r="AT92" s="16"/>
    </row>
    <row r="93" spans="1:46" ht="15.75">
      <c r="A93" s="453"/>
      <c r="B93" s="424" t="s">
        <v>334</v>
      </c>
      <c r="C93" s="428"/>
      <c r="D93" s="429"/>
      <c r="E93" s="429"/>
      <c r="F93" s="429"/>
      <c r="G93" s="429"/>
      <c r="H93" s="429"/>
      <c r="I93" s="428"/>
      <c r="J93" s="428"/>
      <c r="K93" s="429"/>
      <c r="L93" s="429"/>
      <c r="M93" s="429"/>
      <c r="N93" s="428"/>
      <c r="O93" s="430"/>
      <c r="P93"/>
      <c r="Q93"/>
      <c r="R93" s="207"/>
      <c r="S93" s="206"/>
      <c r="T93" s="363">
        <f t="shared" si="174"/>
        <v>0</v>
      </c>
      <c r="U93" s="367">
        <f t="shared" si="175"/>
        <v>0</v>
      </c>
      <c r="V93" s="367">
        <f t="shared" si="176"/>
        <v>0</v>
      </c>
      <c r="W93" s="367">
        <f t="shared" si="177"/>
        <v>0</v>
      </c>
      <c r="X93" s="367">
        <f t="shared" si="178"/>
        <v>0</v>
      </c>
      <c r="Y93" s="367">
        <f t="shared" si="179"/>
        <v>0</v>
      </c>
      <c r="Z93" s="363">
        <f t="shared" si="180"/>
        <v>0</v>
      </c>
      <c r="AA93" s="363">
        <f t="shared" si="181"/>
        <v>0</v>
      </c>
      <c r="AB93" s="367">
        <f t="shared" si="182"/>
        <v>0</v>
      </c>
      <c r="AC93" s="367">
        <f t="shared" si="183"/>
        <v>0</v>
      </c>
      <c r="AD93" s="367">
        <f t="shared" si="184"/>
        <v>0</v>
      </c>
      <c r="AE93" s="363">
        <f t="shared" si="185"/>
        <v>0</v>
      </c>
      <c r="AF93" s="367"/>
      <c r="AG93" s="367"/>
      <c r="AI93" s="18"/>
      <c r="AJ93" s="16"/>
      <c r="AK93" s="16"/>
      <c r="AL93" s="16"/>
      <c r="AM93" s="16"/>
      <c r="AN93" s="16"/>
      <c r="AO93" s="16"/>
      <c r="AP93" s="16"/>
      <c r="AQ93" s="16"/>
      <c r="AR93" s="16"/>
      <c r="AS93" s="16"/>
      <c r="AT93" s="16"/>
    </row>
    <row r="94" spans="1:46" ht="15.75">
      <c r="A94" s="454" t="s">
        <v>288</v>
      </c>
      <c r="B94" s="414" t="s">
        <v>320</v>
      </c>
      <c r="C94" s="425">
        <v>4951</v>
      </c>
      <c r="D94" s="426">
        <v>3366</v>
      </c>
      <c r="E94" s="426"/>
      <c r="F94" s="426">
        <v>1338</v>
      </c>
      <c r="G94" s="426">
        <v>406</v>
      </c>
      <c r="H94" s="426"/>
      <c r="I94" s="425">
        <v>10061</v>
      </c>
      <c r="J94" s="425"/>
      <c r="K94" s="426"/>
      <c r="L94" s="426"/>
      <c r="M94" s="426"/>
      <c r="N94" s="425"/>
      <c r="O94" s="427"/>
      <c r="P94"/>
      <c r="Q94"/>
      <c r="R94" s="207"/>
      <c r="S94" s="206"/>
      <c r="T94" s="361">
        <f>IF($C$94&gt;0,C94/$C$94,)</f>
        <v>1</v>
      </c>
      <c r="U94" s="362">
        <f>IF($D$94&gt;0,D94/$D$94,)</f>
        <v>1</v>
      </c>
      <c r="V94" s="362">
        <f>IF($E$94&gt;0,E94/$E$94,)</f>
        <v>0</v>
      </c>
      <c r="W94" s="362">
        <f>IF($F$94&gt;0,F94/$F$94,)</f>
        <v>1</v>
      </c>
      <c r="X94" s="362">
        <f>IF($G$94&gt;0,G94/$G$94,)</f>
        <v>1</v>
      </c>
      <c r="Y94" s="362">
        <f>IF($H$94&gt;0,H94/$H$94,)</f>
        <v>0</v>
      </c>
      <c r="Z94" s="361">
        <f>IF($I$94&gt;0,I94/$I$94,)</f>
        <v>1</v>
      </c>
      <c r="AA94" s="361">
        <f>IF($J$94&gt;0,J94/$J$94,)</f>
        <v>0</v>
      </c>
      <c r="AB94" s="362">
        <f>IF($K$94&gt;0,K94/$K$94,)</f>
        <v>0</v>
      </c>
      <c r="AC94" s="362">
        <f>IF($L$94&gt;0,L94/$L$94,)</f>
        <v>0</v>
      </c>
      <c r="AD94" s="362">
        <f>IF($M$94&gt;0,M94/$M$94,)</f>
        <v>0</v>
      </c>
      <c r="AE94" s="361">
        <f>IF($N$94&gt;0,N94/$N$94,)</f>
        <v>0</v>
      </c>
      <c r="AF94" s="367"/>
      <c r="AG94" s="367"/>
      <c r="AI94" s="17">
        <f>SUM(T95:T104)</f>
        <v>0.99999999999999989</v>
      </c>
      <c r="AJ94" s="17">
        <f t="shared" ref="AJ94" si="186">SUM(U95:U104)</f>
        <v>1</v>
      </c>
      <c r="AK94" s="17">
        <f t="shared" ref="AK94" si="187">SUM(V95:V104)</f>
        <v>0</v>
      </c>
      <c r="AL94" s="17">
        <f t="shared" ref="AL94" si="188">SUM(W95:W104)</f>
        <v>1</v>
      </c>
      <c r="AM94" s="17">
        <f t="shared" ref="AM94" si="189">SUM(X95:X104)</f>
        <v>1</v>
      </c>
      <c r="AN94" s="17">
        <f t="shared" ref="AN94" si="190">SUM(Y95:Y104)</f>
        <v>0</v>
      </c>
      <c r="AO94" s="17">
        <f t="shared" ref="AO94" si="191">SUM(Z95:Z104)</f>
        <v>0.99999999999999989</v>
      </c>
      <c r="AP94" s="17">
        <f t="shared" ref="AP94" si="192">SUM(AA95:AA104)</f>
        <v>0</v>
      </c>
      <c r="AQ94" s="17">
        <f t="shared" ref="AQ94" si="193">SUM(AB95:AB104)</f>
        <v>0</v>
      </c>
      <c r="AR94" s="17">
        <f t="shared" ref="AR94" si="194">SUM(AC95:AC104)</f>
        <v>0</v>
      </c>
      <c r="AS94" s="17">
        <f t="shared" ref="AS94" si="195">SUM(AD95:AD104)</f>
        <v>0</v>
      </c>
      <c r="AT94" s="17">
        <f t="shared" ref="AT94" si="196">SUM(AE95:AE104)</f>
        <v>0</v>
      </c>
    </row>
    <row r="95" spans="1:46" ht="15.75">
      <c r="A95" s="453"/>
      <c r="B95" s="424" t="s">
        <v>501</v>
      </c>
      <c r="C95" s="439">
        <v>210</v>
      </c>
      <c r="D95" s="429">
        <v>65</v>
      </c>
      <c r="E95" s="429"/>
      <c r="F95" s="429">
        <v>86</v>
      </c>
      <c r="G95" s="429">
        <v>11</v>
      </c>
      <c r="H95" s="429"/>
      <c r="I95" s="428">
        <v>372</v>
      </c>
      <c r="J95" s="428"/>
      <c r="K95" s="429"/>
      <c r="L95" s="429"/>
      <c r="M95" s="429"/>
      <c r="N95" s="428"/>
      <c r="O95" s="430"/>
      <c r="P95"/>
      <c r="Q95"/>
      <c r="R95" s="207"/>
      <c r="S95" s="206"/>
      <c r="T95" s="363">
        <f t="shared" ref="T95:T104" si="197">IF($C$94&gt;0,C95/$C$94,)</f>
        <v>4.2415673601292669E-2</v>
      </c>
      <c r="U95" s="364">
        <f t="shared" ref="U95:U104" si="198">IF($D$94&gt;0,D95/$D$94,)</f>
        <v>1.9310754604872252E-2</v>
      </c>
      <c r="V95" s="364">
        <f t="shared" ref="V95:V104" si="199">IF($E$94&gt;0,E95/$E$94,)</f>
        <v>0</v>
      </c>
      <c r="W95" s="364">
        <f t="shared" ref="W95:W104" si="200">IF($F$94&gt;0,F95/$F$94,)</f>
        <v>6.4275037369207769E-2</v>
      </c>
      <c r="X95" s="364">
        <f t="shared" ref="X95:X104" si="201">IF($G$94&gt;0,G95/$G$94,)</f>
        <v>2.7093596059113302E-2</v>
      </c>
      <c r="Y95" s="364">
        <f t="shared" ref="Y95:Y104" si="202">IF($H$94&gt;0,H95/$H$94,)</f>
        <v>0</v>
      </c>
      <c r="Z95" s="363">
        <f t="shared" ref="Z95:Z104" si="203">IF($I$94&gt;0,I95/$I$94,)</f>
        <v>3.6974455819501047E-2</v>
      </c>
      <c r="AA95" s="363">
        <f t="shared" ref="AA95:AA104" si="204">IF($J$94&gt;0,J95/$J$94,)</f>
        <v>0</v>
      </c>
      <c r="AB95" s="364">
        <f t="shared" ref="AB95:AB104" si="205">IF($K$94&gt;0,K95/$K$94,)</f>
        <v>0</v>
      </c>
      <c r="AC95" s="364">
        <f t="shared" ref="AC95:AC104" si="206">IF($L$94&gt;0,L95/$L$94,)</f>
        <v>0</v>
      </c>
      <c r="AD95" s="364">
        <f t="shared" ref="AD95:AD104" si="207">IF($M$94&gt;0,M95/$M$94,)</f>
        <v>0</v>
      </c>
      <c r="AE95" s="363">
        <f t="shared" ref="AE95:AE104" si="208">IF($N$94&gt;0,N95/$N$94,)</f>
        <v>0</v>
      </c>
      <c r="AF95" s="367"/>
      <c r="AG95" s="367"/>
      <c r="AI95" s="18"/>
      <c r="AJ95" s="16"/>
      <c r="AK95" s="16"/>
      <c r="AL95" s="16"/>
      <c r="AM95" s="16"/>
      <c r="AN95" s="16"/>
      <c r="AO95" s="16"/>
      <c r="AP95" s="16"/>
      <c r="AQ95" s="16"/>
      <c r="AR95" s="16"/>
      <c r="AS95" s="16"/>
      <c r="AT95" s="16"/>
    </row>
    <row r="96" spans="1:46" ht="15.75">
      <c r="A96" s="453"/>
      <c r="B96" s="424" t="s">
        <v>503</v>
      </c>
      <c r="C96" s="439">
        <v>76</v>
      </c>
      <c r="D96" s="429">
        <v>57</v>
      </c>
      <c r="E96" s="429"/>
      <c r="F96" s="429">
        <v>60</v>
      </c>
      <c r="G96" s="429">
        <v>9</v>
      </c>
      <c r="H96" s="429"/>
      <c r="I96" s="428">
        <v>202</v>
      </c>
      <c r="J96" s="428"/>
      <c r="K96" s="429"/>
      <c r="L96" s="429"/>
      <c r="M96" s="429"/>
      <c r="N96" s="428"/>
      <c r="O96" s="430"/>
      <c r="P96"/>
      <c r="Q96"/>
      <c r="R96" s="207"/>
      <c r="S96" s="206"/>
      <c r="T96" s="363">
        <f t="shared" si="197"/>
        <v>1.5350434255705918E-2</v>
      </c>
      <c r="U96" s="364">
        <f t="shared" si="198"/>
        <v>1.6934046345811051E-2</v>
      </c>
      <c r="V96" s="364">
        <f t="shared" si="199"/>
        <v>0</v>
      </c>
      <c r="W96" s="364">
        <f t="shared" si="200"/>
        <v>4.4843049327354258E-2</v>
      </c>
      <c r="X96" s="364">
        <f t="shared" si="201"/>
        <v>2.2167487684729065E-2</v>
      </c>
      <c r="Y96" s="364">
        <f t="shared" si="202"/>
        <v>0</v>
      </c>
      <c r="Z96" s="363">
        <f t="shared" si="203"/>
        <v>2.0077527084782824E-2</v>
      </c>
      <c r="AA96" s="363">
        <f t="shared" si="204"/>
        <v>0</v>
      </c>
      <c r="AB96" s="364">
        <f t="shared" si="205"/>
        <v>0</v>
      </c>
      <c r="AC96" s="364">
        <f t="shared" si="206"/>
        <v>0</v>
      </c>
      <c r="AD96" s="364">
        <f t="shared" si="207"/>
        <v>0</v>
      </c>
      <c r="AE96" s="363">
        <f t="shared" si="208"/>
        <v>0</v>
      </c>
      <c r="AF96" s="367"/>
      <c r="AG96" s="367"/>
      <c r="AI96" s="18"/>
      <c r="AJ96" s="16"/>
      <c r="AK96" s="16"/>
      <c r="AL96" s="16"/>
      <c r="AM96" s="16"/>
      <c r="AN96" s="16"/>
      <c r="AO96" s="16"/>
      <c r="AP96" s="16"/>
      <c r="AQ96" s="16"/>
      <c r="AR96" s="16"/>
      <c r="AS96" s="16"/>
      <c r="AT96" s="16"/>
    </row>
    <row r="97" spans="1:46" ht="15.75">
      <c r="A97" s="453"/>
      <c r="B97" s="424" t="s">
        <v>505</v>
      </c>
      <c r="C97" s="439"/>
      <c r="D97" s="429"/>
      <c r="E97" s="429"/>
      <c r="F97" s="429"/>
      <c r="G97" s="429"/>
      <c r="H97" s="429"/>
      <c r="I97" s="428"/>
      <c r="J97" s="428"/>
      <c r="K97" s="429"/>
      <c r="L97" s="429"/>
      <c r="M97" s="429"/>
      <c r="N97" s="428"/>
      <c r="O97" s="430"/>
      <c r="P97"/>
      <c r="Q97"/>
      <c r="R97" s="207"/>
      <c r="S97" s="206"/>
      <c r="T97" s="365">
        <f t="shared" si="197"/>
        <v>0</v>
      </c>
      <c r="U97" s="366">
        <f t="shared" si="198"/>
        <v>0</v>
      </c>
      <c r="V97" s="366">
        <f t="shared" si="199"/>
        <v>0</v>
      </c>
      <c r="W97" s="366">
        <f t="shared" si="200"/>
        <v>0</v>
      </c>
      <c r="X97" s="366">
        <f t="shared" si="201"/>
        <v>0</v>
      </c>
      <c r="Y97" s="366">
        <f t="shared" si="202"/>
        <v>0</v>
      </c>
      <c r="Z97" s="365">
        <f t="shared" si="203"/>
        <v>0</v>
      </c>
      <c r="AA97" s="365">
        <f t="shared" si="204"/>
        <v>0</v>
      </c>
      <c r="AB97" s="366">
        <f t="shared" si="205"/>
        <v>0</v>
      </c>
      <c r="AC97" s="366">
        <f t="shared" si="206"/>
        <v>0</v>
      </c>
      <c r="AD97" s="366">
        <f t="shared" si="207"/>
        <v>0</v>
      </c>
      <c r="AE97" s="365">
        <f t="shared" si="208"/>
        <v>0</v>
      </c>
      <c r="AF97" s="367"/>
      <c r="AG97" s="367"/>
      <c r="AI97" s="18"/>
      <c r="AJ97" s="16"/>
      <c r="AK97" s="16"/>
      <c r="AL97" s="16"/>
      <c r="AM97" s="16"/>
      <c r="AN97" s="16"/>
      <c r="AO97" s="16"/>
      <c r="AP97" s="16"/>
      <c r="AQ97" s="16"/>
      <c r="AR97" s="16"/>
      <c r="AS97" s="16"/>
      <c r="AT97" s="16"/>
    </row>
    <row r="98" spans="1:46" ht="15.75">
      <c r="A98" s="453"/>
      <c r="B98" s="424" t="s">
        <v>322</v>
      </c>
      <c r="C98" s="439">
        <v>1186</v>
      </c>
      <c r="D98" s="429">
        <v>971</v>
      </c>
      <c r="E98" s="429"/>
      <c r="F98" s="429">
        <v>303</v>
      </c>
      <c r="G98" s="429">
        <v>96</v>
      </c>
      <c r="H98" s="429"/>
      <c r="I98" s="428">
        <v>2556</v>
      </c>
      <c r="J98" s="428"/>
      <c r="K98" s="429"/>
      <c r="L98" s="429"/>
      <c r="M98" s="429"/>
      <c r="N98" s="428"/>
      <c r="O98" s="430"/>
      <c r="P98"/>
      <c r="Q98"/>
      <c r="R98" s="207"/>
      <c r="S98" s="206"/>
      <c r="T98" s="363">
        <f t="shared" si="197"/>
        <v>0.23954756614825287</v>
      </c>
      <c r="U98" s="364">
        <f t="shared" si="198"/>
        <v>0.28847296494355318</v>
      </c>
      <c r="V98" s="364">
        <f t="shared" si="199"/>
        <v>0</v>
      </c>
      <c r="W98" s="364">
        <f t="shared" si="200"/>
        <v>0.226457399103139</v>
      </c>
      <c r="X98" s="364">
        <f t="shared" si="201"/>
        <v>0.23645320197044334</v>
      </c>
      <c r="Y98" s="364">
        <f t="shared" si="202"/>
        <v>0</v>
      </c>
      <c r="Z98" s="363">
        <f t="shared" si="203"/>
        <v>0.25405029321141037</v>
      </c>
      <c r="AA98" s="363">
        <f t="shared" si="204"/>
        <v>0</v>
      </c>
      <c r="AB98" s="364">
        <f t="shared" si="205"/>
        <v>0</v>
      </c>
      <c r="AC98" s="364">
        <f t="shared" si="206"/>
        <v>0</v>
      </c>
      <c r="AD98" s="364">
        <f t="shared" si="207"/>
        <v>0</v>
      </c>
      <c r="AE98" s="363">
        <f t="shared" si="208"/>
        <v>0</v>
      </c>
      <c r="AF98" s="367"/>
      <c r="AG98" s="367"/>
      <c r="AI98" s="18"/>
      <c r="AJ98" s="16"/>
      <c r="AK98" s="16"/>
      <c r="AL98" s="16"/>
      <c r="AM98" s="16"/>
      <c r="AN98" s="16"/>
      <c r="AO98" s="16"/>
      <c r="AP98" s="16"/>
      <c r="AQ98" s="16"/>
      <c r="AR98" s="16"/>
      <c r="AS98" s="16"/>
      <c r="AT98" s="16"/>
    </row>
    <row r="99" spans="1:46" ht="15.75">
      <c r="A99" s="453"/>
      <c r="B99" s="424" t="s">
        <v>324</v>
      </c>
      <c r="C99" s="439">
        <v>553</v>
      </c>
      <c r="D99" s="429">
        <v>791</v>
      </c>
      <c r="E99" s="429"/>
      <c r="F99" s="429">
        <v>102</v>
      </c>
      <c r="G99" s="429">
        <v>15</v>
      </c>
      <c r="H99" s="429"/>
      <c r="I99" s="428">
        <v>1461</v>
      </c>
      <c r="J99" s="428"/>
      <c r="K99" s="429"/>
      <c r="L99" s="429"/>
      <c r="M99" s="429"/>
      <c r="N99" s="428"/>
      <c r="O99" s="430"/>
      <c r="P99"/>
      <c r="Q99"/>
      <c r="R99" s="207"/>
      <c r="S99" s="206"/>
      <c r="T99" s="363">
        <f t="shared" si="197"/>
        <v>0.11169460715007069</v>
      </c>
      <c r="U99" s="364">
        <f t="shared" si="198"/>
        <v>0.23499702911467618</v>
      </c>
      <c r="V99" s="364">
        <f t="shared" si="199"/>
        <v>0</v>
      </c>
      <c r="W99" s="364">
        <f t="shared" si="200"/>
        <v>7.623318385650224E-2</v>
      </c>
      <c r="X99" s="364">
        <f t="shared" si="201"/>
        <v>3.6945812807881777E-2</v>
      </c>
      <c r="Y99" s="364">
        <f t="shared" si="202"/>
        <v>0</v>
      </c>
      <c r="Z99" s="363">
        <f t="shared" si="203"/>
        <v>0.14521419342013717</v>
      </c>
      <c r="AA99" s="363">
        <f t="shared" si="204"/>
        <v>0</v>
      </c>
      <c r="AB99" s="364">
        <f t="shared" si="205"/>
        <v>0</v>
      </c>
      <c r="AC99" s="364">
        <f t="shared" si="206"/>
        <v>0</v>
      </c>
      <c r="AD99" s="364">
        <f t="shared" si="207"/>
        <v>0</v>
      </c>
      <c r="AE99" s="363">
        <f t="shared" si="208"/>
        <v>0</v>
      </c>
      <c r="AF99" s="367"/>
      <c r="AG99" s="367"/>
      <c r="AI99" s="18"/>
      <c r="AJ99" s="16"/>
      <c r="AK99" s="16"/>
      <c r="AL99" s="16"/>
      <c r="AM99" s="16"/>
      <c r="AN99" s="16"/>
      <c r="AO99" s="16"/>
      <c r="AP99" s="16"/>
      <c r="AQ99" s="16"/>
      <c r="AR99" s="16"/>
      <c r="AS99" s="16"/>
      <c r="AT99" s="16"/>
    </row>
    <row r="100" spans="1:46" ht="15.75">
      <c r="A100" s="453"/>
      <c r="B100" s="424" t="s">
        <v>326</v>
      </c>
      <c r="C100" s="439"/>
      <c r="D100" s="429"/>
      <c r="E100" s="429"/>
      <c r="F100" s="429"/>
      <c r="G100" s="429"/>
      <c r="H100" s="429"/>
      <c r="I100" s="428"/>
      <c r="J100" s="428"/>
      <c r="K100" s="429"/>
      <c r="L100" s="429"/>
      <c r="M100" s="429"/>
      <c r="N100" s="428"/>
      <c r="O100" s="430"/>
      <c r="P100"/>
      <c r="Q100"/>
      <c r="R100" s="207"/>
      <c r="S100" s="206"/>
      <c r="T100" s="365">
        <f t="shared" si="197"/>
        <v>0</v>
      </c>
      <c r="U100" s="366">
        <f t="shared" si="198"/>
        <v>0</v>
      </c>
      <c r="V100" s="366">
        <f t="shared" si="199"/>
        <v>0</v>
      </c>
      <c r="W100" s="366">
        <f t="shared" si="200"/>
        <v>0</v>
      </c>
      <c r="X100" s="366">
        <f t="shared" si="201"/>
        <v>0</v>
      </c>
      <c r="Y100" s="366">
        <f t="shared" si="202"/>
        <v>0</v>
      </c>
      <c r="Z100" s="365">
        <f t="shared" si="203"/>
        <v>0</v>
      </c>
      <c r="AA100" s="365">
        <f t="shared" si="204"/>
        <v>0</v>
      </c>
      <c r="AB100" s="366">
        <f t="shared" si="205"/>
        <v>0</v>
      </c>
      <c r="AC100" s="366">
        <f t="shared" si="206"/>
        <v>0</v>
      </c>
      <c r="AD100" s="366">
        <f t="shared" si="207"/>
        <v>0</v>
      </c>
      <c r="AE100" s="365">
        <f t="shared" si="208"/>
        <v>0</v>
      </c>
      <c r="AF100" s="367"/>
      <c r="AG100" s="367"/>
      <c r="AI100" s="18"/>
      <c r="AJ100" s="16"/>
      <c r="AK100" s="16"/>
      <c r="AL100" s="16"/>
      <c r="AM100" s="16"/>
      <c r="AN100" s="16"/>
      <c r="AO100" s="16"/>
      <c r="AP100" s="16"/>
      <c r="AQ100" s="16"/>
      <c r="AR100" s="16"/>
      <c r="AS100" s="16"/>
      <c r="AT100" s="16"/>
    </row>
    <row r="101" spans="1:46" ht="15.75">
      <c r="A101" s="453"/>
      <c r="B101" s="424" t="s">
        <v>328</v>
      </c>
      <c r="C101" s="439">
        <v>1352</v>
      </c>
      <c r="D101" s="429">
        <v>538</v>
      </c>
      <c r="E101" s="429"/>
      <c r="F101" s="429">
        <v>291</v>
      </c>
      <c r="G101" s="429">
        <v>109</v>
      </c>
      <c r="H101" s="429"/>
      <c r="I101" s="428">
        <v>2290</v>
      </c>
      <c r="J101" s="428"/>
      <c r="K101" s="429"/>
      <c r="L101" s="429"/>
      <c r="M101" s="429"/>
      <c r="N101" s="428"/>
      <c r="O101" s="430"/>
      <c r="P101"/>
      <c r="Q101"/>
      <c r="R101" s="207"/>
      <c r="S101" s="206"/>
      <c r="T101" s="363">
        <f t="shared" si="197"/>
        <v>0.27307614623308424</v>
      </c>
      <c r="U101" s="367">
        <f t="shared" si="198"/>
        <v>0.15983363042186571</v>
      </c>
      <c r="V101" s="367">
        <f t="shared" si="199"/>
        <v>0</v>
      </c>
      <c r="W101" s="367">
        <f t="shared" si="200"/>
        <v>0.21748878923766815</v>
      </c>
      <c r="X101" s="367">
        <f t="shared" si="201"/>
        <v>0.26847290640394089</v>
      </c>
      <c r="Y101" s="367">
        <f t="shared" si="202"/>
        <v>0</v>
      </c>
      <c r="Z101" s="363">
        <f t="shared" si="203"/>
        <v>0.22761156942649835</v>
      </c>
      <c r="AA101" s="363">
        <f t="shared" si="204"/>
        <v>0</v>
      </c>
      <c r="AB101" s="367">
        <f t="shared" si="205"/>
        <v>0</v>
      </c>
      <c r="AC101" s="367">
        <f t="shared" si="206"/>
        <v>0</v>
      </c>
      <c r="AD101" s="367">
        <f t="shared" si="207"/>
        <v>0</v>
      </c>
      <c r="AE101" s="363">
        <f t="shared" si="208"/>
        <v>0</v>
      </c>
      <c r="AF101" s="367"/>
      <c r="AG101" s="367"/>
      <c r="AI101" s="18"/>
      <c r="AJ101" s="16"/>
      <c r="AK101" s="16"/>
      <c r="AL101" s="16"/>
      <c r="AM101" s="16"/>
      <c r="AN101" s="16"/>
      <c r="AO101" s="16"/>
      <c r="AP101" s="16"/>
      <c r="AQ101" s="16"/>
      <c r="AR101" s="16"/>
      <c r="AS101" s="16"/>
      <c r="AT101" s="16"/>
    </row>
    <row r="102" spans="1:46" ht="15.75">
      <c r="A102" s="453"/>
      <c r="B102" s="424" t="s">
        <v>330</v>
      </c>
      <c r="C102" s="439">
        <v>1371</v>
      </c>
      <c r="D102" s="429">
        <v>688</v>
      </c>
      <c r="E102" s="429"/>
      <c r="F102" s="429">
        <v>361</v>
      </c>
      <c r="G102" s="429">
        <v>148</v>
      </c>
      <c r="H102" s="429"/>
      <c r="I102" s="428">
        <v>2568</v>
      </c>
      <c r="J102" s="428"/>
      <c r="K102" s="429"/>
      <c r="L102" s="429"/>
      <c r="M102" s="429"/>
      <c r="N102" s="428"/>
      <c r="O102" s="430"/>
      <c r="P102"/>
      <c r="Q102"/>
      <c r="R102" s="207"/>
      <c r="S102" s="206"/>
      <c r="T102" s="363">
        <f t="shared" si="197"/>
        <v>0.27691375479701069</v>
      </c>
      <c r="U102" s="367">
        <f t="shared" si="198"/>
        <v>0.20439691027926321</v>
      </c>
      <c r="V102" s="367">
        <f t="shared" si="199"/>
        <v>0</v>
      </c>
      <c r="W102" s="367">
        <f t="shared" si="200"/>
        <v>0.26980568011958145</v>
      </c>
      <c r="X102" s="367">
        <f t="shared" si="201"/>
        <v>0.3645320197044335</v>
      </c>
      <c r="Y102" s="367">
        <f t="shared" si="202"/>
        <v>0</v>
      </c>
      <c r="Z102" s="363">
        <f t="shared" si="203"/>
        <v>0.25524301759268464</v>
      </c>
      <c r="AA102" s="363">
        <f t="shared" si="204"/>
        <v>0</v>
      </c>
      <c r="AB102" s="367">
        <f t="shared" si="205"/>
        <v>0</v>
      </c>
      <c r="AC102" s="367">
        <f t="shared" si="206"/>
        <v>0</v>
      </c>
      <c r="AD102" s="367">
        <f t="shared" si="207"/>
        <v>0</v>
      </c>
      <c r="AE102" s="363">
        <f t="shared" si="208"/>
        <v>0</v>
      </c>
      <c r="AF102" s="367"/>
      <c r="AG102" s="367"/>
      <c r="AI102" s="17"/>
      <c r="AJ102" s="17"/>
      <c r="AK102" s="17"/>
      <c r="AL102" s="17"/>
      <c r="AM102" s="17"/>
      <c r="AN102" s="17"/>
      <c r="AO102" s="17"/>
      <c r="AP102" s="17"/>
      <c r="AQ102" s="17"/>
      <c r="AR102" s="17"/>
      <c r="AS102" s="17"/>
      <c r="AT102" s="17"/>
    </row>
    <row r="103" spans="1:46" ht="15.75">
      <c r="A103" s="453"/>
      <c r="B103" s="424" t="s">
        <v>332</v>
      </c>
      <c r="C103" s="439"/>
      <c r="D103" s="429">
        <v>1</v>
      </c>
      <c r="E103" s="429"/>
      <c r="F103" s="429"/>
      <c r="G103" s="429"/>
      <c r="H103" s="429"/>
      <c r="I103" s="428">
        <v>1</v>
      </c>
      <c r="J103" s="428"/>
      <c r="K103" s="429"/>
      <c r="L103" s="429"/>
      <c r="M103" s="429"/>
      <c r="N103" s="428"/>
      <c r="O103" s="430"/>
      <c r="P103"/>
      <c r="Q103"/>
      <c r="R103" s="207"/>
      <c r="S103" s="206"/>
      <c r="T103" s="365">
        <f t="shared" si="197"/>
        <v>0</v>
      </c>
      <c r="U103" s="366">
        <f t="shared" si="198"/>
        <v>2.9708853238265005E-4</v>
      </c>
      <c r="V103" s="366">
        <f t="shared" si="199"/>
        <v>0</v>
      </c>
      <c r="W103" s="366">
        <f t="shared" si="200"/>
        <v>0</v>
      </c>
      <c r="X103" s="366">
        <f t="shared" si="201"/>
        <v>0</v>
      </c>
      <c r="Y103" s="366">
        <f t="shared" si="202"/>
        <v>0</v>
      </c>
      <c r="Z103" s="365">
        <f t="shared" si="203"/>
        <v>9.9393698439518936E-5</v>
      </c>
      <c r="AA103" s="365">
        <f t="shared" si="204"/>
        <v>0</v>
      </c>
      <c r="AB103" s="366">
        <f t="shared" si="205"/>
        <v>0</v>
      </c>
      <c r="AC103" s="366">
        <f t="shared" si="206"/>
        <v>0</v>
      </c>
      <c r="AD103" s="366">
        <f t="shared" si="207"/>
        <v>0</v>
      </c>
      <c r="AE103" s="365">
        <f t="shared" si="208"/>
        <v>0</v>
      </c>
      <c r="AF103" s="367"/>
      <c r="AG103" s="367"/>
      <c r="AI103" s="18"/>
      <c r="AJ103" s="16"/>
      <c r="AK103" s="16"/>
      <c r="AL103" s="16"/>
      <c r="AM103" s="16"/>
      <c r="AN103" s="16"/>
      <c r="AO103" s="16"/>
      <c r="AP103" s="16"/>
      <c r="AQ103" s="16"/>
      <c r="AR103" s="16"/>
      <c r="AS103" s="16"/>
      <c r="AT103" s="16"/>
    </row>
    <row r="104" spans="1:46" ht="15.75">
      <c r="A104" s="453"/>
      <c r="B104" s="424" t="s">
        <v>334</v>
      </c>
      <c r="C104" s="439">
        <v>203</v>
      </c>
      <c r="D104" s="429">
        <v>255</v>
      </c>
      <c r="E104" s="429"/>
      <c r="F104" s="429">
        <v>135</v>
      </c>
      <c r="G104" s="429">
        <v>18</v>
      </c>
      <c r="H104" s="429"/>
      <c r="I104" s="428">
        <v>611</v>
      </c>
      <c r="J104" s="428"/>
      <c r="K104" s="429"/>
      <c r="L104" s="429"/>
      <c r="M104" s="429"/>
      <c r="N104" s="428"/>
      <c r="O104" s="430"/>
      <c r="P104"/>
      <c r="Q104"/>
      <c r="R104" s="207"/>
      <c r="S104" s="206"/>
      <c r="T104" s="363">
        <f t="shared" si="197"/>
        <v>4.1001817814582911E-2</v>
      </c>
      <c r="U104" s="367">
        <f t="shared" si="198"/>
        <v>7.575757575757576E-2</v>
      </c>
      <c r="V104" s="367">
        <f t="shared" si="199"/>
        <v>0</v>
      </c>
      <c r="W104" s="367">
        <f t="shared" si="200"/>
        <v>0.10089686098654709</v>
      </c>
      <c r="X104" s="367">
        <f t="shared" si="201"/>
        <v>4.4334975369458129E-2</v>
      </c>
      <c r="Y104" s="367">
        <f t="shared" si="202"/>
        <v>0</v>
      </c>
      <c r="Z104" s="363">
        <f t="shared" si="203"/>
        <v>6.0729549746546069E-2</v>
      </c>
      <c r="AA104" s="363">
        <f t="shared" si="204"/>
        <v>0</v>
      </c>
      <c r="AB104" s="367">
        <f t="shared" si="205"/>
        <v>0</v>
      </c>
      <c r="AC104" s="367">
        <f t="shared" si="206"/>
        <v>0</v>
      </c>
      <c r="AD104" s="367">
        <f t="shared" si="207"/>
        <v>0</v>
      </c>
      <c r="AE104" s="363">
        <f t="shared" si="208"/>
        <v>0</v>
      </c>
      <c r="AF104" s="367"/>
      <c r="AG104" s="367"/>
      <c r="AI104" s="18"/>
      <c r="AJ104" s="16"/>
      <c r="AK104" s="16"/>
      <c r="AL104" s="16"/>
      <c r="AM104" s="16"/>
      <c r="AN104" s="16"/>
      <c r="AO104" s="16"/>
      <c r="AP104" s="16"/>
      <c r="AQ104" s="16"/>
      <c r="AR104" s="16"/>
      <c r="AS104" s="16"/>
      <c r="AT104" s="16"/>
    </row>
    <row r="105" spans="1:46" ht="15.75">
      <c r="A105" s="452" t="s">
        <v>45</v>
      </c>
      <c r="B105" s="414" t="s">
        <v>320</v>
      </c>
      <c r="C105" s="425">
        <v>8509</v>
      </c>
      <c r="D105" s="426">
        <v>5752</v>
      </c>
      <c r="E105" s="426">
        <v>12469</v>
      </c>
      <c r="F105" s="426">
        <v>773</v>
      </c>
      <c r="G105" s="426">
        <v>1747</v>
      </c>
      <c r="H105" s="426">
        <v>997</v>
      </c>
      <c r="I105" s="425">
        <v>30247</v>
      </c>
      <c r="J105" s="425"/>
      <c r="K105" s="426">
        <v>7974</v>
      </c>
      <c r="L105" s="426">
        <v>8200</v>
      </c>
      <c r="M105" s="426">
        <v>1196</v>
      </c>
      <c r="N105" s="425">
        <v>17370</v>
      </c>
      <c r="O105" s="427"/>
      <c r="P105"/>
      <c r="Q105"/>
      <c r="R105" s="207"/>
      <c r="S105" s="206"/>
      <c r="T105" s="361">
        <f>IF($C$105&gt;0,C105/$C$105,)</f>
        <v>1</v>
      </c>
      <c r="U105" s="362">
        <f>IF($D$105&gt;0,D105/$D$105,)</f>
        <v>1</v>
      </c>
      <c r="V105" s="362">
        <f>IF($E$105&gt;0,E105/$E$105,)</f>
        <v>1</v>
      </c>
      <c r="W105" s="362">
        <f>IF($F$105&gt;0,F105/$F$105,)</f>
        <v>1</v>
      </c>
      <c r="X105" s="362">
        <f>IF($G$105&gt;0,G105/$G$105,)</f>
        <v>1</v>
      </c>
      <c r="Y105" s="362">
        <f>IF($H$105&gt;0,H105/$H$105,)</f>
        <v>1</v>
      </c>
      <c r="Z105" s="361">
        <f>IF($I$105&gt;0,I105/$I$105,)</f>
        <v>1</v>
      </c>
      <c r="AA105" s="361">
        <f>IF($J$105&gt;0,J105/$J$105,)</f>
        <v>0</v>
      </c>
      <c r="AB105" s="362">
        <f>IF($K$105&gt;0,K105/$K$105,)</f>
        <v>1</v>
      </c>
      <c r="AC105" s="362">
        <f>IF($L$105&gt;0,L105/$L$105,)</f>
        <v>1</v>
      </c>
      <c r="AD105" s="362">
        <f>IF($M$105&gt;0,M105/$M$105,)</f>
        <v>1</v>
      </c>
      <c r="AE105" s="361">
        <f>IF($N$105&gt;0,N105/$N$105,)</f>
        <v>1</v>
      </c>
      <c r="AF105" s="367"/>
      <c r="AG105" s="367"/>
      <c r="AI105" s="17">
        <f>SUM(T106:T115)</f>
        <v>1.0000000000000002</v>
      </c>
      <c r="AJ105" s="17">
        <f t="shared" ref="AJ105" si="209">SUM(U106:U115)</f>
        <v>1</v>
      </c>
      <c r="AK105" s="17">
        <f t="shared" ref="AK105" si="210">SUM(V106:V115)</f>
        <v>1</v>
      </c>
      <c r="AL105" s="17">
        <f t="shared" ref="AL105" si="211">SUM(W106:W115)</f>
        <v>0.99999999999999989</v>
      </c>
      <c r="AM105" s="17">
        <f t="shared" ref="AM105" si="212">SUM(X106:X115)</f>
        <v>0.99999999999999989</v>
      </c>
      <c r="AN105" s="17">
        <f t="shared" ref="AN105" si="213">SUM(Y106:Y115)</f>
        <v>1</v>
      </c>
      <c r="AO105" s="17">
        <f>SUM(Z106:Z115)</f>
        <v>1</v>
      </c>
      <c r="AP105" s="17">
        <f t="shared" ref="AP105" si="214">SUM(AA106:AA115)</f>
        <v>0</v>
      </c>
      <c r="AQ105" s="17">
        <f t="shared" ref="AQ105" si="215">SUM(AB106:AB115)</f>
        <v>1</v>
      </c>
      <c r="AR105" s="17">
        <f t="shared" ref="AR105" si="216">SUM(AC106:AC115)</f>
        <v>1</v>
      </c>
      <c r="AS105" s="17">
        <f t="shared" ref="AS105" si="217">SUM(AD106:AD115)</f>
        <v>1.0000000000000002</v>
      </c>
      <c r="AT105" s="17">
        <f t="shared" ref="AT105" si="218">SUM(AE106:AE115)</f>
        <v>1</v>
      </c>
    </row>
    <row r="106" spans="1:46" ht="15.75">
      <c r="A106" s="453"/>
      <c r="B106" s="424" t="s">
        <v>501</v>
      </c>
      <c r="C106" s="428">
        <v>39</v>
      </c>
      <c r="D106" s="429">
        <v>6</v>
      </c>
      <c r="E106" s="429">
        <v>36</v>
      </c>
      <c r="F106" s="429">
        <v>0</v>
      </c>
      <c r="G106" s="429">
        <v>4</v>
      </c>
      <c r="H106" s="429">
        <v>1</v>
      </c>
      <c r="I106" s="428">
        <v>86</v>
      </c>
      <c r="J106" s="428"/>
      <c r="K106" s="429">
        <v>318</v>
      </c>
      <c r="L106" s="429">
        <v>656</v>
      </c>
      <c r="M106" s="429">
        <v>79</v>
      </c>
      <c r="N106" s="428">
        <v>1053</v>
      </c>
      <c r="O106" s="430"/>
      <c r="P106"/>
      <c r="Q106"/>
      <c r="R106" s="207"/>
      <c r="S106" s="206"/>
      <c r="T106" s="363">
        <f t="shared" ref="T106:T115" si="219">IF($C$105&gt;0,C106/$C$105,)</f>
        <v>4.58338230109296E-3</v>
      </c>
      <c r="U106" s="364">
        <f t="shared" ref="U106:U115" si="220">IF($D$105&gt;0,D106/$D$105,)</f>
        <v>1.043115438108484E-3</v>
      </c>
      <c r="V106" s="364">
        <f t="shared" ref="V106:V115" si="221">IF($E$105&gt;0,E106/$E$105,)</f>
        <v>2.8871601571898308E-3</v>
      </c>
      <c r="W106" s="364">
        <f t="shared" ref="W106:W115" si="222">IF($F$105&gt;0,F106/$F$105,)</f>
        <v>0</v>
      </c>
      <c r="X106" s="364">
        <f t="shared" ref="X106:X115" si="223">IF($G$105&gt;0,G106/$G$105,)</f>
        <v>2.2896393817973667E-3</v>
      </c>
      <c r="Y106" s="364">
        <f t="shared" ref="Y106:Y115" si="224">IF($H$105&gt;0,H106/$H$105,)</f>
        <v>1.0030090270812437E-3</v>
      </c>
      <c r="Z106" s="363">
        <f t="shared" ref="Z106:Z115" si="225">IF($I$105&gt;0,I106/$I$105,)</f>
        <v>2.843257182530499E-3</v>
      </c>
      <c r="AA106" s="363">
        <f t="shared" ref="AA106:AA115" si="226">IF($J$105&gt;0,J106/$J$105,)</f>
        <v>0</v>
      </c>
      <c r="AB106" s="364">
        <f t="shared" ref="AB106:AB115" si="227">IF($K$105&gt;0,K106/$K$105,)</f>
        <v>3.9879608728367197E-2</v>
      </c>
      <c r="AC106" s="364">
        <f t="shared" ref="AC106:AC115" si="228">IF($L$105&gt;0,L106/$L$105,)</f>
        <v>0.08</v>
      </c>
      <c r="AD106" s="364">
        <f t="shared" ref="AD106:AD115" si="229">IF($M$105&gt;0,M106/$M$105,)</f>
        <v>6.6053511705685616E-2</v>
      </c>
      <c r="AE106" s="363">
        <f t="shared" ref="AE106:AE115" si="230">IF($N$105&gt;0,N106/$N$105,)</f>
        <v>6.0621761658031091E-2</v>
      </c>
      <c r="AF106" s="367"/>
      <c r="AG106" s="367"/>
      <c r="AI106" s="18"/>
      <c r="AJ106" s="16"/>
      <c r="AK106" s="16"/>
      <c r="AL106" s="16"/>
      <c r="AM106" s="16"/>
      <c r="AN106" s="16"/>
      <c r="AO106" s="16"/>
      <c r="AP106" s="16"/>
      <c r="AQ106" s="16"/>
      <c r="AR106" s="16"/>
      <c r="AS106" s="16"/>
      <c r="AT106" s="16"/>
    </row>
    <row r="107" spans="1:46" ht="15.75">
      <c r="A107" s="453"/>
      <c r="B107" s="424" t="s">
        <v>503</v>
      </c>
      <c r="C107" s="428">
        <v>0</v>
      </c>
      <c r="D107" s="429">
        <v>0</v>
      </c>
      <c r="E107" s="429">
        <v>1</v>
      </c>
      <c r="F107" s="429">
        <v>2</v>
      </c>
      <c r="G107" s="429">
        <v>1</v>
      </c>
      <c r="H107" s="429">
        <v>0</v>
      </c>
      <c r="I107" s="428">
        <v>4</v>
      </c>
      <c r="J107" s="428"/>
      <c r="K107" s="429">
        <v>200</v>
      </c>
      <c r="L107" s="429">
        <v>255</v>
      </c>
      <c r="M107" s="429">
        <v>50</v>
      </c>
      <c r="N107" s="428">
        <v>505</v>
      </c>
      <c r="O107" s="430"/>
      <c r="P107"/>
      <c r="Q107"/>
      <c r="R107" s="207"/>
      <c r="S107" s="206"/>
      <c r="T107" s="363">
        <f t="shared" si="219"/>
        <v>0</v>
      </c>
      <c r="U107" s="364">
        <f t="shared" si="220"/>
        <v>0</v>
      </c>
      <c r="V107" s="364">
        <f t="shared" si="221"/>
        <v>8.0198893255273074E-5</v>
      </c>
      <c r="W107" s="364">
        <f t="shared" si="222"/>
        <v>2.5873221216041399E-3</v>
      </c>
      <c r="X107" s="364">
        <f t="shared" si="223"/>
        <v>5.7240984544934168E-4</v>
      </c>
      <c r="Y107" s="364">
        <f t="shared" si="224"/>
        <v>0</v>
      </c>
      <c r="Z107" s="363">
        <f t="shared" si="225"/>
        <v>1.3224452011769761E-4</v>
      </c>
      <c r="AA107" s="363">
        <f t="shared" si="226"/>
        <v>0</v>
      </c>
      <c r="AB107" s="364">
        <f t="shared" si="227"/>
        <v>2.5081514923501379E-2</v>
      </c>
      <c r="AC107" s="364">
        <f t="shared" si="228"/>
        <v>3.1097560975609756E-2</v>
      </c>
      <c r="AD107" s="364">
        <f t="shared" si="229"/>
        <v>4.1806020066889632E-2</v>
      </c>
      <c r="AE107" s="363">
        <f t="shared" si="230"/>
        <v>2.9073114565342544E-2</v>
      </c>
      <c r="AF107" s="367"/>
      <c r="AG107" s="367"/>
      <c r="AI107" s="18"/>
      <c r="AJ107" s="16"/>
      <c r="AK107" s="16"/>
      <c r="AL107" s="16"/>
      <c r="AM107" s="16"/>
      <c r="AN107" s="16"/>
      <c r="AO107" s="16"/>
      <c r="AP107" s="16"/>
      <c r="AQ107" s="16"/>
      <c r="AR107" s="16"/>
      <c r="AS107" s="16"/>
      <c r="AT107" s="16"/>
    </row>
    <row r="108" spans="1:46" ht="15.75">
      <c r="A108" s="453"/>
      <c r="B108" s="424" t="s">
        <v>505</v>
      </c>
      <c r="C108" s="428">
        <v>0</v>
      </c>
      <c r="D108" s="429">
        <v>0</v>
      </c>
      <c r="E108" s="429">
        <v>6</v>
      </c>
      <c r="F108" s="429">
        <v>1</v>
      </c>
      <c r="G108" s="429">
        <v>0</v>
      </c>
      <c r="H108" s="429">
        <v>0</v>
      </c>
      <c r="I108" s="428">
        <v>7</v>
      </c>
      <c r="J108" s="428"/>
      <c r="K108" s="429">
        <v>17</v>
      </c>
      <c r="L108" s="429">
        <v>4</v>
      </c>
      <c r="M108" s="429">
        <v>1</v>
      </c>
      <c r="N108" s="428">
        <v>22</v>
      </c>
      <c r="O108" s="430"/>
      <c r="P108"/>
      <c r="Q108"/>
      <c r="R108" s="207"/>
      <c r="S108" s="206"/>
      <c r="T108" s="365">
        <f t="shared" si="219"/>
        <v>0</v>
      </c>
      <c r="U108" s="366">
        <f t="shared" si="220"/>
        <v>0</v>
      </c>
      <c r="V108" s="366">
        <f t="shared" si="221"/>
        <v>4.8119335953163844E-4</v>
      </c>
      <c r="W108" s="366">
        <f t="shared" si="222"/>
        <v>1.29366106080207E-3</v>
      </c>
      <c r="X108" s="366">
        <f t="shared" si="223"/>
        <v>0</v>
      </c>
      <c r="Y108" s="366">
        <f t="shared" si="224"/>
        <v>0</v>
      </c>
      <c r="Z108" s="365">
        <f t="shared" si="225"/>
        <v>2.3142791020597085E-4</v>
      </c>
      <c r="AA108" s="365">
        <f t="shared" si="226"/>
        <v>0</v>
      </c>
      <c r="AB108" s="366">
        <f t="shared" si="227"/>
        <v>2.1319287684976171E-3</v>
      </c>
      <c r="AC108" s="366">
        <f t="shared" si="228"/>
        <v>4.8780487804878049E-4</v>
      </c>
      <c r="AD108" s="366">
        <f t="shared" si="229"/>
        <v>8.3612040133779263E-4</v>
      </c>
      <c r="AE108" s="365">
        <f t="shared" si="230"/>
        <v>1.2665515256188831E-3</v>
      </c>
      <c r="AF108" s="367"/>
      <c r="AG108" s="367"/>
      <c r="AI108" s="18"/>
      <c r="AJ108" s="16"/>
      <c r="AK108" s="16"/>
      <c r="AL108" s="16"/>
      <c r="AM108" s="16"/>
      <c r="AN108" s="16"/>
      <c r="AO108" s="16"/>
      <c r="AP108" s="16"/>
      <c r="AQ108" s="16"/>
      <c r="AR108" s="16"/>
      <c r="AS108" s="16"/>
      <c r="AT108" s="16"/>
    </row>
    <row r="109" spans="1:46" ht="15.75">
      <c r="A109" s="453"/>
      <c r="B109" s="424" t="s">
        <v>322</v>
      </c>
      <c r="C109" s="428">
        <v>6524</v>
      </c>
      <c r="D109" s="429">
        <v>2977</v>
      </c>
      <c r="E109" s="429">
        <v>7760</v>
      </c>
      <c r="F109" s="429">
        <v>299</v>
      </c>
      <c r="G109" s="429">
        <v>760</v>
      </c>
      <c r="H109" s="429">
        <v>603</v>
      </c>
      <c r="I109" s="428">
        <v>18923</v>
      </c>
      <c r="J109" s="428"/>
      <c r="K109" s="429">
        <v>2685</v>
      </c>
      <c r="L109" s="429">
        <v>3092</v>
      </c>
      <c r="M109" s="429">
        <v>485</v>
      </c>
      <c r="N109" s="428">
        <v>6262</v>
      </c>
      <c r="O109" s="430"/>
      <c r="P109"/>
      <c r="Q109"/>
      <c r="R109" s="207"/>
      <c r="S109" s="206"/>
      <c r="T109" s="363">
        <f t="shared" si="219"/>
        <v>0.76671759313667887</v>
      </c>
      <c r="U109" s="364">
        <f t="shared" si="220"/>
        <v>0.51755910987482612</v>
      </c>
      <c r="V109" s="364">
        <f t="shared" si="221"/>
        <v>0.62234341166091911</v>
      </c>
      <c r="W109" s="364">
        <f t="shared" si="222"/>
        <v>0.38680465717981888</v>
      </c>
      <c r="X109" s="364">
        <f t="shared" si="223"/>
        <v>0.4350314825414997</v>
      </c>
      <c r="Y109" s="364">
        <f t="shared" si="224"/>
        <v>0.60481444332999001</v>
      </c>
      <c r="Z109" s="363">
        <f t="shared" si="225"/>
        <v>0.62561576354679804</v>
      </c>
      <c r="AA109" s="363">
        <f t="shared" si="226"/>
        <v>0</v>
      </c>
      <c r="AB109" s="364">
        <f t="shared" si="227"/>
        <v>0.33671933784800601</v>
      </c>
      <c r="AC109" s="364">
        <f t="shared" si="228"/>
        <v>0.37707317073170732</v>
      </c>
      <c r="AD109" s="364">
        <f t="shared" si="229"/>
        <v>0.40551839464882944</v>
      </c>
      <c r="AE109" s="363">
        <f t="shared" si="230"/>
        <v>0.36050662061024757</v>
      </c>
      <c r="AF109" s="367"/>
      <c r="AG109" s="367"/>
      <c r="AI109" s="18"/>
      <c r="AJ109" s="16"/>
      <c r="AK109" s="16"/>
      <c r="AL109" s="16"/>
      <c r="AM109" s="16"/>
      <c r="AN109" s="16"/>
      <c r="AO109" s="16"/>
      <c r="AP109" s="16"/>
      <c r="AQ109" s="16"/>
      <c r="AR109" s="16"/>
      <c r="AS109" s="16"/>
      <c r="AT109" s="16"/>
    </row>
    <row r="110" spans="1:46" ht="15.75">
      <c r="A110" s="453"/>
      <c r="B110" s="424" t="s">
        <v>324</v>
      </c>
      <c r="C110" s="428">
        <v>8</v>
      </c>
      <c r="D110" s="429">
        <v>16</v>
      </c>
      <c r="E110" s="429">
        <v>36</v>
      </c>
      <c r="F110" s="429">
        <v>5</v>
      </c>
      <c r="G110" s="429">
        <v>18</v>
      </c>
      <c r="H110" s="429">
        <v>5</v>
      </c>
      <c r="I110" s="428">
        <v>88</v>
      </c>
      <c r="J110" s="428"/>
      <c r="K110" s="429">
        <v>3372</v>
      </c>
      <c r="L110" s="429">
        <v>2906</v>
      </c>
      <c r="M110" s="429">
        <v>347</v>
      </c>
      <c r="N110" s="428">
        <v>6625</v>
      </c>
      <c r="O110" s="430"/>
      <c r="P110"/>
      <c r="Q110"/>
      <c r="R110" s="207"/>
      <c r="S110" s="206"/>
      <c r="T110" s="363">
        <f t="shared" si="219"/>
        <v>9.4018098483958162E-4</v>
      </c>
      <c r="U110" s="364">
        <f t="shared" si="220"/>
        <v>2.7816411682892906E-3</v>
      </c>
      <c r="V110" s="364">
        <f t="shared" si="221"/>
        <v>2.8871601571898308E-3</v>
      </c>
      <c r="W110" s="364">
        <f t="shared" si="222"/>
        <v>6.4683053040103496E-3</v>
      </c>
      <c r="X110" s="364">
        <f t="shared" si="223"/>
        <v>1.0303377218088151E-2</v>
      </c>
      <c r="Y110" s="364">
        <f t="shared" si="224"/>
        <v>5.0150451354062184E-3</v>
      </c>
      <c r="Z110" s="363">
        <f t="shared" si="225"/>
        <v>2.9093794425893477E-3</v>
      </c>
      <c r="AA110" s="363">
        <f t="shared" si="226"/>
        <v>0</v>
      </c>
      <c r="AB110" s="364">
        <f t="shared" si="227"/>
        <v>0.42287434161023324</v>
      </c>
      <c r="AC110" s="364">
        <f t="shared" si="228"/>
        <v>0.35439024390243901</v>
      </c>
      <c r="AD110" s="364">
        <f t="shared" si="229"/>
        <v>0.29013377926421402</v>
      </c>
      <c r="AE110" s="363">
        <f t="shared" si="230"/>
        <v>0.38140472078295912</v>
      </c>
      <c r="AF110" s="367"/>
      <c r="AG110" s="367"/>
      <c r="AI110" s="17"/>
      <c r="AJ110" s="17"/>
      <c r="AK110" s="17"/>
      <c r="AL110" s="17"/>
      <c r="AM110" s="17"/>
      <c r="AN110" s="17"/>
      <c r="AO110" s="17"/>
      <c r="AP110" s="17"/>
      <c r="AQ110" s="17"/>
      <c r="AR110" s="17"/>
      <c r="AS110" s="17"/>
      <c r="AT110" s="17"/>
    </row>
    <row r="111" spans="1:46" ht="15.75">
      <c r="A111" s="453"/>
      <c r="B111" s="424" t="s">
        <v>326</v>
      </c>
      <c r="C111" s="428">
        <v>1</v>
      </c>
      <c r="D111" s="429">
        <v>14</v>
      </c>
      <c r="E111" s="429">
        <v>20</v>
      </c>
      <c r="F111" s="429">
        <v>6</v>
      </c>
      <c r="G111" s="429">
        <v>8</v>
      </c>
      <c r="H111" s="429">
        <v>2</v>
      </c>
      <c r="I111" s="428">
        <v>51</v>
      </c>
      <c r="J111" s="428"/>
      <c r="K111" s="429">
        <v>171</v>
      </c>
      <c r="L111" s="429">
        <v>39</v>
      </c>
      <c r="M111" s="429">
        <v>1</v>
      </c>
      <c r="N111" s="428">
        <v>211</v>
      </c>
      <c r="O111" s="430"/>
      <c r="P111"/>
      <c r="Q111"/>
      <c r="R111" s="207"/>
      <c r="S111" s="206"/>
      <c r="T111" s="365">
        <f t="shared" si="219"/>
        <v>1.175226231049477E-4</v>
      </c>
      <c r="U111" s="366">
        <f t="shared" si="220"/>
        <v>2.4339360222531293E-3</v>
      </c>
      <c r="V111" s="366">
        <f t="shared" si="221"/>
        <v>1.6039778651054616E-3</v>
      </c>
      <c r="W111" s="366">
        <f t="shared" si="222"/>
        <v>7.7619663648124193E-3</v>
      </c>
      <c r="X111" s="366">
        <f t="shared" si="223"/>
        <v>4.5792787635947334E-3</v>
      </c>
      <c r="Y111" s="366">
        <f t="shared" si="224"/>
        <v>2.0060180541624875E-3</v>
      </c>
      <c r="Z111" s="365">
        <f t="shared" si="225"/>
        <v>1.6861176315006447E-3</v>
      </c>
      <c r="AA111" s="365">
        <f t="shared" si="226"/>
        <v>0</v>
      </c>
      <c r="AB111" s="366">
        <f t="shared" si="227"/>
        <v>2.144469525959368E-2</v>
      </c>
      <c r="AC111" s="366">
        <f t="shared" si="228"/>
        <v>4.7560975609756096E-3</v>
      </c>
      <c r="AD111" s="366">
        <f t="shared" si="229"/>
        <v>8.3612040133779263E-4</v>
      </c>
      <c r="AE111" s="365">
        <f t="shared" si="230"/>
        <v>1.2147380541162925E-2</v>
      </c>
      <c r="AF111" s="367"/>
      <c r="AG111" s="367"/>
      <c r="AI111" s="18"/>
      <c r="AJ111" s="16"/>
      <c r="AK111" s="16"/>
      <c r="AL111" s="16"/>
      <c r="AM111" s="16"/>
      <c r="AN111" s="16"/>
      <c r="AO111" s="16"/>
      <c r="AP111" s="16"/>
      <c r="AQ111" s="16"/>
      <c r="AR111" s="16"/>
      <c r="AS111" s="16"/>
      <c r="AT111" s="16"/>
    </row>
    <row r="112" spans="1:46" ht="15.75">
      <c r="A112" s="453"/>
      <c r="B112" s="424" t="s">
        <v>328</v>
      </c>
      <c r="C112" s="428">
        <v>1673</v>
      </c>
      <c r="D112" s="429">
        <v>2044</v>
      </c>
      <c r="E112" s="429">
        <v>3528</v>
      </c>
      <c r="F112" s="429">
        <v>301</v>
      </c>
      <c r="G112" s="429">
        <v>641</v>
      </c>
      <c r="H112" s="429">
        <v>323</v>
      </c>
      <c r="I112" s="428">
        <v>8510</v>
      </c>
      <c r="J112" s="428"/>
      <c r="K112" s="429">
        <v>443</v>
      </c>
      <c r="L112" s="429">
        <v>454</v>
      </c>
      <c r="M112" s="429">
        <v>105</v>
      </c>
      <c r="N112" s="428">
        <v>1002</v>
      </c>
      <c r="O112" s="430"/>
      <c r="P112"/>
      <c r="Q112"/>
      <c r="R112" s="207"/>
      <c r="S112" s="206"/>
      <c r="T112" s="363">
        <f t="shared" si="219"/>
        <v>0.19661534845457751</v>
      </c>
      <c r="U112" s="367">
        <f t="shared" si="220"/>
        <v>0.35535465924895687</v>
      </c>
      <c r="V112" s="367">
        <f t="shared" si="221"/>
        <v>0.2829416954046034</v>
      </c>
      <c r="W112" s="367">
        <f t="shared" si="222"/>
        <v>0.38939197930142305</v>
      </c>
      <c r="X112" s="367">
        <f t="shared" si="223"/>
        <v>0.36691471093302802</v>
      </c>
      <c r="Y112" s="367">
        <f t="shared" si="224"/>
        <v>0.32397191574724171</v>
      </c>
      <c r="Z112" s="363">
        <f t="shared" si="225"/>
        <v>0.28135021655040171</v>
      </c>
      <c r="AA112" s="363">
        <f t="shared" si="226"/>
        <v>0</v>
      </c>
      <c r="AB112" s="367">
        <f t="shared" si="227"/>
        <v>5.5555555555555552E-2</v>
      </c>
      <c r="AC112" s="367">
        <f t="shared" si="228"/>
        <v>5.5365853658536586E-2</v>
      </c>
      <c r="AD112" s="367">
        <f t="shared" si="229"/>
        <v>8.7792642140468224E-2</v>
      </c>
      <c r="AE112" s="363">
        <f t="shared" si="230"/>
        <v>5.7685664939550949E-2</v>
      </c>
      <c r="AF112" s="367"/>
      <c r="AG112" s="367"/>
      <c r="AI112" s="18"/>
      <c r="AJ112" s="16"/>
      <c r="AK112" s="16"/>
      <c r="AL112" s="16"/>
      <c r="AM112" s="16"/>
      <c r="AN112" s="16"/>
      <c r="AO112" s="16"/>
      <c r="AP112" s="16"/>
      <c r="AQ112" s="16"/>
      <c r="AR112" s="16"/>
      <c r="AS112" s="16"/>
      <c r="AT112" s="16"/>
    </row>
    <row r="113" spans="1:46" ht="15.75">
      <c r="A113" s="453"/>
      <c r="B113" s="424" t="s">
        <v>330</v>
      </c>
      <c r="C113" s="428">
        <v>116</v>
      </c>
      <c r="D113" s="429">
        <v>472</v>
      </c>
      <c r="E113" s="429">
        <v>794</v>
      </c>
      <c r="F113" s="429">
        <v>103</v>
      </c>
      <c r="G113" s="429">
        <v>224</v>
      </c>
      <c r="H113" s="429">
        <v>25</v>
      </c>
      <c r="I113" s="428">
        <v>1734</v>
      </c>
      <c r="J113" s="428"/>
      <c r="K113" s="429">
        <v>733</v>
      </c>
      <c r="L113" s="429">
        <v>777</v>
      </c>
      <c r="M113" s="429">
        <v>126</v>
      </c>
      <c r="N113" s="428">
        <v>1636</v>
      </c>
      <c r="O113" s="430"/>
      <c r="P113"/>
      <c r="Q113"/>
      <c r="R113" s="207"/>
      <c r="S113" s="206"/>
      <c r="T113" s="363">
        <f t="shared" si="219"/>
        <v>1.3632624280173934E-2</v>
      </c>
      <c r="U113" s="367">
        <f t="shared" si="220"/>
        <v>8.2058414464534074E-2</v>
      </c>
      <c r="V113" s="367">
        <f t="shared" si="221"/>
        <v>6.3677921244686825E-2</v>
      </c>
      <c r="W113" s="367">
        <f t="shared" si="222"/>
        <v>0.13324708926261319</v>
      </c>
      <c r="X113" s="367">
        <f t="shared" si="223"/>
        <v>0.12821980538065256</v>
      </c>
      <c r="Y113" s="367">
        <f t="shared" si="224"/>
        <v>2.5075225677031094E-2</v>
      </c>
      <c r="Z113" s="363">
        <f t="shared" si="225"/>
        <v>5.732799947102192E-2</v>
      </c>
      <c r="AA113" s="363">
        <f t="shared" si="226"/>
        <v>0</v>
      </c>
      <c r="AB113" s="367">
        <f t="shared" si="227"/>
        <v>9.1923752194632558E-2</v>
      </c>
      <c r="AC113" s="367">
        <f t="shared" si="228"/>
        <v>9.4756097560975611E-2</v>
      </c>
      <c r="AD113" s="367">
        <f t="shared" si="229"/>
        <v>0.10535117056856187</v>
      </c>
      <c r="AE113" s="363">
        <f t="shared" si="230"/>
        <v>9.418537708693149E-2</v>
      </c>
      <c r="AF113" s="367"/>
      <c r="AG113" s="367"/>
      <c r="AI113" s="18"/>
      <c r="AJ113" s="16"/>
      <c r="AK113" s="16"/>
      <c r="AL113" s="16"/>
      <c r="AM113" s="16"/>
      <c r="AN113" s="16"/>
      <c r="AO113" s="16"/>
      <c r="AP113" s="16"/>
      <c r="AQ113" s="16"/>
      <c r="AR113" s="16"/>
      <c r="AS113" s="16"/>
      <c r="AT113" s="16"/>
    </row>
    <row r="114" spans="1:46" ht="15.75">
      <c r="A114" s="453"/>
      <c r="B114" s="424" t="s">
        <v>332</v>
      </c>
      <c r="C114" s="428">
        <v>13</v>
      </c>
      <c r="D114" s="429">
        <v>97</v>
      </c>
      <c r="E114" s="429">
        <v>97</v>
      </c>
      <c r="F114" s="429">
        <v>10</v>
      </c>
      <c r="G114" s="429">
        <v>39</v>
      </c>
      <c r="H114" s="429">
        <v>10</v>
      </c>
      <c r="I114" s="428">
        <v>266</v>
      </c>
      <c r="J114" s="428"/>
      <c r="K114" s="429">
        <v>35</v>
      </c>
      <c r="L114" s="429">
        <v>17</v>
      </c>
      <c r="M114" s="429">
        <v>2</v>
      </c>
      <c r="N114" s="428">
        <v>54</v>
      </c>
      <c r="O114" s="430"/>
      <c r="P114"/>
      <c r="Q114"/>
      <c r="R114" s="207"/>
      <c r="S114" s="206"/>
      <c r="T114" s="365">
        <f t="shared" si="219"/>
        <v>1.5277941003643202E-3</v>
      </c>
      <c r="U114" s="366">
        <f t="shared" si="220"/>
        <v>1.6863699582753824E-2</v>
      </c>
      <c r="V114" s="366">
        <f t="shared" si="221"/>
        <v>7.7792926457614887E-3</v>
      </c>
      <c r="W114" s="366">
        <f t="shared" si="222"/>
        <v>1.2936610608020699E-2</v>
      </c>
      <c r="X114" s="366">
        <f t="shared" si="223"/>
        <v>2.2323983972524327E-2</v>
      </c>
      <c r="Y114" s="366">
        <f t="shared" si="224"/>
        <v>1.0030090270812437E-2</v>
      </c>
      <c r="Z114" s="365">
        <f t="shared" si="225"/>
        <v>8.7942605878268913E-3</v>
      </c>
      <c r="AA114" s="365">
        <f t="shared" si="226"/>
        <v>0</v>
      </c>
      <c r="AB114" s="366">
        <f t="shared" si="227"/>
        <v>4.3892651116127415E-3</v>
      </c>
      <c r="AC114" s="366">
        <f t="shared" si="228"/>
        <v>2.0731707317073172E-3</v>
      </c>
      <c r="AD114" s="366">
        <f t="shared" si="229"/>
        <v>1.6722408026755853E-3</v>
      </c>
      <c r="AE114" s="365">
        <f t="shared" si="230"/>
        <v>3.1088082901554403E-3</v>
      </c>
      <c r="AF114" s="367"/>
      <c r="AG114" s="367"/>
      <c r="AI114" s="18"/>
      <c r="AJ114" s="16"/>
      <c r="AK114" s="16"/>
      <c r="AL114" s="16"/>
      <c r="AM114" s="16"/>
      <c r="AN114" s="16"/>
      <c r="AO114" s="16"/>
      <c r="AP114" s="16"/>
      <c r="AQ114" s="16"/>
      <c r="AR114" s="16"/>
      <c r="AS114" s="16"/>
      <c r="AT114" s="16"/>
    </row>
    <row r="115" spans="1:46" ht="15.75">
      <c r="A115" s="453"/>
      <c r="B115" s="424" t="s">
        <v>334</v>
      </c>
      <c r="C115" s="428">
        <v>135</v>
      </c>
      <c r="D115" s="429">
        <v>126</v>
      </c>
      <c r="E115" s="429">
        <v>191</v>
      </c>
      <c r="F115" s="429">
        <v>46</v>
      </c>
      <c r="G115" s="429">
        <v>52</v>
      </c>
      <c r="H115" s="429">
        <v>28</v>
      </c>
      <c r="I115" s="428">
        <v>578</v>
      </c>
      <c r="J115" s="428"/>
      <c r="K115" s="429"/>
      <c r="L115" s="429"/>
      <c r="M115" s="429"/>
      <c r="N115" s="428"/>
      <c r="O115" s="430"/>
      <c r="P115"/>
      <c r="Q115"/>
      <c r="R115" s="207"/>
      <c r="S115" s="206"/>
      <c r="T115" s="363">
        <f t="shared" si="219"/>
        <v>1.586555411916794E-2</v>
      </c>
      <c r="U115" s="367">
        <f t="shared" si="220"/>
        <v>2.1905424200278165E-2</v>
      </c>
      <c r="V115" s="367">
        <f t="shared" si="221"/>
        <v>1.5317988611757158E-2</v>
      </c>
      <c r="W115" s="367">
        <f t="shared" si="222"/>
        <v>5.9508408796895215E-2</v>
      </c>
      <c r="X115" s="367">
        <f t="shared" si="223"/>
        <v>2.9765311963365768E-2</v>
      </c>
      <c r="Y115" s="367">
        <f t="shared" si="224"/>
        <v>2.8084252758274825E-2</v>
      </c>
      <c r="Z115" s="363">
        <f t="shared" si="225"/>
        <v>1.9109333157007306E-2</v>
      </c>
      <c r="AA115" s="363">
        <f t="shared" si="226"/>
        <v>0</v>
      </c>
      <c r="AB115" s="367">
        <f t="shared" si="227"/>
        <v>0</v>
      </c>
      <c r="AC115" s="367">
        <f t="shared" si="228"/>
        <v>0</v>
      </c>
      <c r="AD115" s="367">
        <f t="shared" si="229"/>
        <v>0</v>
      </c>
      <c r="AE115" s="363">
        <f t="shared" si="230"/>
        <v>0</v>
      </c>
      <c r="AF115" s="367"/>
      <c r="AG115" s="367"/>
      <c r="AI115" s="18"/>
      <c r="AJ115" s="16"/>
      <c r="AK115" s="16"/>
      <c r="AL115" s="16"/>
      <c r="AM115" s="16"/>
      <c r="AN115" s="16"/>
      <c r="AO115" s="16"/>
      <c r="AP115" s="16"/>
      <c r="AQ115" s="16"/>
      <c r="AR115" s="16"/>
      <c r="AS115" s="16"/>
      <c r="AT115" s="16"/>
    </row>
    <row r="116" spans="1:46" ht="15.75">
      <c r="A116" s="452" t="s">
        <v>124</v>
      </c>
      <c r="B116" s="414" t="s">
        <v>320</v>
      </c>
      <c r="C116" s="425"/>
      <c r="D116" s="426"/>
      <c r="E116" s="426"/>
      <c r="F116" s="426"/>
      <c r="G116" s="426"/>
      <c r="H116" s="426"/>
      <c r="I116" s="425"/>
      <c r="J116" s="425"/>
      <c r="K116" s="426"/>
      <c r="L116" s="426"/>
      <c r="M116" s="426"/>
      <c r="N116" s="425"/>
      <c r="O116" s="427"/>
      <c r="P116"/>
      <c r="Q116"/>
      <c r="R116" s="207"/>
      <c r="S116" s="206"/>
      <c r="T116" s="361">
        <f>IF($C$116&gt;0,C116/$C$116,)</f>
        <v>0</v>
      </c>
      <c r="U116" s="362">
        <f>IF($D$116&gt;0,D116/$D$116,)</f>
        <v>0</v>
      </c>
      <c r="V116" s="362">
        <f>IF($E$116&gt;0,E116/$E$116,)</f>
        <v>0</v>
      </c>
      <c r="W116" s="362">
        <f>IF($F$116&gt;0,F116/$F$116,)</f>
        <v>0</v>
      </c>
      <c r="X116" s="362">
        <f>IF($G$116&gt;0,G116/$G$116,)</f>
        <v>0</v>
      </c>
      <c r="Y116" s="362">
        <f>IF($H$116&gt;0,H116/$H$116,)</f>
        <v>0</v>
      </c>
      <c r="Z116" s="361">
        <f>IF($I$116&gt;0,I116/$I$116,)</f>
        <v>0</v>
      </c>
      <c r="AA116" s="361">
        <f>IF($J$116&gt;0,J116/$J$116,)</f>
        <v>0</v>
      </c>
      <c r="AB116" s="362">
        <f>IF($K$116&gt;0,K116/$K$116,)</f>
        <v>0</v>
      </c>
      <c r="AC116" s="362">
        <f>IF($L$116&gt;0,L116/$L$116,)</f>
        <v>0</v>
      </c>
      <c r="AD116" s="362">
        <f>IF($M$116&gt;0,M116/$M$116,)</f>
        <v>0</v>
      </c>
      <c r="AE116" s="361">
        <f>IF($N$116&gt;0,N116/$N$116,)</f>
        <v>0</v>
      </c>
      <c r="AF116" s="367"/>
      <c r="AG116" s="367"/>
      <c r="AI116" s="17">
        <f>SUM(T117:T126)</f>
        <v>0</v>
      </c>
      <c r="AJ116" s="17">
        <f t="shared" ref="AJ116" si="231">SUM(U117:U126)</f>
        <v>0</v>
      </c>
      <c r="AK116" s="17">
        <f t="shared" ref="AK116" si="232">SUM(V117:V126)</f>
        <v>0</v>
      </c>
      <c r="AL116" s="17">
        <f t="shared" ref="AL116" si="233">SUM(W117:W126)</f>
        <v>0</v>
      </c>
      <c r="AM116" s="17">
        <f t="shared" ref="AM116" si="234">SUM(X117:X126)</f>
        <v>0</v>
      </c>
      <c r="AN116" s="17">
        <f t="shared" ref="AN116" si="235">SUM(Y117:Y126)</f>
        <v>0</v>
      </c>
      <c r="AO116" s="17">
        <f t="shared" ref="AO116" si="236">SUM(Z117:Z126)</f>
        <v>0</v>
      </c>
      <c r="AP116" s="17">
        <f t="shared" ref="AP116" si="237">SUM(AA117:AA126)</f>
        <v>0</v>
      </c>
      <c r="AQ116" s="17">
        <f t="shared" ref="AQ116" si="238">SUM(AB117:AB126)</f>
        <v>0</v>
      </c>
      <c r="AR116" s="17">
        <f t="shared" ref="AR116" si="239">SUM(AC117:AC126)</f>
        <v>0</v>
      </c>
      <c r="AS116" s="17">
        <f t="shared" ref="AS116" si="240">SUM(AD117:AD126)</f>
        <v>0</v>
      </c>
      <c r="AT116" s="17">
        <f t="shared" ref="AT116" si="241">SUM(AE117:AE126)</f>
        <v>0</v>
      </c>
    </row>
    <row r="117" spans="1:46" ht="15.75">
      <c r="A117" s="453"/>
      <c r="B117" s="424" t="s">
        <v>501</v>
      </c>
      <c r="C117" s="428"/>
      <c r="D117" s="429"/>
      <c r="E117" s="429"/>
      <c r="F117" s="429"/>
      <c r="G117" s="429"/>
      <c r="H117" s="429"/>
      <c r="I117" s="428"/>
      <c r="J117" s="428"/>
      <c r="K117" s="429"/>
      <c r="L117" s="429"/>
      <c r="M117" s="429"/>
      <c r="N117" s="428"/>
      <c r="O117" s="430"/>
      <c r="P117"/>
      <c r="Q117"/>
      <c r="R117" s="207"/>
      <c r="S117" s="206"/>
      <c r="T117" s="363">
        <f t="shared" ref="T117:T126" si="242">IF($C$116&gt;0,C117/$C$116,)</f>
        <v>0</v>
      </c>
      <c r="U117" s="364">
        <f t="shared" ref="U117:U126" si="243">IF($D$116&gt;0,D117/$D$116,)</f>
        <v>0</v>
      </c>
      <c r="V117" s="364">
        <f t="shared" ref="V117:V126" si="244">IF($E$116&gt;0,E117/$E$116,)</f>
        <v>0</v>
      </c>
      <c r="W117" s="364">
        <f t="shared" ref="W117:W126" si="245">IF($F$116&gt;0,F117/$F$116,)</f>
        <v>0</v>
      </c>
      <c r="X117" s="364">
        <f t="shared" ref="X117:X126" si="246">IF($G$116&gt;0,G117/$G$116,)</f>
        <v>0</v>
      </c>
      <c r="Y117" s="364">
        <f t="shared" ref="Y117:Y126" si="247">IF($H$116&gt;0,H117/$H$116,)</f>
        <v>0</v>
      </c>
      <c r="Z117" s="363">
        <f t="shared" ref="Z117:Z126" si="248">IF($I$116&gt;0,I117/$I$116,)</f>
        <v>0</v>
      </c>
      <c r="AA117" s="363">
        <f t="shared" ref="AA117:AA126" si="249">IF($J$116&gt;0,J117/$J$116,)</f>
        <v>0</v>
      </c>
      <c r="AB117" s="364">
        <f t="shared" ref="AB117:AB126" si="250">IF($K$116&gt;0,K117/$K$116,)</f>
        <v>0</v>
      </c>
      <c r="AC117" s="364">
        <f t="shared" ref="AC117:AC126" si="251">IF($L$116&gt;0,L117/$L$116,)</f>
        <v>0</v>
      </c>
      <c r="AD117" s="364">
        <f t="shared" ref="AD117:AD126" si="252">IF($M$116&gt;0,M117/$M$116,)</f>
        <v>0</v>
      </c>
      <c r="AE117" s="363">
        <f t="shared" ref="AE117:AE126" si="253">IF($N$116&gt;0,N117/$N$116,)</f>
        <v>0</v>
      </c>
      <c r="AF117" s="367"/>
      <c r="AG117" s="367"/>
      <c r="AI117" s="18"/>
      <c r="AJ117" s="16"/>
      <c r="AK117" s="16"/>
      <c r="AL117" s="16"/>
      <c r="AM117" s="16"/>
      <c r="AN117" s="16"/>
      <c r="AO117" s="16"/>
      <c r="AP117" s="16"/>
      <c r="AQ117" s="16"/>
      <c r="AR117" s="16"/>
      <c r="AS117" s="16"/>
      <c r="AT117" s="16"/>
    </row>
    <row r="118" spans="1:46" ht="15.75">
      <c r="A118" s="453"/>
      <c r="B118" s="424" t="s">
        <v>503</v>
      </c>
      <c r="C118" s="428"/>
      <c r="D118" s="429"/>
      <c r="E118" s="429"/>
      <c r="F118" s="429"/>
      <c r="G118" s="429"/>
      <c r="H118" s="429"/>
      <c r="I118" s="428"/>
      <c r="J118" s="428"/>
      <c r="K118" s="429"/>
      <c r="L118" s="429"/>
      <c r="M118" s="429"/>
      <c r="N118" s="428"/>
      <c r="O118" s="430"/>
      <c r="P118"/>
      <c r="Q118"/>
      <c r="R118" s="207"/>
      <c r="S118" s="206"/>
      <c r="T118" s="363">
        <f t="shared" si="242"/>
        <v>0</v>
      </c>
      <c r="U118" s="364">
        <f t="shared" si="243"/>
        <v>0</v>
      </c>
      <c r="V118" s="364">
        <f t="shared" si="244"/>
        <v>0</v>
      </c>
      <c r="W118" s="364">
        <f t="shared" si="245"/>
        <v>0</v>
      </c>
      <c r="X118" s="364">
        <f t="shared" si="246"/>
        <v>0</v>
      </c>
      <c r="Y118" s="364">
        <f t="shared" si="247"/>
        <v>0</v>
      </c>
      <c r="Z118" s="363">
        <f t="shared" si="248"/>
        <v>0</v>
      </c>
      <c r="AA118" s="363">
        <f t="shared" si="249"/>
        <v>0</v>
      </c>
      <c r="AB118" s="364">
        <f t="shared" si="250"/>
        <v>0</v>
      </c>
      <c r="AC118" s="364">
        <f t="shared" si="251"/>
        <v>0</v>
      </c>
      <c r="AD118" s="364">
        <f t="shared" si="252"/>
        <v>0</v>
      </c>
      <c r="AE118" s="363">
        <f t="shared" si="253"/>
        <v>0</v>
      </c>
      <c r="AF118" s="367"/>
      <c r="AG118" s="367"/>
      <c r="AI118" s="17"/>
      <c r="AJ118" s="17"/>
      <c r="AK118" s="17"/>
      <c r="AL118" s="17"/>
      <c r="AM118" s="17"/>
      <c r="AN118" s="17"/>
      <c r="AO118" s="17"/>
      <c r="AP118" s="17"/>
      <c r="AQ118" s="17"/>
      <c r="AR118" s="17"/>
      <c r="AS118" s="17"/>
      <c r="AT118" s="17"/>
    </row>
    <row r="119" spans="1:46" ht="15.75">
      <c r="A119" s="453"/>
      <c r="B119" s="424" t="s">
        <v>505</v>
      </c>
      <c r="C119" s="428"/>
      <c r="D119" s="429"/>
      <c r="E119" s="429"/>
      <c r="F119" s="429"/>
      <c r="G119" s="429"/>
      <c r="H119" s="429"/>
      <c r="I119" s="428"/>
      <c r="J119" s="428"/>
      <c r="K119" s="429"/>
      <c r="L119" s="429"/>
      <c r="M119" s="429"/>
      <c r="N119" s="428"/>
      <c r="O119" s="430"/>
      <c r="P119"/>
      <c r="Q119"/>
      <c r="R119" s="207"/>
      <c r="S119" s="206"/>
      <c r="T119" s="365">
        <f t="shared" si="242"/>
        <v>0</v>
      </c>
      <c r="U119" s="366">
        <f t="shared" si="243"/>
        <v>0</v>
      </c>
      <c r="V119" s="366">
        <f t="shared" si="244"/>
        <v>0</v>
      </c>
      <c r="W119" s="366">
        <f t="shared" si="245"/>
        <v>0</v>
      </c>
      <c r="X119" s="366">
        <f t="shared" si="246"/>
        <v>0</v>
      </c>
      <c r="Y119" s="366">
        <f t="shared" si="247"/>
        <v>0</v>
      </c>
      <c r="Z119" s="365">
        <f t="shared" si="248"/>
        <v>0</v>
      </c>
      <c r="AA119" s="365">
        <f t="shared" si="249"/>
        <v>0</v>
      </c>
      <c r="AB119" s="366">
        <f t="shared" si="250"/>
        <v>0</v>
      </c>
      <c r="AC119" s="366">
        <f t="shared" si="251"/>
        <v>0</v>
      </c>
      <c r="AD119" s="366">
        <f t="shared" si="252"/>
        <v>0</v>
      </c>
      <c r="AE119" s="365">
        <f t="shared" si="253"/>
        <v>0</v>
      </c>
      <c r="AF119" s="367"/>
      <c r="AG119" s="367"/>
      <c r="AI119" s="18"/>
      <c r="AJ119" s="16"/>
      <c r="AK119" s="16"/>
      <c r="AL119" s="16"/>
      <c r="AM119" s="16"/>
      <c r="AN119" s="16"/>
      <c r="AO119" s="16"/>
      <c r="AP119" s="16"/>
      <c r="AQ119" s="16"/>
      <c r="AR119" s="16"/>
      <c r="AS119" s="16"/>
      <c r="AT119" s="16"/>
    </row>
    <row r="120" spans="1:46" ht="15.75">
      <c r="A120" s="453"/>
      <c r="B120" s="424" t="s">
        <v>322</v>
      </c>
      <c r="C120" s="428"/>
      <c r="D120" s="429"/>
      <c r="E120" s="429"/>
      <c r="F120" s="429"/>
      <c r="G120" s="429"/>
      <c r="H120" s="429"/>
      <c r="I120" s="428"/>
      <c r="J120" s="428"/>
      <c r="K120" s="429"/>
      <c r="L120" s="429"/>
      <c r="M120" s="429"/>
      <c r="N120" s="428"/>
      <c r="O120" s="430"/>
      <c r="P120"/>
      <c r="Q120"/>
      <c r="R120" s="207"/>
      <c r="S120" s="206"/>
      <c r="T120" s="363">
        <f t="shared" si="242"/>
        <v>0</v>
      </c>
      <c r="U120" s="364">
        <f t="shared" si="243"/>
        <v>0</v>
      </c>
      <c r="V120" s="364">
        <f t="shared" si="244"/>
        <v>0</v>
      </c>
      <c r="W120" s="364">
        <f t="shared" si="245"/>
        <v>0</v>
      </c>
      <c r="X120" s="364">
        <f t="shared" si="246"/>
        <v>0</v>
      </c>
      <c r="Y120" s="364">
        <f t="shared" si="247"/>
        <v>0</v>
      </c>
      <c r="Z120" s="363">
        <f t="shared" si="248"/>
        <v>0</v>
      </c>
      <c r="AA120" s="363">
        <f t="shared" si="249"/>
        <v>0</v>
      </c>
      <c r="AB120" s="364">
        <f t="shared" si="250"/>
        <v>0</v>
      </c>
      <c r="AC120" s="364">
        <f t="shared" si="251"/>
        <v>0</v>
      </c>
      <c r="AD120" s="364">
        <f t="shared" si="252"/>
        <v>0</v>
      </c>
      <c r="AE120" s="363">
        <f t="shared" si="253"/>
        <v>0</v>
      </c>
      <c r="AF120" s="367"/>
      <c r="AG120" s="367"/>
      <c r="AI120" s="18"/>
      <c r="AJ120" s="16"/>
      <c r="AK120" s="16"/>
      <c r="AL120" s="16"/>
      <c r="AM120" s="16"/>
      <c r="AN120" s="16"/>
      <c r="AO120" s="16"/>
      <c r="AP120" s="16"/>
      <c r="AQ120" s="16"/>
      <c r="AR120" s="16"/>
      <c r="AS120" s="16"/>
      <c r="AT120" s="16"/>
    </row>
    <row r="121" spans="1:46" ht="15.75">
      <c r="A121" s="453"/>
      <c r="B121" s="424" t="s">
        <v>324</v>
      </c>
      <c r="C121" s="428"/>
      <c r="D121" s="429"/>
      <c r="E121" s="429"/>
      <c r="F121" s="429"/>
      <c r="G121" s="429"/>
      <c r="H121" s="429"/>
      <c r="I121" s="428"/>
      <c r="J121" s="428"/>
      <c r="K121" s="429"/>
      <c r="L121" s="429"/>
      <c r="M121" s="429"/>
      <c r="N121" s="428"/>
      <c r="O121" s="430"/>
      <c r="P121"/>
      <c r="Q121"/>
      <c r="R121" s="207"/>
      <c r="S121" s="206"/>
      <c r="T121" s="363">
        <f t="shared" si="242"/>
        <v>0</v>
      </c>
      <c r="U121" s="364">
        <f t="shared" si="243"/>
        <v>0</v>
      </c>
      <c r="V121" s="364">
        <f t="shared" si="244"/>
        <v>0</v>
      </c>
      <c r="W121" s="364">
        <f t="shared" si="245"/>
        <v>0</v>
      </c>
      <c r="X121" s="364">
        <f t="shared" si="246"/>
        <v>0</v>
      </c>
      <c r="Y121" s="364">
        <f t="shared" si="247"/>
        <v>0</v>
      </c>
      <c r="Z121" s="363">
        <f t="shared" si="248"/>
        <v>0</v>
      </c>
      <c r="AA121" s="363">
        <f t="shared" si="249"/>
        <v>0</v>
      </c>
      <c r="AB121" s="364">
        <f t="shared" si="250"/>
        <v>0</v>
      </c>
      <c r="AC121" s="364">
        <f t="shared" si="251"/>
        <v>0</v>
      </c>
      <c r="AD121" s="364">
        <f t="shared" si="252"/>
        <v>0</v>
      </c>
      <c r="AE121" s="363">
        <f t="shared" si="253"/>
        <v>0</v>
      </c>
      <c r="AF121" s="367"/>
      <c r="AG121" s="367"/>
      <c r="AI121" s="18"/>
      <c r="AJ121" s="16"/>
      <c r="AK121" s="16"/>
      <c r="AL121" s="16"/>
      <c r="AM121" s="16"/>
      <c r="AN121" s="16"/>
      <c r="AO121" s="16"/>
      <c r="AP121" s="16"/>
      <c r="AQ121" s="16"/>
      <c r="AR121" s="16"/>
      <c r="AS121" s="16"/>
      <c r="AT121" s="16"/>
    </row>
    <row r="122" spans="1:46" ht="15.75">
      <c r="A122" s="453"/>
      <c r="B122" s="424" t="s">
        <v>326</v>
      </c>
      <c r="C122" s="428"/>
      <c r="D122" s="429"/>
      <c r="E122" s="429"/>
      <c r="F122" s="429"/>
      <c r="G122" s="429"/>
      <c r="H122" s="429"/>
      <c r="I122" s="428"/>
      <c r="J122" s="428"/>
      <c r="K122" s="429"/>
      <c r="L122" s="429"/>
      <c r="M122" s="429"/>
      <c r="N122" s="428"/>
      <c r="O122" s="430"/>
      <c r="P122"/>
      <c r="Q122"/>
      <c r="R122" s="207"/>
      <c r="S122" s="206"/>
      <c r="T122" s="365">
        <f t="shared" si="242"/>
        <v>0</v>
      </c>
      <c r="U122" s="366">
        <f t="shared" si="243"/>
        <v>0</v>
      </c>
      <c r="V122" s="366">
        <f t="shared" si="244"/>
        <v>0</v>
      </c>
      <c r="W122" s="366">
        <f t="shared" si="245"/>
        <v>0</v>
      </c>
      <c r="X122" s="366">
        <f t="shared" si="246"/>
        <v>0</v>
      </c>
      <c r="Y122" s="366">
        <f t="shared" si="247"/>
        <v>0</v>
      </c>
      <c r="Z122" s="365">
        <f t="shared" si="248"/>
        <v>0</v>
      </c>
      <c r="AA122" s="365">
        <f t="shared" si="249"/>
        <v>0</v>
      </c>
      <c r="AB122" s="366">
        <f t="shared" si="250"/>
        <v>0</v>
      </c>
      <c r="AC122" s="366">
        <f t="shared" si="251"/>
        <v>0</v>
      </c>
      <c r="AD122" s="366">
        <f t="shared" si="252"/>
        <v>0</v>
      </c>
      <c r="AE122" s="365">
        <f t="shared" si="253"/>
        <v>0</v>
      </c>
      <c r="AF122" s="367"/>
      <c r="AG122" s="367"/>
      <c r="AI122" s="18"/>
      <c r="AJ122" s="16"/>
      <c r="AK122" s="16"/>
      <c r="AL122" s="16"/>
      <c r="AM122" s="16"/>
      <c r="AN122" s="16"/>
      <c r="AO122" s="16"/>
      <c r="AP122" s="16"/>
      <c r="AQ122" s="16"/>
      <c r="AR122" s="16"/>
      <c r="AS122" s="16"/>
      <c r="AT122" s="16"/>
    </row>
    <row r="123" spans="1:46" ht="15.75">
      <c r="A123" s="453"/>
      <c r="B123" s="424" t="s">
        <v>328</v>
      </c>
      <c r="C123" s="428"/>
      <c r="D123" s="429"/>
      <c r="E123" s="429"/>
      <c r="F123" s="429"/>
      <c r="G123" s="429"/>
      <c r="H123" s="429"/>
      <c r="I123" s="428"/>
      <c r="J123" s="428"/>
      <c r="K123" s="429"/>
      <c r="L123" s="429"/>
      <c r="M123" s="429"/>
      <c r="N123" s="428"/>
      <c r="O123" s="430"/>
      <c r="P123"/>
      <c r="Q123"/>
      <c r="R123" s="207"/>
      <c r="S123" s="206"/>
      <c r="T123" s="363">
        <f t="shared" si="242"/>
        <v>0</v>
      </c>
      <c r="U123" s="367">
        <f t="shared" si="243"/>
        <v>0</v>
      </c>
      <c r="V123" s="367">
        <f t="shared" si="244"/>
        <v>0</v>
      </c>
      <c r="W123" s="367">
        <f t="shared" si="245"/>
        <v>0</v>
      </c>
      <c r="X123" s="367">
        <f t="shared" si="246"/>
        <v>0</v>
      </c>
      <c r="Y123" s="367">
        <f t="shared" si="247"/>
        <v>0</v>
      </c>
      <c r="Z123" s="363">
        <f t="shared" si="248"/>
        <v>0</v>
      </c>
      <c r="AA123" s="363">
        <f t="shared" si="249"/>
        <v>0</v>
      </c>
      <c r="AB123" s="367">
        <f t="shared" si="250"/>
        <v>0</v>
      </c>
      <c r="AC123" s="367">
        <f t="shared" si="251"/>
        <v>0</v>
      </c>
      <c r="AD123" s="367">
        <f t="shared" si="252"/>
        <v>0</v>
      </c>
      <c r="AE123" s="363">
        <f t="shared" si="253"/>
        <v>0</v>
      </c>
      <c r="AF123" s="367"/>
      <c r="AG123" s="367"/>
      <c r="AI123" s="18"/>
      <c r="AJ123" s="16"/>
      <c r="AK123" s="16"/>
      <c r="AL123" s="16"/>
      <c r="AM123" s="16"/>
      <c r="AN123" s="16"/>
      <c r="AO123" s="16"/>
      <c r="AP123" s="16"/>
      <c r="AQ123" s="16"/>
      <c r="AR123" s="16"/>
      <c r="AS123" s="16"/>
      <c r="AT123" s="16"/>
    </row>
    <row r="124" spans="1:46" ht="15.75">
      <c r="A124" s="453"/>
      <c r="B124" s="424" t="s">
        <v>330</v>
      </c>
      <c r="C124" s="428"/>
      <c r="D124" s="429"/>
      <c r="E124" s="429"/>
      <c r="F124" s="429"/>
      <c r="G124" s="429"/>
      <c r="H124" s="429"/>
      <c r="I124" s="428"/>
      <c r="J124" s="428"/>
      <c r="K124" s="429"/>
      <c r="L124" s="429"/>
      <c r="M124" s="429"/>
      <c r="N124" s="428"/>
      <c r="O124" s="430"/>
      <c r="P124"/>
      <c r="Q124"/>
      <c r="R124" s="207"/>
      <c r="S124" s="206"/>
      <c r="T124" s="363">
        <f t="shared" si="242"/>
        <v>0</v>
      </c>
      <c r="U124" s="367">
        <f t="shared" si="243"/>
        <v>0</v>
      </c>
      <c r="V124" s="367">
        <f t="shared" si="244"/>
        <v>0</v>
      </c>
      <c r="W124" s="367">
        <f t="shared" si="245"/>
        <v>0</v>
      </c>
      <c r="X124" s="367">
        <f t="shared" si="246"/>
        <v>0</v>
      </c>
      <c r="Y124" s="367">
        <f t="shared" si="247"/>
        <v>0</v>
      </c>
      <c r="Z124" s="363">
        <f t="shared" si="248"/>
        <v>0</v>
      </c>
      <c r="AA124" s="363">
        <f t="shared" si="249"/>
        <v>0</v>
      </c>
      <c r="AB124" s="367">
        <f t="shared" si="250"/>
        <v>0</v>
      </c>
      <c r="AC124" s="367">
        <f t="shared" si="251"/>
        <v>0</v>
      </c>
      <c r="AD124" s="367">
        <f t="shared" si="252"/>
        <v>0</v>
      </c>
      <c r="AE124" s="363">
        <f t="shared" si="253"/>
        <v>0</v>
      </c>
      <c r="AF124" s="367"/>
      <c r="AG124" s="367"/>
      <c r="AI124" s="18"/>
      <c r="AJ124" s="16"/>
      <c r="AK124" s="16"/>
      <c r="AL124" s="16"/>
      <c r="AM124" s="16"/>
      <c r="AN124" s="16"/>
      <c r="AO124" s="16"/>
      <c r="AP124" s="16"/>
      <c r="AQ124" s="16"/>
      <c r="AR124" s="16"/>
      <c r="AS124" s="16"/>
      <c r="AT124" s="16"/>
    </row>
    <row r="125" spans="1:46" ht="15.75">
      <c r="A125" s="453"/>
      <c r="B125" s="424" t="s">
        <v>332</v>
      </c>
      <c r="C125" s="428"/>
      <c r="D125" s="429"/>
      <c r="E125" s="429"/>
      <c r="F125" s="429"/>
      <c r="G125" s="429"/>
      <c r="H125" s="429"/>
      <c r="I125" s="428"/>
      <c r="J125" s="428"/>
      <c r="K125" s="429"/>
      <c r="L125" s="429"/>
      <c r="M125" s="429"/>
      <c r="N125" s="428"/>
      <c r="O125" s="430"/>
      <c r="P125"/>
      <c r="Q125"/>
      <c r="R125" s="207"/>
      <c r="S125" s="206"/>
      <c r="T125" s="365">
        <f t="shared" si="242"/>
        <v>0</v>
      </c>
      <c r="U125" s="366">
        <f t="shared" si="243"/>
        <v>0</v>
      </c>
      <c r="V125" s="366">
        <f t="shared" si="244"/>
        <v>0</v>
      </c>
      <c r="W125" s="366">
        <f t="shared" si="245"/>
        <v>0</v>
      </c>
      <c r="X125" s="366">
        <f t="shared" si="246"/>
        <v>0</v>
      </c>
      <c r="Y125" s="366">
        <f t="shared" si="247"/>
        <v>0</v>
      </c>
      <c r="Z125" s="365">
        <f t="shared" si="248"/>
        <v>0</v>
      </c>
      <c r="AA125" s="365">
        <f t="shared" si="249"/>
        <v>0</v>
      </c>
      <c r="AB125" s="366">
        <f t="shared" si="250"/>
        <v>0</v>
      </c>
      <c r="AC125" s="366">
        <f t="shared" si="251"/>
        <v>0</v>
      </c>
      <c r="AD125" s="366">
        <f t="shared" si="252"/>
        <v>0</v>
      </c>
      <c r="AE125" s="365">
        <f t="shared" si="253"/>
        <v>0</v>
      </c>
      <c r="AF125" s="367"/>
      <c r="AG125" s="367"/>
      <c r="AI125" s="18"/>
      <c r="AJ125" s="16"/>
      <c r="AK125" s="16"/>
      <c r="AL125" s="16"/>
      <c r="AM125" s="16"/>
      <c r="AN125" s="16"/>
      <c r="AO125" s="16"/>
      <c r="AP125" s="16"/>
      <c r="AQ125" s="16"/>
      <c r="AR125" s="16"/>
      <c r="AS125" s="16"/>
      <c r="AT125" s="16"/>
    </row>
    <row r="126" spans="1:46" ht="15.75">
      <c r="A126" s="453"/>
      <c r="B126" s="424" t="s">
        <v>334</v>
      </c>
      <c r="C126" s="428"/>
      <c r="D126" s="429"/>
      <c r="E126" s="429"/>
      <c r="F126" s="429"/>
      <c r="G126" s="429"/>
      <c r="H126" s="429"/>
      <c r="I126" s="428"/>
      <c r="J126" s="428"/>
      <c r="K126" s="429"/>
      <c r="L126" s="429"/>
      <c r="M126" s="429"/>
      <c r="N126" s="428"/>
      <c r="O126" s="430"/>
      <c r="P126"/>
      <c r="Q126"/>
      <c r="R126" s="207"/>
      <c r="S126" s="206"/>
      <c r="T126" s="363">
        <f t="shared" si="242"/>
        <v>0</v>
      </c>
      <c r="U126" s="367">
        <f t="shared" si="243"/>
        <v>0</v>
      </c>
      <c r="V126" s="367">
        <f t="shared" si="244"/>
        <v>0</v>
      </c>
      <c r="W126" s="367">
        <f t="shared" si="245"/>
        <v>0</v>
      </c>
      <c r="X126" s="367">
        <f t="shared" si="246"/>
        <v>0</v>
      </c>
      <c r="Y126" s="367">
        <f t="shared" si="247"/>
        <v>0</v>
      </c>
      <c r="Z126" s="363">
        <f t="shared" si="248"/>
        <v>0</v>
      </c>
      <c r="AA126" s="363">
        <f t="shared" si="249"/>
        <v>0</v>
      </c>
      <c r="AB126" s="367">
        <f t="shared" si="250"/>
        <v>0</v>
      </c>
      <c r="AC126" s="367">
        <f t="shared" si="251"/>
        <v>0</v>
      </c>
      <c r="AD126" s="367">
        <f t="shared" si="252"/>
        <v>0</v>
      </c>
      <c r="AE126" s="363">
        <f t="shared" si="253"/>
        <v>0</v>
      </c>
      <c r="AF126" s="367"/>
      <c r="AG126" s="367"/>
      <c r="AI126" s="17"/>
      <c r="AJ126" s="17"/>
      <c r="AK126" s="17"/>
      <c r="AL126" s="17"/>
      <c r="AM126" s="17"/>
      <c r="AN126" s="17"/>
      <c r="AO126" s="17"/>
      <c r="AP126" s="17"/>
      <c r="AQ126" s="17"/>
      <c r="AR126" s="17"/>
      <c r="AS126" s="17"/>
      <c r="AT126" s="17"/>
    </row>
    <row r="127" spans="1:46" ht="15.75">
      <c r="A127" s="454" t="s">
        <v>289</v>
      </c>
      <c r="B127" s="414" t="s">
        <v>320</v>
      </c>
      <c r="C127" s="425">
        <v>0</v>
      </c>
      <c r="D127" s="426"/>
      <c r="E127" s="426"/>
      <c r="F127" s="426"/>
      <c r="G127" s="426"/>
      <c r="H127" s="426"/>
      <c r="I127" s="425">
        <v>0</v>
      </c>
      <c r="J127" s="425"/>
      <c r="K127" s="426"/>
      <c r="L127" s="426"/>
      <c r="M127" s="426"/>
      <c r="N127" s="425"/>
      <c r="O127" s="427"/>
      <c r="P127"/>
      <c r="Q127"/>
      <c r="R127" s="207"/>
      <c r="S127" s="206"/>
      <c r="T127" s="361">
        <f>IF($C$127&gt;0,C127/$C$127,)</f>
        <v>0</v>
      </c>
      <c r="U127" s="362">
        <f>IF($D$127&gt;0,D127/$D$127,)</f>
        <v>0</v>
      </c>
      <c r="V127" s="362">
        <f>IF($E$127&gt;0,E127/$E$127,)</f>
        <v>0</v>
      </c>
      <c r="W127" s="362">
        <f>IF($F$127&gt;0,F127/$F$127,)</f>
        <v>0</v>
      </c>
      <c r="X127" s="362">
        <f>IF($G$127&gt;0,G127/$G$127,)</f>
        <v>0</v>
      </c>
      <c r="Y127" s="362">
        <f>IF($H$127&gt;0,H127/$H$127,)</f>
        <v>0</v>
      </c>
      <c r="Z127" s="361">
        <f>IF($I$127&gt;0,I127/$I$127,)</f>
        <v>0</v>
      </c>
      <c r="AA127" s="361">
        <f>IF($J$127&gt;0,J127/$J$127,)</f>
        <v>0</v>
      </c>
      <c r="AB127" s="362">
        <f>IF($K$127&gt;0,K127/$K$127,)</f>
        <v>0</v>
      </c>
      <c r="AC127" s="362">
        <f>IF($L$127&gt;0,L127/$L$127,)</f>
        <v>0</v>
      </c>
      <c r="AD127" s="362">
        <f>IF($M$127&gt;0,M127/$M$127,)</f>
        <v>0</v>
      </c>
      <c r="AE127" s="361">
        <f>IF($N$127&gt;0,N127/$N$127,)</f>
        <v>0</v>
      </c>
      <c r="AF127" s="367"/>
      <c r="AG127" s="367"/>
      <c r="AI127" s="17">
        <f>SUM(T128:T137)</f>
        <v>0</v>
      </c>
      <c r="AJ127" s="17">
        <f t="shared" ref="AJ127" si="254">SUM(U128:U137)</f>
        <v>0</v>
      </c>
      <c r="AK127" s="17">
        <f t="shared" ref="AK127" si="255">SUM(V128:V137)</f>
        <v>0</v>
      </c>
      <c r="AL127" s="17">
        <f t="shared" ref="AL127" si="256">SUM(W128:W137)</f>
        <v>0</v>
      </c>
      <c r="AM127" s="17">
        <f t="shared" ref="AM127" si="257">SUM(X128:X137)</f>
        <v>0</v>
      </c>
      <c r="AN127" s="17">
        <f t="shared" ref="AN127" si="258">SUM(Y128:Y137)</f>
        <v>0</v>
      </c>
      <c r="AO127" s="17">
        <f t="shared" ref="AO127" si="259">SUM(Z128:Z137)</f>
        <v>0</v>
      </c>
      <c r="AP127" s="17">
        <f t="shared" ref="AP127" si="260">SUM(AA128:AA137)</f>
        <v>0</v>
      </c>
      <c r="AQ127" s="17">
        <f t="shared" ref="AQ127" si="261">SUM(AB128:AB137)</f>
        <v>0</v>
      </c>
      <c r="AR127" s="17">
        <f t="shared" ref="AR127" si="262">SUM(AC128:AC137)</f>
        <v>0</v>
      </c>
      <c r="AS127" s="17">
        <f t="shared" ref="AS127" si="263">SUM(AD128:AD137)</f>
        <v>0</v>
      </c>
      <c r="AT127" s="17">
        <f t="shared" ref="AT127" si="264">SUM(AE128:AE137)</f>
        <v>0</v>
      </c>
    </row>
    <row r="128" spans="1:46" ht="15.75">
      <c r="A128" s="453"/>
      <c r="B128" s="424" t="s">
        <v>501</v>
      </c>
      <c r="C128" s="428"/>
      <c r="D128" s="429"/>
      <c r="E128" s="429"/>
      <c r="F128" s="429"/>
      <c r="G128" s="429"/>
      <c r="H128" s="429"/>
      <c r="I128" s="428"/>
      <c r="J128" s="428"/>
      <c r="K128" s="429"/>
      <c r="L128" s="429"/>
      <c r="M128" s="429"/>
      <c r="N128" s="428"/>
      <c r="O128" s="430"/>
      <c r="P128"/>
      <c r="Q128"/>
      <c r="R128" s="207"/>
      <c r="S128" s="206"/>
      <c r="T128" s="363">
        <f t="shared" ref="T128:T137" si="265">IF($C$127&gt;0,C128/$C$127,)</f>
        <v>0</v>
      </c>
      <c r="U128" s="364">
        <f t="shared" ref="U128:U137" si="266">IF($D$127&gt;0,D128/$D$127,)</f>
        <v>0</v>
      </c>
      <c r="V128" s="364">
        <f t="shared" ref="V128:V137" si="267">IF($E$127&gt;0,E128/$E$127,)</f>
        <v>0</v>
      </c>
      <c r="W128" s="364">
        <f t="shared" ref="W128:W137" si="268">IF($F$127&gt;0,F128/$F$127,)</f>
        <v>0</v>
      </c>
      <c r="X128" s="364">
        <f t="shared" ref="X128:X137" si="269">IF($G$127&gt;0,G128/$G$127,)</f>
        <v>0</v>
      </c>
      <c r="Y128" s="364">
        <f t="shared" ref="Y128:Y137" si="270">IF($H$127&gt;0,H128/$H$127,)</f>
        <v>0</v>
      </c>
      <c r="Z128" s="363">
        <f t="shared" ref="Z128:Z137" si="271">IF($I$127&gt;0,I128/$I$127,)</f>
        <v>0</v>
      </c>
      <c r="AA128" s="363">
        <f t="shared" ref="AA128:AA137" si="272">IF($J$127&gt;0,J128/$J$127,)</f>
        <v>0</v>
      </c>
      <c r="AB128" s="364">
        <f t="shared" ref="AB128:AB137" si="273">IF($K$127&gt;0,K128/$K$127,)</f>
        <v>0</v>
      </c>
      <c r="AC128" s="364">
        <f t="shared" ref="AC128:AC137" si="274">IF($L$127&gt;0,L128/$L$127,)</f>
        <v>0</v>
      </c>
      <c r="AD128" s="364">
        <f t="shared" ref="AD128:AD137" si="275">IF($M$127&gt;0,M128/$M$127,)</f>
        <v>0</v>
      </c>
      <c r="AE128" s="363">
        <f t="shared" ref="AE128:AE137" si="276">IF($N$127&gt;0,N128/$N$127,)</f>
        <v>0</v>
      </c>
      <c r="AF128" s="367"/>
      <c r="AG128" s="367"/>
      <c r="AI128" s="18"/>
      <c r="AJ128" s="16"/>
      <c r="AK128" s="16"/>
      <c r="AL128" s="16"/>
      <c r="AM128" s="16"/>
      <c r="AN128" s="16"/>
      <c r="AO128" s="16"/>
      <c r="AP128" s="16"/>
      <c r="AQ128" s="16"/>
      <c r="AR128" s="16"/>
      <c r="AS128" s="16"/>
      <c r="AT128" s="16"/>
    </row>
    <row r="129" spans="1:46" ht="15.75">
      <c r="A129" s="453"/>
      <c r="B129" s="424" t="s">
        <v>503</v>
      </c>
      <c r="C129" s="428"/>
      <c r="D129" s="429"/>
      <c r="E129" s="429"/>
      <c r="F129" s="429"/>
      <c r="G129" s="429"/>
      <c r="H129" s="429"/>
      <c r="I129" s="428"/>
      <c r="J129" s="428"/>
      <c r="K129" s="429"/>
      <c r="L129" s="429"/>
      <c r="M129" s="429"/>
      <c r="N129" s="428"/>
      <c r="O129" s="430"/>
      <c r="P129"/>
      <c r="Q129"/>
      <c r="R129" s="207"/>
      <c r="S129" s="206"/>
      <c r="T129" s="363">
        <f t="shared" si="265"/>
        <v>0</v>
      </c>
      <c r="U129" s="364">
        <f t="shared" si="266"/>
        <v>0</v>
      </c>
      <c r="V129" s="364">
        <f t="shared" si="267"/>
        <v>0</v>
      </c>
      <c r="W129" s="364">
        <f t="shared" si="268"/>
        <v>0</v>
      </c>
      <c r="X129" s="364">
        <f t="shared" si="269"/>
        <v>0</v>
      </c>
      <c r="Y129" s="364">
        <f t="shared" si="270"/>
        <v>0</v>
      </c>
      <c r="Z129" s="363">
        <f t="shared" si="271"/>
        <v>0</v>
      </c>
      <c r="AA129" s="363">
        <f t="shared" si="272"/>
        <v>0</v>
      </c>
      <c r="AB129" s="364">
        <f t="shared" si="273"/>
        <v>0</v>
      </c>
      <c r="AC129" s="364">
        <f t="shared" si="274"/>
        <v>0</v>
      </c>
      <c r="AD129" s="364">
        <f t="shared" si="275"/>
        <v>0</v>
      </c>
      <c r="AE129" s="363">
        <f t="shared" si="276"/>
        <v>0</v>
      </c>
      <c r="AF129" s="367"/>
      <c r="AG129" s="367"/>
      <c r="AI129" s="18"/>
      <c r="AJ129" s="16"/>
      <c r="AK129" s="16"/>
      <c r="AL129" s="16"/>
      <c r="AM129" s="16"/>
      <c r="AN129" s="16"/>
      <c r="AO129" s="16"/>
      <c r="AP129" s="16"/>
      <c r="AQ129" s="16"/>
      <c r="AR129" s="16"/>
      <c r="AS129" s="16"/>
      <c r="AT129" s="16"/>
    </row>
    <row r="130" spans="1:46" ht="15.75">
      <c r="A130" s="453"/>
      <c r="B130" s="424" t="s">
        <v>505</v>
      </c>
      <c r="C130" s="428"/>
      <c r="D130" s="429"/>
      <c r="E130" s="429"/>
      <c r="F130" s="429"/>
      <c r="G130" s="429"/>
      <c r="H130" s="429"/>
      <c r="I130" s="428"/>
      <c r="J130" s="428"/>
      <c r="K130" s="429"/>
      <c r="L130" s="429"/>
      <c r="M130" s="429"/>
      <c r="N130" s="428"/>
      <c r="O130" s="430"/>
      <c r="P130"/>
      <c r="Q130"/>
      <c r="R130" s="207"/>
      <c r="S130" s="206"/>
      <c r="T130" s="365">
        <f t="shared" si="265"/>
        <v>0</v>
      </c>
      <c r="U130" s="366">
        <f t="shared" si="266"/>
        <v>0</v>
      </c>
      <c r="V130" s="366">
        <f t="shared" si="267"/>
        <v>0</v>
      </c>
      <c r="W130" s="366">
        <f t="shared" si="268"/>
        <v>0</v>
      </c>
      <c r="X130" s="366">
        <f t="shared" si="269"/>
        <v>0</v>
      </c>
      <c r="Y130" s="366">
        <f t="shared" si="270"/>
        <v>0</v>
      </c>
      <c r="Z130" s="365">
        <f t="shared" si="271"/>
        <v>0</v>
      </c>
      <c r="AA130" s="365">
        <f t="shared" si="272"/>
        <v>0</v>
      </c>
      <c r="AB130" s="366">
        <f t="shared" si="273"/>
        <v>0</v>
      </c>
      <c r="AC130" s="366">
        <f t="shared" si="274"/>
        <v>0</v>
      </c>
      <c r="AD130" s="366">
        <f t="shared" si="275"/>
        <v>0</v>
      </c>
      <c r="AE130" s="365">
        <f t="shared" si="276"/>
        <v>0</v>
      </c>
      <c r="AF130" s="367"/>
      <c r="AG130" s="367"/>
      <c r="AI130" s="18"/>
      <c r="AJ130" s="16"/>
      <c r="AK130" s="16"/>
      <c r="AL130" s="16"/>
      <c r="AM130" s="16"/>
      <c r="AN130" s="16"/>
      <c r="AO130" s="16"/>
      <c r="AP130" s="16"/>
      <c r="AQ130" s="16"/>
      <c r="AR130" s="16"/>
      <c r="AS130" s="16"/>
      <c r="AT130" s="16"/>
    </row>
    <row r="131" spans="1:46" ht="15.75">
      <c r="A131" s="453"/>
      <c r="B131" s="424" t="s">
        <v>322</v>
      </c>
      <c r="C131" s="428"/>
      <c r="D131" s="429"/>
      <c r="E131" s="429"/>
      <c r="F131" s="429"/>
      <c r="G131" s="429"/>
      <c r="H131" s="429"/>
      <c r="I131" s="428"/>
      <c r="J131" s="428"/>
      <c r="K131" s="429"/>
      <c r="L131" s="429"/>
      <c r="M131" s="429"/>
      <c r="N131" s="428"/>
      <c r="O131" s="430"/>
      <c r="P131"/>
      <c r="Q131"/>
      <c r="R131" s="207"/>
      <c r="S131" s="206"/>
      <c r="T131" s="363">
        <f t="shared" si="265"/>
        <v>0</v>
      </c>
      <c r="U131" s="364">
        <f t="shared" si="266"/>
        <v>0</v>
      </c>
      <c r="V131" s="364">
        <f t="shared" si="267"/>
        <v>0</v>
      </c>
      <c r="W131" s="364">
        <f t="shared" si="268"/>
        <v>0</v>
      </c>
      <c r="X131" s="364">
        <f t="shared" si="269"/>
        <v>0</v>
      </c>
      <c r="Y131" s="364">
        <f t="shared" si="270"/>
        <v>0</v>
      </c>
      <c r="Z131" s="363">
        <f t="shared" si="271"/>
        <v>0</v>
      </c>
      <c r="AA131" s="363">
        <f t="shared" si="272"/>
        <v>0</v>
      </c>
      <c r="AB131" s="364">
        <f t="shared" si="273"/>
        <v>0</v>
      </c>
      <c r="AC131" s="364">
        <f t="shared" si="274"/>
        <v>0</v>
      </c>
      <c r="AD131" s="364">
        <f t="shared" si="275"/>
        <v>0</v>
      </c>
      <c r="AE131" s="363">
        <f t="shared" si="276"/>
        <v>0</v>
      </c>
      <c r="AF131" s="367"/>
      <c r="AG131" s="367"/>
      <c r="AI131" s="18"/>
      <c r="AJ131" s="16"/>
      <c r="AK131" s="16"/>
      <c r="AL131" s="16"/>
      <c r="AM131" s="16"/>
      <c r="AN131" s="16"/>
      <c r="AO131" s="16"/>
      <c r="AP131" s="16"/>
      <c r="AQ131" s="16"/>
      <c r="AR131" s="16"/>
      <c r="AS131" s="16"/>
      <c r="AT131" s="16"/>
    </row>
    <row r="132" spans="1:46" ht="15.75">
      <c r="A132" s="453"/>
      <c r="B132" s="424" t="s">
        <v>324</v>
      </c>
      <c r="C132" s="428"/>
      <c r="D132" s="429"/>
      <c r="E132" s="429"/>
      <c r="F132" s="429"/>
      <c r="G132" s="429"/>
      <c r="H132" s="429"/>
      <c r="I132" s="428"/>
      <c r="J132" s="428"/>
      <c r="K132" s="429"/>
      <c r="L132" s="429"/>
      <c r="M132" s="429"/>
      <c r="N132" s="428"/>
      <c r="O132" s="430"/>
      <c r="P132"/>
      <c r="Q132"/>
      <c r="R132" s="207"/>
      <c r="S132" s="206"/>
      <c r="T132" s="363">
        <f t="shared" si="265"/>
        <v>0</v>
      </c>
      <c r="U132" s="364">
        <f t="shared" si="266"/>
        <v>0</v>
      </c>
      <c r="V132" s="364">
        <f t="shared" si="267"/>
        <v>0</v>
      </c>
      <c r="W132" s="364">
        <f t="shared" si="268"/>
        <v>0</v>
      </c>
      <c r="X132" s="364">
        <f t="shared" si="269"/>
        <v>0</v>
      </c>
      <c r="Y132" s="364">
        <f t="shared" si="270"/>
        <v>0</v>
      </c>
      <c r="Z132" s="363">
        <f t="shared" si="271"/>
        <v>0</v>
      </c>
      <c r="AA132" s="363">
        <f t="shared" si="272"/>
        <v>0</v>
      </c>
      <c r="AB132" s="364">
        <f t="shared" si="273"/>
        <v>0</v>
      </c>
      <c r="AC132" s="364">
        <f t="shared" si="274"/>
        <v>0</v>
      </c>
      <c r="AD132" s="364">
        <f t="shared" si="275"/>
        <v>0</v>
      </c>
      <c r="AE132" s="363">
        <f t="shared" si="276"/>
        <v>0</v>
      </c>
      <c r="AF132" s="367"/>
      <c r="AG132" s="367"/>
      <c r="AI132" s="18"/>
      <c r="AJ132" s="16"/>
      <c r="AK132" s="16"/>
      <c r="AL132" s="16"/>
      <c r="AM132" s="16"/>
      <c r="AN132" s="16"/>
      <c r="AO132" s="16"/>
      <c r="AP132" s="16"/>
      <c r="AQ132" s="16"/>
      <c r="AR132" s="16"/>
      <c r="AS132" s="16"/>
      <c r="AT132" s="16"/>
    </row>
    <row r="133" spans="1:46" ht="15.75">
      <c r="A133" s="453"/>
      <c r="B133" s="424" t="s">
        <v>326</v>
      </c>
      <c r="C133" s="428"/>
      <c r="D133" s="429"/>
      <c r="E133" s="429"/>
      <c r="F133" s="429"/>
      <c r="G133" s="429"/>
      <c r="H133" s="429"/>
      <c r="I133" s="428"/>
      <c r="J133" s="428"/>
      <c r="K133" s="429"/>
      <c r="L133" s="429"/>
      <c r="M133" s="429"/>
      <c r="N133" s="428"/>
      <c r="O133" s="430"/>
      <c r="P133"/>
      <c r="Q133"/>
      <c r="R133" s="207"/>
      <c r="S133" s="206"/>
      <c r="T133" s="365">
        <f t="shared" si="265"/>
        <v>0</v>
      </c>
      <c r="U133" s="366">
        <f t="shared" si="266"/>
        <v>0</v>
      </c>
      <c r="V133" s="366">
        <f t="shared" si="267"/>
        <v>0</v>
      </c>
      <c r="W133" s="366">
        <f t="shared" si="268"/>
        <v>0</v>
      </c>
      <c r="X133" s="366">
        <f t="shared" si="269"/>
        <v>0</v>
      </c>
      <c r="Y133" s="366">
        <f t="shared" si="270"/>
        <v>0</v>
      </c>
      <c r="Z133" s="365">
        <f t="shared" si="271"/>
        <v>0</v>
      </c>
      <c r="AA133" s="365">
        <f t="shared" si="272"/>
        <v>0</v>
      </c>
      <c r="AB133" s="366">
        <f t="shared" si="273"/>
        <v>0</v>
      </c>
      <c r="AC133" s="366">
        <f t="shared" si="274"/>
        <v>0</v>
      </c>
      <c r="AD133" s="366">
        <f t="shared" si="275"/>
        <v>0</v>
      </c>
      <c r="AE133" s="365">
        <f t="shared" si="276"/>
        <v>0</v>
      </c>
      <c r="AF133" s="367"/>
      <c r="AG133" s="367"/>
      <c r="AI133" s="18"/>
      <c r="AJ133" s="16"/>
      <c r="AK133" s="16"/>
      <c r="AL133" s="16"/>
      <c r="AM133" s="16"/>
      <c r="AN133" s="16"/>
      <c r="AO133" s="16"/>
      <c r="AP133" s="16"/>
      <c r="AQ133" s="16"/>
      <c r="AR133" s="16"/>
      <c r="AS133" s="16"/>
      <c r="AT133" s="16"/>
    </row>
    <row r="134" spans="1:46" ht="15.75">
      <c r="A134" s="453"/>
      <c r="B134" s="424" t="s">
        <v>328</v>
      </c>
      <c r="C134" s="428"/>
      <c r="D134" s="429"/>
      <c r="E134" s="429"/>
      <c r="F134" s="429"/>
      <c r="G134" s="429"/>
      <c r="H134" s="429"/>
      <c r="I134" s="428"/>
      <c r="J134" s="428"/>
      <c r="K134" s="429"/>
      <c r="L134" s="429"/>
      <c r="M134" s="429"/>
      <c r="N134" s="428"/>
      <c r="O134" s="430"/>
      <c r="P134"/>
      <c r="Q134"/>
      <c r="R134" s="207"/>
      <c r="S134" s="206"/>
      <c r="T134" s="363">
        <f t="shared" si="265"/>
        <v>0</v>
      </c>
      <c r="U134" s="367">
        <f t="shared" si="266"/>
        <v>0</v>
      </c>
      <c r="V134" s="367">
        <f t="shared" si="267"/>
        <v>0</v>
      </c>
      <c r="W134" s="367">
        <f t="shared" si="268"/>
        <v>0</v>
      </c>
      <c r="X134" s="367">
        <f t="shared" si="269"/>
        <v>0</v>
      </c>
      <c r="Y134" s="367">
        <f t="shared" si="270"/>
        <v>0</v>
      </c>
      <c r="Z134" s="363">
        <f t="shared" si="271"/>
        <v>0</v>
      </c>
      <c r="AA134" s="363">
        <f t="shared" si="272"/>
        <v>0</v>
      </c>
      <c r="AB134" s="367">
        <f t="shared" si="273"/>
        <v>0</v>
      </c>
      <c r="AC134" s="367">
        <f t="shared" si="274"/>
        <v>0</v>
      </c>
      <c r="AD134" s="367">
        <f t="shared" si="275"/>
        <v>0</v>
      </c>
      <c r="AE134" s="363">
        <f t="shared" si="276"/>
        <v>0</v>
      </c>
      <c r="AF134" s="367"/>
      <c r="AG134" s="367"/>
      <c r="AI134" s="17"/>
      <c r="AJ134" s="17"/>
      <c r="AK134" s="17"/>
      <c r="AL134" s="17"/>
      <c r="AM134" s="17"/>
      <c r="AN134" s="17"/>
      <c r="AO134" s="17"/>
      <c r="AP134" s="17"/>
      <c r="AQ134" s="17"/>
      <c r="AR134" s="17"/>
      <c r="AS134" s="17"/>
      <c r="AT134" s="17"/>
    </row>
    <row r="135" spans="1:46" ht="15.75">
      <c r="A135" s="453"/>
      <c r="B135" s="424" t="s">
        <v>330</v>
      </c>
      <c r="C135" s="428"/>
      <c r="D135" s="429"/>
      <c r="E135" s="429"/>
      <c r="F135" s="429"/>
      <c r="G135" s="429"/>
      <c r="H135" s="429"/>
      <c r="I135" s="428"/>
      <c r="J135" s="428"/>
      <c r="K135" s="429"/>
      <c r="L135" s="429"/>
      <c r="M135" s="429"/>
      <c r="N135" s="428"/>
      <c r="O135" s="430"/>
      <c r="P135"/>
      <c r="Q135"/>
      <c r="R135" s="207"/>
      <c r="S135" s="206"/>
      <c r="T135" s="363">
        <f t="shared" si="265"/>
        <v>0</v>
      </c>
      <c r="U135" s="367">
        <f t="shared" si="266"/>
        <v>0</v>
      </c>
      <c r="V135" s="367">
        <f t="shared" si="267"/>
        <v>0</v>
      </c>
      <c r="W135" s="367">
        <f t="shared" si="268"/>
        <v>0</v>
      </c>
      <c r="X135" s="367">
        <f t="shared" si="269"/>
        <v>0</v>
      </c>
      <c r="Y135" s="367">
        <f t="shared" si="270"/>
        <v>0</v>
      </c>
      <c r="Z135" s="363">
        <f t="shared" si="271"/>
        <v>0</v>
      </c>
      <c r="AA135" s="363">
        <f t="shared" si="272"/>
        <v>0</v>
      </c>
      <c r="AB135" s="367">
        <f t="shared" si="273"/>
        <v>0</v>
      </c>
      <c r="AC135" s="367">
        <f t="shared" si="274"/>
        <v>0</v>
      </c>
      <c r="AD135" s="367">
        <f t="shared" si="275"/>
        <v>0</v>
      </c>
      <c r="AE135" s="363">
        <f t="shared" si="276"/>
        <v>0</v>
      </c>
      <c r="AF135" s="367"/>
      <c r="AG135" s="367"/>
      <c r="AI135" s="18"/>
      <c r="AJ135" s="16"/>
      <c r="AK135" s="16"/>
      <c r="AL135" s="16"/>
      <c r="AM135" s="16"/>
      <c r="AN135" s="16"/>
      <c r="AO135" s="16"/>
      <c r="AP135" s="16"/>
      <c r="AQ135" s="16"/>
      <c r="AR135" s="16"/>
      <c r="AS135" s="16"/>
      <c r="AT135" s="16"/>
    </row>
    <row r="136" spans="1:46" ht="15.75">
      <c r="A136" s="453"/>
      <c r="B136" s="424" t="s">
        <v>332</v>
      </c>
      <c r="C136" s="428"/>
      <c r="D136" s="429"/>
      <c r="E136" s="429"/>
      <c r="F136" s="429"/>
      <c r="G136" s="429"/>
      <c r="H136" s="429"/>
      <c r="I136" s="428"/>
      <c r="J136" s="428"/>
      <c r="K136" s="429"/>
      <c r="L136" s="429"/>
      <c r="M136" s="429"/>
      <c r="N136" s="428"/>
      <c r="O136" s="430"/>
      <c r="P136"/>
      <c r="Q136"/>
      <c r="R136" s="207"/>
      <c r="S136" s="206"/>
      <c r="T136" s="365">
        <f t="shared" si="265"/>
        <v>0</v>
      </c>
      <c r="U136" s="366">
        <f t="shared" si="266"/>
        <v>0</v>
      </c>
      <c r="V136" s="366">
        <f t="shared" si="267"/>
        <v>0</v>
      </c>
      <c r="W136" s="366">
        <f t="shared" si="268"/>
        <v>0</v>
      </c>
      <c r="X136" s="366">
        <f t="shared" si="269"/>
        <v>0</v>
      </c>
      <c r="Y136" s="366">
        <f t="shared" si="270"/>
        <v>0</v>
      </c>
      <c r="Z136" s="365">
        <f t="shared" si="271"/>
        <v>0</v>
      </c>
      <c r="AA136" s="365">
        <f t="shared" si="272"/>
        <v>0</v>
      </c>
      <c r="AB136" s="366">
        <f t="shared" si="273"/>
        <v>0</v>
      </c>
      <c r="AC136" s="366">
        <f t="shared" si="274"/>
        <v>0</v>
      </c>
      <c r="AD136" s="366">
        <f t="shared" si="275"/>
        <v>0</v>
      </c>
      <c r="AE136" s="365">
        <f t="shared" si="276"/>
        <v>0</v>
      </c>
      <c r="AF136" s="367"/>
      <c r="AG136" s="367"/>
      <c r="AI136" s="18"/>
      <c r="AJ136" s="16"/>
      <c r="AK136" s="16"/>
      <c r="AL136" s="16"/>
      <c r="AM136" s="16"/>
      <c r="AN136" s="16"/>
      <c r="AO136" s="16"/>
      <c r="AP136" s="16"/>
      <c r="AQ136" s="16"/>
      <c r="AR136" s="16"/>
      <c r="AS136" s="16"/>
      <c r="AT136" s="16"/>
    </row>
    <row r="137" spans="1:46" ht="15.75">
      <c r="A137" s="453"/>
      <c r="B137" s="424" t="s">
        <v>334</v>
      </c>
      <c r="C137" s="428"/>
      <c r="D137" s="429"/>
      <c r="E137" s="429"/>
      <c r="F137" s="429"/>
      <c r="G137" s="429"/>
      <c r="H137" s="429"/>
      <c r="I137" s="428"/>
      <c r="J137" s="428"/>
      <c r="K137" s="429"/>
      <c r="L137" s="429"/>
      <c r="M137" s="429"/>
      <c r="N137" s="428"/>
      <c r="O137" s="430"/>
      <c r="P137"/>
      <c r="Q137"/>
      <c r="R137" s="207"/>
      <c r="S137" s="206"/>
      <c r="T137" s="363">
        <f t="shared" si="265"/>
        <v>0</v>
      </c>
      <c r="U137" s="367">
        <f t="shared" si="266"/>
        <v>0</v>
      </c>
      <c r="V137" s="367">
        <f t="shared" si="267"/>
        <v>0</v>
      </c>
      <c r="W137" s="367">
        <f t="shared" si="268"/>
        <v>0</v>
      </c>
      <c r="X137" s="367">
        <f t="shared" si="269"/>
        <v>0</v>
      </c>
      <c r="Y137" s="367">
        <f t="shared" si="270"/>
        <v>0</v>
      </c>
      <c r="Z137" s="363">
        <f t="shared" si="271"/>
        <v>0</v>
      </c>
      <c r="AA137" s="363">
        <f t="shared" si="272"/>
        <v>0</v>
      </c>
      <c r="AB137" s="367">
        <f t="shared" si="273"/>
        <v>0</v>
      </c>
      <c r="AC137" s="367">
        <f t="shared" si="274"/>
        <v>0</v>
      </c>
      <c r="AD137" s="367">
        <f t="shared" si="275"/>
        <v>0</v>
      </c>
      <c r="AE137" s="363">
        <f t="shared" si="276"/>
        <v>0</v>
      </c>
      <c r="AF137" s="367"/>
      <c r="AG137" s="367"/>
      <c r="AI137" s="18"/>
      <c r="AJ137" s="16"/>
      <c r="AK137" s="16"/>
      <c r="AL137" s="16"/>
      <c r="AM137" s="16"/>
      <c r="AN137" s="16"/>
      <c r="AO137" s="16"/>
      <c r="AP137" s="16"/>
      <c r="AQ137" s="16"/>
      <c r="AR137" s="16"/>
      <c r="AS137" s="16"/>
      <c r="AT137" s="16"/>
    </row>
    <row r="138" spans="1:46" ht="15.75">
      <c r="A138" s="452" t="s">
        <v>123</v>
      </c>
      <c r="B138" s="414" t="s">
        <v>320</v>
      </c>
      <c r="C138" s="436">
        <v>5898</v>
      </c>
      <c r="D138" s="437"/>
      <c r="E138" s="437">
        <v>8713</v>
      </c>
      <c r="F138" s="437">
        <v>1004</v>
      </c>
      <c r="G138" s="437">
        <v>890</v>
      </c>
      <c r="H138" s="437"/>
      <c r="I138" s="436">
        <v>16505</v>
      </c>
      <c r="J138" s="436"/>
      <c r="K138" s="437">
        <v>2037</v>
      </c>
      <c r="L138" s="437">
        <v>4492</v>
      </c>
      <c r="M138" s="437">
        <v>187</v>
      </c>
      <c r="N138" s="436">
        <v>6716</v>
      </c>
      <c r="O138" s="438"/>
      <c r="P138"/>
      <c r="Q138"/>
      <c r="R138" s="207"/>
      <c r="S138" s="206"/>
      <c r="T138" s="361">
        <f>IF($C$138&gt;0,C138/$C$138,)</f>
        <v>1</v>
      </c>
      <c r="U138" s="362">
        <f>IF($D$138&gt;0,D138/$D$138,)</f>
        <v>0</v>
      </c>
      <c r="V138" s="362">
        <f>IF($E$138&gt;0,E138/$E$138,)</f>
        <v>1</v>
      </c>
      <c r="W138" s="362">
        <f>IF($F$138&gt;0,F138/$F$138,)</f>
        <v>1</v>
      </c>
      <c r="X138" s="362">
        <f>IF($G$138&gt;0,G138/$G$138,)</f>
        <v>1</v>
      </c>
      <c r="Y138" s="362">
        <f>IF($H$138&gt;0,H138/$H$138,)</f>
        <v>0</v>
      </c>
      <c r="Z138" s="361">
        <f>IF($I$138&gt;0,I138/$I$138,)</f>
        <v>1</v>
      </c>
      <c r="AA138" s="361">
        <f>IF($J$138&gt;0,J138/$J$138,)</f>
        <v>0</v>
      </c>
      <c r="AB138" s="362">
        <f>IF($K$138&gt;0,K138/$K$138,)</f>
        <v>1</v>
      </c>
      <c r="AC138" s="362">
        <f>IF($L$138&gt;0,L138/$L$138,)</f>
        <v>1</v>
      </c>
      <c r="AD138" s="362">
        <f>IF($M$138&gt;0,M138/$M$138,)</f>
        <v>1</v>
      </c>
      <c r="AE138" s="361">
        <f>IF($N$138&gt;0,N138/$N$138,)</f>
        <v>1</v>
      </c>
      <c r="AF138" s="367"/>
      <c r="AG138" s="367"/>
      <c r="AI138" s="17">
        <f>SUM(T139:T148)</f>
        <v>1</v>
      </c>
      <c r="AJ138" s="17">
        <f t="shared" ref="AJ138" si="277">SUM(U139:U148)</f>
        <v>0</v>
      </c>
      <c r="AK138" s="17">
        <f t="shared" ref="AK138" si="278">SUM(V139:V148)</f>
        <v>1.0000000000000002</v>
      </c>
      <c r="AL138" s="17">
        <f t="shared" ref="AL138" si="279">SUM(W139:W148)</f>
        <v>1</v>
      </c>
      <c r="AM138" s="17">
        <f t="shared" ref="AM138" si="280">SUM(X139:X148)</f>
        <v>1</v>
      </c>
      <c r="AN138" s="17">
        <f t="shared" ref="AN138" si="281">SUM(Y139:Y148)</f>
        <v>0</v>
      </c>
      <c r="AO138" s="17">
        <f t="shared" ref="AO138" si="282">SUM(Z139:Z148)</f>
        <v>1</v>
      </c>
      <c r="AP138" s="17">
        <f t="shared" ref="AP138" si="283">SUM(AA139:AA148)</f>
        <v>0</v>
      </c>
      <c r="AQ138" s="17">
        <f t="shared" ref="AQ138" si="284">SUM(AB139:AB148)</f>
        <v>1</v>
      </c>
      <c r="AR138" s="17">
        <f t="shared" ref="AR138" si="285">SUM(AC139:AC148)</f>
        <v>1</v>
      </c>
      <c r="AS138" s="17">
        <f t="shared" ref="AS138" si="286">SUM(AD139:AD148)</f>
        <v>1</v>
      </c>
      <c r="AT138" s="17">
        <f t="shared" ref="AT138" si="287">SUM(AE139:AE148)</f>
        <v>1</v>
      </c>
    </row>
    <row r="139" spans="1:46" ht="15.75">
      <c r="A139" s="455"/>
      <c r="B139" s="424" t="s">
        <v>501</v>
      </c>
      <c r="C139" s="439">
        <v>708</v>
      </c>
      <c r="D139" s="440"/>
      <c r="E139" s="440">
        <v>1128</v>
      </c>
      <c r="F139" s="440">
        <v>122</v>
      </c>
      <c r="G139" s="440">
        <v>132</v>
      </c>
      <c r="H139" s="440"/>
      <c r="I139" s="439">
        <v>2090</v>
      </c>
      <c r="J139" s="439"/>
      <c r="K139" s="440">
        <v>71</v>
      </c>
      <c r="L139" s="440">
        <v>260</v>
      </c>
      <c r="M139" s="440">
        <v>13</v>
      </c>
      <c r="N139" s="439">
        <v>344</v>
      </c>
      <c r="O139" s="441"/>
      <c r="P139"/>
      <c r="Q139"/>
      <c r="R139" s="207"/>
      <c r="S139" s="206"/>
      <c r="T139" s="363">
        <f t="shared" ref="T139:T148" si="288">IF($C$138&gt;0,C139/$C$138,)</f>
        <v>0.12004069175991862</v>
      </c>
      <c r="U139" s="364">
        <f t="shared" ref="U139:U148" si="289">IF($D$138&gt;0,D139/$D$138,)</f>
        <v>0</v>
      </c>
      <c r="V139" s="364">
        <f t="shared" ref="V139:V148" si="290">IF($E$138&gt;0,E139/$E$138,)</f>
        <v>0.12946172386089752</v>
      </c>
      <c r="W139" s="364">
        <f t="shared" ref="W139:W148" si="291">IF($F$138&gt;0,F139/$F$138,)</f>
        <v>0.12151394422310757</v>
      </c>
      <c r="X139" s="364">
        <f t="shared" ref="X139:X148" si="292">IF($G$138&gt;0,G139/$G$138,)</f>
        <v>0.14831460674157304</v>
      </c>
      <c r="Y139" s="364">
        <f t="shared" ref="Y139:Y148" si="293">IF($H$138&gt;0,H139/$H$138,)</f>
        <v>0</v>
      </c>
      <c r="Z139" s="363">
        <f t="shared" ref="Z139:Z148" si="294">IF($I$138&gt;0,I139/$I$138,)</f>
        <v>0.12662829445622539</v>
      </c>
      <c r="AA139" s="363">
        <f t="shared" ref="AA139:AA148" si="295">IF($J$138&gt;0,J139/$J$138,)</f>
        <v>0</v>
      </c>
      <c r="AB139" s="364">
        <f t="shared" ref="AB139:AB148" si="296">IF($K$138&gt;0,K139/$K$138,)</f>
        <v>3.4855179185076093E-2</v>
      </c>
      <c r="AC139" s="364">
        <f t="shared" ref="AC139:AC148" si="297">IF($L$138&gt;0,L139/$L$138,)</f>
        <v>5.7880676758682102E-2</v>
      </c>
      <c r="AD139" s="364">
        <f t="shared" ref="AD139:AD148" si="298">IF($M$138&gt;0,M139/$M$138,)</f>
        <v>6.9518716577540107E-2</v>
      </c>
      <c r="AE139" s="363">
        <f t="shared" ref="AE139:AE148" si="299">IF($N$138&gt;0,N139/$N$138,)</f>
        <v>5.1220964860035738E-2</v>
      </c>
      <c r="AF139" s="367"/>
      <c r="AG139" s="367"/>
      <c r="AI139" s="18"/>
      <c r="AJ139" s="16"/>
      <c r="AK139" s="16"/>
      <c r="AL139" s="16"/>
      <c r="AM139" s="16"/>
      <c r="AN139" s="16"/>
      <c r="AO139" s="16"/>
      <c r="AP139" s="16"/>
      <c r="AQ139" s="16"/>
      <c r="AR139" s="16"/>
      <c r="AS139" s="16"/>
      <c r="AT139" s="16"/>
    </row>
    <row r="140" spans="1:46" ht="15.75">
      <c r="A140" s="455"/>
      <c r="B140" s="424" t="s">
        <v>503</v>
      </c>
      <c r="C140" s="439">
        <v>17</v>
      </c>
      <c r="D140" s="440"/>
      <c r="E140" s="440">
        <v>45</v>
      </c>
      <c r="F140" s="440">
        <v>17</v>
      </c>
      <c r="G140" s="440">
        <v>24</v>
      </c>
      <c r="H140" s="440"/>
      <c r="I140" s="439">
        <v>103</v>
      </c>
      <c r="J140" s="439"/>
      <c r="K140" s="440">
        <v>49</v>
      </c>
      <c r="L140" s="440">
        <v>116</v>
      </c>
      <c r="M140" s="440">
        <v>9</v>
      </c>
      <c r="N140" s="439">
        <v>174</v>
      </c>
      <c r="O140" s="441"/>
      <c r="P140"/>
      <c r="Q140"/>
      <c r="R140" s="207"/>
      <c r="S140" s="206"/>
      <c r="T140" s="363">
        <f t="shared" si="288"/>
        <v>2.8823329942353339E-3</v>
      </c>
      <c r="U140" s="364">
        <f t="shared" si="289"/>
        <v>0</v>
      </c>
      <c r="V140" s="364">
        <f t="shared" si="290"/>
        <v>5.1646964306209112E-3</v>
      </c>
      <c r="W140" s="364">
        <f t="shared" si="291"/>
        <v>1.693227091633466E-2</v>
      </c>
      <c r="X140" s="364">
        <f t="shared" si="292"/>
        <v>2.6966292134831461E-2</v>
      </c>
      <c r="Y140" s="364">
        <f t="shared" si="293"/>
        <v>0</v>
      </c>
      <c r="Z140" s="363">
        <f t="shared" si="294"/>
        <v>6.2405331717661312E-3</v>
      </c>
      <c r="AA140" s="363">
        <f t="shared" si="295"/>
        <v>0</v>
      </c>
      <c r="AB140" s="364">
        <f t="shared" si="296"/>
        <v>2.4054982817869417E-2</v>
      </c>
      <c r="AC140" s="364">
        <f t="shared" si="297"/>
        <v>2.5823686553873553E-2</v>
      </c>
      <c r="AD140" s="364">
        <f t="shared" si="298"/>
        <v>4.8128342245989303E-2</v>
      </c>
      <c r="AE140" s="363">
        <f t="shared" si="299"/>
        <v>2.5908278737343658E-2</v>
      </c>
      <c r="AF140" s="367"/>
      <c r="AG140" s="367"/>
      <c r="AI140" s="18"/>
      <c r="AJ140" s="16"/>
      <c r="AK140" s="16"/>
      <c r="AL140" s="16"/>
      <c r="AM140" s="16"/>
      <c r="AN140" s="16"/>
      <c r="AO140" s="16"/>
      <c r="AP140" s="16"/>
      <c r="AQ140" s="16"/>
      <c r="AR140" s="16"/>
      <c r="AS140" s="16"/>
      <c r="AT140" s="16"/>
    </row>
    <row r="141" spans="1:46" ht="15.75">
      <c r="A141" s="455"/>
      <c r="B141" s="424" t="s">
        <v>505</v>
      </c>
      <c r="C141" s="439"/>
      <c r="D141" s="440"/>
      <c r="E141" s="440"/>
      <c r="F141" s="440"/>
      <c r="G141" s="440"/>
      <c r="H141" s="440"/>
      <c r="I141" s="439"/>
      <c r="J141" s="439"/>
      <c r="K141" s="440"/>
      <c r="L141" s="440"/>
      <c r="M141" s="440"/>
      <c r="N141" s="439"/>
      <c r="O141" s="441"/>
      <c r="P141"/>
      <c r="Q141"/>
      <c r="R141" s="207"/>
      <c r="S141" s="206"/>
      <c r="T141" s="365">
        <f t="shared" si="288"/>
        <v>0</v>
      </c>
      <c r="U141" s="366">
        <f t="shared" si="289"/>
        <v>0</v>
      </c>
      <c r="V141" s="366">
        <f t="shared" si="290"/>
        <v>0</v>
      </c>
      <c r="W141" s="366">
        <f t="shared" si="291"/>
        <v>0</v>
      </c>
      <c r="X141" s="366">
        <f t="shared" si="292"/>
        <v>0</v>
      </c>
      <c r="Y141" s="366">
        <f t="shared" si="293"/>
        <v>0</v>
      </c>
      <c r="Z141" s="365">
        <f t="shared" si="294"/>
        <v>0</v>
      </c>
      <c r="AA141" s="365">
        <f t="shared" si="295"/>
        <v>0</v>
      </c>
      <c r="AB141" s="366">
        <f t="shared" si="296"/>
        <v>0</v>
      </c>
      <c r="AC141" s="366">
        <f t="shared" si="297"/>
        <v>0</v>
      </c>
      <c r="AD141" s="366">
        <f t="shared" si="298"/>
        <v>0</v>
      </c>
      <c r="AE141" s="365">
        <f t="shared" si="299"/>
        <v>0</v>
      </c>
      <c r="AF141" s="367"/>
      <c r="AG141" s="367"/>
      <c r="AI141" s="18"/>
      <c r="AJ141" s="16"/>
      <c r="AK141" s="16"/>
      <c r="AL141" s="16"/>
      <c r="AM141" s="16"/>
      <c r="AN141" s="16"/>
      <c r="AO141" s="16"/>
      <c r="AP141" s="16"/>
      <c r="AQ141" s="16"/>
      <c r="AR141" s="16"/>
      <c r="AS141" s="16"/>
      <c r="AT141" s="16"/>
    </row>
    <row r="142" spans="1:46" ht="15.75">
      <c r="A142" s="455"/>
      <c r="B142" s="424" t="s">
        <v>322</v>
      </c>
      <c r="C142" s="439">
        <v>3184</v>
      </c>
      <c r="D142" s="440"/>
      <c r="E142" s="440">
        <v>3277</v>
      </c>
      <c r="F142" s="440">
        <v>329</v>
      </c>
      <c r="G142" s="440">
        <v>499</v>
      </c>
      <c r="H142" s="440"/>
      <c r="I142" s="439">
        <v>7289</v>
      </c>
      <c r="J142" s="439"/>
      <c r="K142" s="440">
        <v>528</v>
      </c>
      <c r="L142" s="440">
        <v>1745</v>
      </c>
      <c r="M142" s="440">
        <v>83</v>
      </c>
      <c r="N142" s="439">
        <v>2356</v>
      </c>
      <c r="O142" s="441"/>
      <c r="P142"/>
      <c r="Q142"/>
      <c r="R142" s="206"/>
      <c r="T142" s="363">
        <f t="shared" si="288"/>
        <v>0.53984401492031198</v>
      </c>
      <c r="U142" s="364">
        <f t="shared" si="289"/>
        <v>0</v>
      </c>
      <c r="V142" s="364">
        <f t="shared" si="290"/>
        <v>0.37610467118099394</v>
      </c>
      <c r="W142" s="364">
        <f t="shared" si="291"/>
        <v>0.32768924302788843</v>
      </c>
      <c r="X142" s="364">
        <f t="shared" si="292"/>
        <v>0.56067415730337078</v>
      </c>
      <c r="Y142" s="364">
        <f t="shared" si="293"/>
        <v>0</v>
      </c>
      <c r="Z142" s="363">
        <f t="shared" si="294"/>
        <v>0.44162375037867313</v>
      </c>
      <c r="AA142" s="363">
        <f t="shared" si="295"/>
        <v>0</v>
      </c>
      <c r="AB142" s="364">
        <f t="shared" si="296"/>
        <v>0.25920471281296026</v>
      </c>
      <c r="AC142" s="364">
        <f t="shared" si="297"/>
        <v>0.38846838824577024</v>
      </c>
      <c r="AD142" s="364">
        <f t="shared" si="298"/>
        <v>0.44385026737967914</v>
      </c>
      <c r="AE142" s="363">
        <f t="shared" si="299"/>
        <v>0.35080405002977966</v>
      </c>
      <c r="AF142" s="367"/>
      <c r="AG142" s="367"/>
      <c r="AI142" s="18"/>
      <c r="AJ142" s="16"/>
      <c r="AK142" s="16"/>
      <c r="AL142" s="16"/>
      <c r="AM142" s="16"/>
      <c r="AN142" s="16"/>
      <c r="AO142" s="16"/>
      <c r="AP142" s="16"/>
      <c r="AQ142" s="16"/>
      <c r="AR142" s="16"/>
      <c r="AS142" s="16"/>
      <c r="AT142" s="16"/>
    </row>
    <row r="143" spans="1:46" ht="15.75">
      <c r="A143" s="455"/>
      <c r="B143" s="424" t="s">
        <v>324</v>
      </c>
      <c r="C143" s="439">
        <v>100</v>
      </c>
      <c r="D143" s="440"/>
      <c r="E143" s="440">
        <v>85</v>
      </c>
      <c r="F143" s="440">
        <v>43</v>
      </c>
      <c r="G143" s="440">
        <v>7</v>
      </c>
      <c r="H143" s="440"/>
      <c r="I143" s="439">
        <v>235</v>
      </c>
      <c r="J143" s="439"/>
      <c r="K143" s="440">
        <v>196</v>
      </c>
      <c r="L143" s="440">
        <v>369</v>
      </c>
      <c r="M143" s="440">
        <v>20</v>
      </c>
      <c r="N143" s="439">
        <v>585</v>
      </c>
      <c r="O143" s="441"/>
      <c r="P143"/>
      <c r="Q143"/>
      <c r="R143" s="206"/>
      <c r="T143" s="363">
        <f t="shared" si="288"/>
        <v>1.69548999660902E-2</v>
      </c>
      <c r="U143" s="364">
        <f t="shared" si="289"/>
        <v>0</v>
      </c>
      <c r="V143" s="364">
        <f t="shared" si="290"/>
        <v>9.7555377022839427E-3</v>
      </c>
      <c r="W143" s="364">
        <f t="shared" si="291"/>
        <v>4.282868525896414E-2</v>
      </c>
      <c r="X143" s="364">
        <f t="shared" si="292"/>
        <v>7.8651685393258432E-3</v>
      </c>
      <c r="Y143" s="364">
        <f t="shared" si="293"/>
        <v>0</v>
      </c>
      <c r="Z143" s="363">
        <f t="shared" si="294"/>
        <v>1.4238109663738261E-2</v>
      </c>
      <c r="AA143" s="363">
        <f t="shared" si="295"/>
        <v>0</v>
      </c>
      <c r="AB143" s="364">
        <f t="shared" si="296"/>
        <v>9.6219931271477668E-2</v>
      </c>
      <c r="AC143" s="364">
        <f t="shared" si="297"/>
        <v>8.2146037399821903E-2</v>
      </c>
      <c r="AD143" s="364">
        <f t="shared" si="298"/>
        <v>0.10695187165775401</v>
      </c>
      <c r="AE143" s="363">
        <f t="shared" si="299"/>
        <v>8.7105419892793329E-2</v>
      </c>
      <c r="AF143" s="367"/>
      <c r="AG143" s="367"/>
      <c r="AI143" s="18"/>
      <c r="AJ143" s="16"/>
      <c r="AK143" s="16"/>
      <c r="AL143" s="16"/>
      <c r="AM143" s="16"/>
      <c r="AN143" s="16"/>
      <c r="AO143" s="16"/>
      <c r="AP143" s="16"/>
      <c r="AQ143" s="16"/>
      <c r="AR143" s="16"/>
      <c r="AS143" s="16"/>
      <c r="AT143" s="16"/>
    </row>
    <row r="144" spans="1:46" ht="15.75">
      <c r="A144" s="455"/>
      <c r="B144" s="424" t="s">
        <v>326</v>
      </c>
      <c r="C144" s="439"/>
      <c r="D144" s="440"/>
      <c r="E144" s="440"/>
      <c r="F144" s="440"/>
      <c r="G144" s="440"/>
      <c r="H144" s="440"/>
      <c r="I144" s="439"/>
      <c r="J144" s="439"/>
      <c r="K144" s="440"/>
      <c r="L144" s="440"/>
      <c r="M144" s="440"/>
      <c r="N144" s="439"/>
      <c r="O144" s="441"/>
      <c r="P144"/>
      <c r="Q144"/>
      <c r="R144" s="206"/>
      <c r="T144" s="365">
        <f t="shared" si="288"/>
        <v>0</v>
      </c>
      <c r="U144" s="366">
        <f t="shared" si="289"/>
        <v>0</v>
      </c>
      <c r="V144" s="366">
        <f t="shared" si="290"/>
        <v>0</v>
      </c>
      <c r="W144" s="366">
        <f t="shared" si="291"/>
        <v>0</v>
      </c>
      <c r="X144" s="366">
        <f t="shared" si="292"/>
        <v>0</v>
      </c>
      <c r="Y144" s="366">
        <f t="shared" si="293"/>
        <v>0</v>
      </c>
      <c r="Z144" s="365">
        <f t="shared" si="294"/>
        <v>0</v>
      </c>
      <c r="AA144" s="365">
        <f t="shared" si="295"/>
        <v>0</v>
      </c>
      <c r="AB144" s="366">
        <f t="shared" si="296"/>
        <v>0</v>
      </c>
      <c r="AC144" s="366">
        <f t="shared" si="297"/>
        <v>0</v>
      </c>
      <c r="AD144" s="366">
        <f t="shared" si="298"/>
        <v>0</v>
      </c>
      <c r="AE144" s="365">
        <f t="shared" si="299"/>
        <v>0</v>
      </c>
      <c r="AF144" s="367"/>
      <c r="AG144" s="367"/>
      <c r="AI144" s="18"/>
      <c r="AJ144" s="16"/>
      <c r="AK144" s="16"/>
      <c r="AL144" s="16"/>
      <c r="AM144" s="16"/>
      <c r="AN144" s="16"/>
      <c r="AO144" s="16"/>
      <c r="AP144" s="16"/>
      <c r="AQ144" s="16"/>
      <c r="AR144" s="16"/>
      <c r="AS144" s="16"/>
      <c r="AT144" s="16"/>
    </row>
    <row r="145" spans="1:46" ht="15.75">
      <c r="A145" s="455"/>
      <c r="B145" s="424" t="s">
        <v>328</v>
      </c>
      <c r="C145" s="439">
        <v>1265</v>
      </c>
      <c r="D145" s="440"/>
      <c r="E145" s="440">
        <v>3320</v>
      </c>
      <c r="F145" s="440">
        <v>273</v>
      </c>
      <c r="G145" s="440">
        <v>146</v>
      </c>
      <c r="H145" s="440"/>
      <c r="I145" s="439">
        <v>5004</v>
      </c>
      <c r="J145" s="439"/>
      <c r="K145" s="440">
        <v>463</v>
      </c>
      <c r="L145" s="440">
        <v>796</v>
      </c>
      <c r="M145" s="440">
        <v>29</v>
      </c>
      <c r="N145" s="439">
        <v>1288</v>
      </c>
      <c r="O145" s="441"/>
      <c r="P145"/>
      <c r="Q145"/>
      <c r="R145" s="206"/>
      <c r="T145" s="363">
        <f t="shared" si="288"/>
        <v>0.21447948457104102</v>
      </c>
      <c r="U145" s="367">
        <f t="shared" si="289"/>
        <v>0</v>
      </c>
      <c r="V145" s="367">
        <f t="shared" si="290"/>
        <v>0.38103982554803167</v>
      </c>
      <c r="W145" s="367">
        <f t="shared" si="291"/>
        <v>0.27191235059760954</v>
      </c>
      <c r="X145" s="367">
        <f t="shared" si="292"/>
        <v>0.16404494382022472</v>
      </c>
      <c r="Y145" s="367">
        <f t="shared" si="293"/>
        <v>0</v>
      </c>
      <c r="Z145" s="363">
        <f t="shared" si="294"/>
        <v>0.30318085428657982</v>
      </c>
      <c r="AA145" s="363">
        <f t="shared" si="295"/>
        <v>0</v>
      </c>
      <c r="AB145" s="367">
        <f t="shared" si="296"/>
        <v>0.22729504172803142</v>
      </c>
      <c r="AC145" s="367">
        <f t="shared" si="297"/>
        <v>0.17720391807658059</v>
      </c>
      <c r="AD145" s="367">
        <f t="shared" si="298"/>
        <v>0.15508021390374332</v>
      </c>
      <c r="AE145" s="363">
        <f t="shared" si="299"/>
        <v>0.19178082191780821</v>
      </c>
      <c r="AF145" s="367"/>
      <c r="AG145" s="367"/>
      <c r="AI145" s="17"/>
      <c r="AJ145" s="17"/>
      <c r="AK145" s="17"/>
      <c r="AL145" s="17"/>
      <c r="AM145" s="17"/>
      <c r="AN145" s="17"/>
      <c r="AO145" s="17"/>
      <c r="AP145" s="17"/>
      <c r="AQ145" s="17"/>
      <c r="AR145" s="17"/>
      <c r="AS145" s="17"/>
      <c r="AT145" s="17"/>
    </row>
    <row r="146" spans="1:46" ht="15.75">
      <c r="A146" s="455"/>
      <c r="B146" s="424" t="s">
        <v>330</v>
      </c>
      <c r="C146" s="439">
        <v>624</v>
      </c>
      <c r="D146" s="440"/>
      <c r="E146" s="440">
        <v>858</v>
      </c>
      <c r="F146" s="440">
        <v>220</v>
      </c>
      <c r="G146" s="440">
        <v>82</v>
      </c>
      <c r="H146" s="440"/>
      <c r="I146" s="439">
        <v>1784</v>
      </c>
      <c r="J146" s="439"/>
      <c r="K146" s="440">
        <v>730</v>
      </c>
      <c r="L146" s="440">
        <v>1206</v>
      </c>
      <c r="M146" s="440">
        <v>33</v>
      </c>
      <c r="N146" s="439">
        <v>1969</v>
      </c>
      <c r="O146" s="441"/>
      <c r="P146"/>
      <c r="Q146"/>
      <c r="R146" s="206"/>
      <c r="T146" s="363">
        <f t="shared" si="288"/>
        <v>0.10579857578840285</v>
      </c>
      <c r="U146" s="367">
        <f t="shared" si="289"/>
        <v>0</v>
      </c>
      <c r="V146" s="367">
        <f t="shared" si="290"/>
        <v>9.8473545277172045E-2</v>
      </c>
      <c r="W146" s="367">
        <f t="shared" si="291"/>
        <v>0.21912350597609562</v>
      </c>
      <c r="X146" s="367">
        <f t="shared" si="292"/>
        <v>9.2134831460674152E-2</v>
      </c>
      <c r="Y146" s="367">
        <f t="shared" si="293"/>
        <v>0</v>
      </c>
      <c r="Z146" s="363">
        <f t="shared" si="294"/>
        <v>0.10808845804301727</v>
      </c>
      <c r="AA146" s="363">
        <f t="shared" si="295"/>
        <v>0</v>
      </c>
      <c r="AB146" s="367">
        <f t="shared" si="296"/>
        <v>0.35837015218458518</v>
      </c>
      <c r="AC146" s="367">
        <f t="shared" si="297"/>
        <v>0.26847729296527162</v>
      </c>
      <c r="AD146" s="367">
        <f t="shared" si="298"/>
        <v>0.17647058823529413</v>
      </c>
      <c r="AE146" s="363">
        <f t="shared" si="299"/>
        <v>0.29318046456223945</v>
      </c>
      <c r="AF146" s="367"/>
      <c r="AG146" s="367"/>
      <c r="AI146" s="18"/>
      <c r="AJ146" s="16"/>
      <c r="AK146" s="16"/>
      <c r="AL146" s="16"/>
      <c r="AM146" s="16"/>
      <c r="AN146" s="16"/>
      <c r="AO146" s="16"/>
      <c r="AP146" s="16"/>
      <c r="AQ146" s="16"/>
      <c r="AR146" s="16"/>
      <c r="AS146" s="16"/>
      <c r="AT146" s="16"/>
    </row>
    <row r="147" spans="1:46" ht="15.75">
      <c r="A147" s="455"/>
      <c r="B147" s="424" t="s">
        <v>332</v>
      </c>
      <c r="C147" s="439"/>
      <c r="D147" s="440"/>
      <c r="E147" s="440"/>
      <c r="F147" s="440"/>
      <c r="G147" s="440"/>
      <c r="H147" s="440"/>
      <c r="I147" s="439"/>
      <c r="J147" s="439"/>
      <c r="K147" s="440"/>
      <c r="L147" s="440"/>
      <c r="M147" s="440"/>
      <c r="N147" s="439"/>
      <c r="O147" s="441"/>
      <c r="P147"/>
      <c r="Q147"/>
      <c r="R147" s="206"/>
      <c r="T147" s="365">
        <f t="shared" si="288"/>
        <v>0</v>
      </c>
      <c r="U147" s="366">
        <f t="shared" si="289"/>
        <v>0</v>
      </c>
      <c r="V147" s="366">
        <f t="shared" si="290"/>
        <v>0</v>
      </c>
      <c r="W147" s="366">
        <f t="shared" si="291"/>
        <v>0</v>
      </c>
      <c r="X147" s="366">
        <f t="shared" si="292"/>
        <v>0</v>
      </c>
      <c r="Y147" s="366">
        <f t="shared" si="293"/>
        <v>0</v>
      </c>
      <c r="Z147" s="365">
        <f t="shared" si="294"/>
        <v>0</v>
      </c>
      <c r="AA147" s="365">
        <f t="shared" si="295"/>
        <v>0</v>
      </c>
      <c r="AB147" s="366">
        <f t="shared" si="296"/>
        <v>0</v>
      </c>
      <c r="AC147" s="366">
        <f t="shared" si="297"/>
        <v>0</v>
      </c>
      <c r="AD147" s="366">
        <f t="shared" si="298"/>
        <v>0</v>
      </c>
      <c r="AE147" s="365">
        <f t="shared" si="299"/>
        <v>0</v>
      </c>
      <c r="AF147" s="367"/>
      <c r="AG147" s="367"/>
      <c r="AI147" s="18"/>
      <c r="AJ147" s="16"/>
      <c r="AK147" s="16"/>
      <c r="AL147" s="16"/>
      <c r="AM147" s="16"/>
      <c r="AN147" s="16"/>
      <c r="AO147" s="16"/>
      <c r="AP147" s="16"/>
      <c r="AQ147" s="16"/>
      <c r="AR147" s="16"/>
      <c r="AS147" s="16"/>
      <c r="AT147" s="16"/>
    </row>
    <row r="148" spans="1:46" ht="15.75">
      <c r="A148" s="455"/>
      <c r="B148" s="424" t="s">
        <v>334</v>
      </c>
      <c r="C148" s="439"/>
      <c r="D148" s="440"/>
      <c r="E148" s="440"/>
      <c r="F148" s="440"/>
      <c r="G148" s="440"/>
      <c r="H148" s="440"/>
      <c r="I148" s="439"/>
      <c r="J148" s="439"/>
      <c r="K148" s="440"/>
      <c r="L148" s="440"/>
      <c r="M148" s="440"/>
      <c r="N148" s="439"/>
      <c r="O148" s="441"/>
      <c r="P148"/>
      <c r="Q148"/>
      <c r="R148" s="206"/>
      <c r="T148" s="363">
        <f t="shared" si="288"/>
        <v>0</v>
      </c>
      <c r="U148" s="367">
        <f t="shared" si="289"/>
        <v>0</v>
      </c>
      <c r="V148" s="367">
        <f t="shared" si="290"/>
        <v>0</v>
      </c>
      <c r="W148" s="367">
        <f t="shared" si="291"/>
        <v>0</v>
      </c>
      <c r="X148" s="367">
        <f t="shared" si="292"/>
        <v>0</v>
      </c>
      <c r="Y148" s="367">
        <f t="shared" si="293"/>
        <v>0</v>
      </c>
      <c r="Z148" s="363">
        <f t="shared" si="294"/>
        <v>0</v>
      </c>
      <c r="AA148" s="363">
        <f t="shared" si="295"/>
        <v>0</v>
      </c>
      <c r="AB148" s="367">
        <f t="shared" si="296"/>
        <v>0</v>
      </c>
      <c r="AC148" s="367">
        <f t="shared" si="297"/>
        <v>0</v>
      </c>
      <c r="AD148" s="367">
        <f t="shared" si="298"/>
        <v>0</v>
      </c>
      <c r="AE148" s="363">
        <f t="shared" si="299"/>
        <v>0</v>
      </c>
      <c r="AF148" s="367"/>
      <c r="AG148" s="367"/>
      <c r="AI148" s="18"/>
      <c r="AJ148" s="16"/>
      <c r="AK148" s="16"/>
      <c r="AL148" s="16"/>
      <c r="AM148" s="16"/>
      <c r="AN148" s="16"/>
      <c r="AO148" s="16"/>
      <c r="AP148" s="16"/>
      <c r="AQ148" s="16"/>
      <c r="AR148" s="16"/>
      <c r="AS148" s="16"/>
      <c r="AT148" s="16"/>
    </row>
    <row r="149" spans="1:46" ht="15.75">
      <c r="A149" s="454" t="s">
        <v>290</v>
      </c>
      <c r="B149" s="414" t="s">
        <v>320</v>
      </c>
      <c r="C149" s="425">
        <v>37615</v>
      </c>
      <c r="D149" s="426">
        <v>8415</v>
      </c>
      <c r="E149" s="426">
        <v>27467</v>
      </c>
      <c r="F149" s="426">
        <v>2386</v>
      </c>
      <c r="G149" s="426">
        <v>2345</v>
      </c>
      <c r="H149" s="426">
        <v>237</v>
      </c>
      <c r="I149" s="425">
        <v>78465</v>
      </c>
      <c r="J149" s="425">
        <v>2129</v>
      </c>
      <c r="K149" s="426">
        <v>26421</v>
      </c>
      <c r="L149" s="426">
        <v>9948</v>
      </c>
      <c r="M149" s="426">
        <v>1597</v>
      </c>
      <c r="N149" s="425">
        <v>40095</v>
      </c>
      <c r="O149" s="427"/>
      <c r="P149"/>
      <c r="Q149"/>
      <c r="R149" s="206"/>
      <c r="T149" s="361">
        <f>IF($C$149&gt;0,C149/$C$149,)</f>
        <v>1</v>
      </c>
      <c r="U149" s="362">
        <f>IF($D$149&gt;0,D149/$D$149,)</f>
        <v>1</v>
      </c>
      <c r="V149" s="362">
        <f>IF($E$149&gt;0,E149/$E$149,)</f>
        <v>1</v>
      </c>
      <c r="W149" s="362">
        <f>IF($F$149&gt;0,F149/$F$149,)</f>
        <v>1</v>
      </c>
      <c r="X149" s="362">
        <f>IF($G$149&gt;0,G149/$G$149,)</f>
        <v>1</v>
      </c>
      <c r="Y149" s="362">
        <f>IF($H$149&gt;0,H149/$H$149,)</f>
        <v>1</v>
      </c>
      <c r="Z149" s="361">
        <f>IF($I$149&gt;0,I149/$I$149,)</f>
        <v>1</v>
      </c>
      <c r="AA149" s="361">
        <f>IF($J$149&gt;0,J149/$J$149,)</f>
        <v>1</v>
      </c>
      <c r="AB149" s="362">
        <f>IF($K$149&gt;0,K149/$K$149,)</f>
        <v>1</v>
      </c>
      <c r="AC149" s="362">
        <f>IF($L$149&gt;0,L149/$L$149,)</f>
        <v>1</v>
      </c>
      <c r="AD149" s="362">
        <f>IF($M$149&gt;0,M149/$M$149,)</f>
        <v>1</v>
      </c>
      <c r="AE149" s="361">
        <f>IF($N$149&gt;0,N149/$N$149,)</f>
        <v>1</v>
      </c>
      <c r="AF149" s="367"/>
      <c r="AG149" s="367"/>
      <c r="AI149" s="17">
        <f>SUM(T150:T159)</f>
        <v>0.99999999999999989</v>
      </c>
      <c r="AJ149" s="17">
        <f t="shared" ref="AJ149" si="300">SUM(U150:U159)</f>
        <v>1</v>
      </c>
      <c r="AK149" s="17">
        <f t="shared" ref="AK149" si="301">SUM(V150:V159)</f>
        <v>1</v>
      </c>
      <c r="AL149" s="17">
        <f t="shared" ref="AL149" si="302">SUM(W150:W159)</f>
        <v>1</v>
      </c>
      <c r="AM149" s="17">
        <f t="shared" ref="AM149" si="303">SUM(X150:X159)</f>
        <v>1</v>
      </c>
      <c r="AN149" s="17">
        <f t="shared" ref="AN149" si="304">SUM(Y150:Y159)</f>
        <v>1</v>
      </c>
      <c r="AO149" s="17">
        <f t="shared" ref="AO149" si="305">SUM(Z150:Z159)</f>
        <v>1</v>
      </c>
      <c r="AP149" s="17">
        <f t="shared" ref="AP149" si="306">SUM(AA150:AA159)</f>
        <v>0.99999999999999989</v>
      </c>
      <c r="AQ149" s="17">
        <f t="shared" ref="AQ149" si="307">SUM(AB150:AB159)</f>
        <v>1</v>
      </c>
      <c r="AR149" s="17">
        <f t="shared" ref="AR149" si="308">SUM(AC150:AC159)</f>
        <v>1</v>
      </c>
      <c r="AS149" s="17">
        <f t="shared" ref="AS149" si="309">SUM(AD150:AD159)</f>
        <v>0.99999999999999989</v>
      </c>
      <c r="AT149" s="17">
        <f t="shared" ref="AT149" si="310">SUM(AE150:AE159)</f>
        <v>1</v>
      </c>
    </row>
    <row r="150" spans="1:46" ht="15.75">
      <c r="A150" s="453"/>
      <c r="B150" s="424" t="s">
        <v>501</v>
      </c>
      <c r="C150" s="428">
        <v>5108</v>
      </c>
      <c r="D150" s="429">
        <v>503</v>
      </c>
      <c r="E150" s="429">
        <v>2404</v>
      </c>
      <c r="F150" s="429">
        <v>50</v>
      </c>
      <c r="G150" s="429">
        <v>6</v>
      </c>
      <c r="H150" s="429">
        <v>28</v>
      </c>
      <c r="I150" s="428">
        <v>8099</v>
      </c>
      <c r="J150" s="428">
        <v>186</v>
      </c>
      <c r="K150" s="429">
        <v>761</v>
      </c>
      <c r="L150" s="429">
        <v>439</v>
      </c>
      <c r="M150" s="429">
        <v>65</v>
      </c>
      <c r="N150" s="428">
        <v>1451</v>
      </c>
      <c r="O150" s="430"/>
      <c r="P150"/>
      <c r="Q150"/>
      <c r="R150" s="206"/>
      <c r="T150" s="363">
        <f t="shared" ref="T150:T159" si="311">IF($C$149&gt;0,C150/$C$149,)</f>
        <v>0.13579688953874783</v>
      </c>
      <c r="U150" s="364">
        <f t="shared" ref="U150:U159" si="312">IF($D$149&gt;0,D150/$D$149,)</f>
        <v>5.9774212715389186E-2</v>
      </c>
      <c r="V150" s="364">
        <f t="shared" ref="V150:V159" si="313">IF($E$149&gt;0,E150/$E$149,)</f>
        <v>8.7523209669785565E-2</v>
      </c>
      <c r="W150" s="364">
        <f t="shared" ref="W150:W159" si="314">IF($F$149&gt;0,F150/$F$149,)</f>
        <v>2.0955574182732608E-2</v>
      </c>
      <c r="X150" s="364">
        <f t="shared" ref="X150:X159" si="315">IF($G$149&gt;0,G150/$G$149,)</f>
        <v>2.5586353944562902E-3</v>
      </c>
      <c r="Y150" s="364">
        <f t="shared" ref="Y150:Y159" si="316">IF($H$149&gt;0,H150/$H$149,)</f>
        <v>0.11814345991561181</v>
      </c>
      <c r="Z150" s="363">
        <f t="shared" ref="Z150:Z159" si="317">IF($I$149&gt;0,I150/$I$149,)</f>
        <v>0.10321799528452176</v>
      </c>
      <c r="AA150" s="363">
        <f t="shared" ref="AA150:AA159" si="318">IF($J$149&gt;0,J150/$J$149,)</f>
        <v>8.7364960075152653E-2</v>
      </c>
      <c r="AB150" s="364">
        <f t="shared" ref="AB150:AB159" si="319">IF($K$149&gt;0,K150/$K$149,)</f>
        <v>2.8802846220809204E-2</v>
      </c>
      <c r="AC150" s="364">
        <f t="shared" ref="AC150:AC159" si="320">IF($L$149&gt;0,L150/$L$149,)</f>
        <v>4.4129473260956974E-2</v>
      </c>
      <c r="AD150" s="364">
        <f t="shared" ref="AD150:AD159" si="321">IF($M$149&gt;0,M150/$M$149,)</f>
        <v>4.0701314965560426E-2</v>
      </c>
      <c r="AE150" s="363">
        <f t="shared" ref="AE150:AE159" si="322">IF($N$149&gt;0,N150/$N$149,)</f>
        <v>3.6189051003865817E-2</v>
      </c>
      <c r="AF150" s="367"/>
      <c r="AG150" s="367"/>
      <c r="AI150" s="18"/>
      <c r="AJ150" s="16"/>
      <c r="AK150" s="16"/>
      <c r="AL150" s="16"/>
      <c r="AM150" s="16"/>
      <c r="AN150" s="16"/>
      <c r="AO150" s="16"/>
      <c r="AP150" s="16"/>
      <c r="AQ150" s="16"/>
      <c r="AR150" s="16"/>
      <c r="AS150" s="16"/>
      <c r="AT150" s="16"/>
    </row>
    <row r="151" spans="1:46" ht="15.75">
      <c r="A151" s="453"/>
      <c r="B151" s="424" t="s">
        <v>503</v>
      </c>
      <c r="C151" s="428">
        <v>354</v>
      </c>
      <c r="D151" s="429">
        <v>25</v>
      </c>
      <c r="E151" s="429">
        <v>172</v>
      </c>
      <c r="F151" s="429">
        <v>0</v>
      </c>
      <c r="G151" s="429">
        <v>0</v>
      </c>
      <c r="H151" s="429">
        <v>1</v>
      </c>
      <c r="I151" s="428">
        <v>552</v>
      </c>
      <c r="J151" s="428">
        <v>108</v>
      </c>
      <c r="K151" s="429">
        <v>506</v>
      </c>
      <c r="L151" s="429">
        <v>259</v>
      </c>
      <c r="M151" s="429">
        <v>46</v>
      </c>
      <c r="N151" s="428">
        <v>919</v>
      </c>
      <c r="O151" s="430"/>
      <c r="P151"/>
      <c r="Q151"/>
      <c r="R151" s="206"/>
      <c r="T151" s="363">
        <f t="shared" si="311"/>
        <v>9.4111391732021807E-3</v>
      </c>
      <c r="U151" s="364">
        <f t="shared" si="312"/>
        <v>2.9708853238265003E-3</v>
      </c>
      <c r="V151" s="364">
        <f t="shared" si="313"/>
        <v>6.262059926457203E-3</v>
      </c>
      <c r="W151" s="364">
        <f t="shared" si="314"/>
        <v>0</v>
      </c>
      <c r="X151" s="364">
        <f t="shared" si="315"/>
        <v>0</v>
      </c>
      <c r="Y151" s="364">
        <f t="shared" si="316"/>
        <v>4.2194092827004216E-3</v>
      </c>
      <c r="Z151" s="363">
        <f t="shared" si="317"/>
        <v>7.03498375071688E-3</v>
      </c>
      <c r="AA151" s="363">
        <f t="shared" si="318"/>
        <v>5.0728041333959605E-2</v>
      </c>
      <c r="AB151" s="364">
        <f t="shared" si="319"/>
        <v>1.9151432572574845E-2</v>
      </c>
      <c r="AC151" s="364">
        <f t="shared" si="320"/>
        <v>2.6035383996783273E-2</v>
      </c>
      <c r="AD151" s="364">
        <f t="shared" si="321"/>
        <v>2.8804007514088917E-2</v>
      </c>
      <c r="AE151" s="363">
        <f t="shared" si="322"/>
        <v>2.2920563661304402E-2</v>
      </c>
      <c r="AF151" s="367"/>
      <c r="AG151" s="367"/>
      <c r="AI151" s="18"/>
      <c r="AJ151" s="16"/>
      <c r="AK151" s="16"/>
      <c r="AL151" s="16"/>
      <c r="AM151" s="16"/>
      <c r="AN151" s="16"/>
      <c r="AO151" s="16"/>
      <c r="AP151" s="16"/>
      <c r="AQ151" s="16"/>
      <c r="AR151" s="16"/>
      <c r="AS151" s="16"/>
      <c r="AT151" s="16"/>
    </row>
    <row r="152" spans="1:46" ht="15.75">
      <c r="A152" s="453"/>
      <c r="B152" s="424" t="s">
        <v>505</v>
      </c>
      <c r="C152" s="428"/>
      <c r="D152" s="429"/>
      <c r="E152" s="429"/>
      <c r="F152" s="429"/>
      <c r="G152" s="429"/>
      <c r="H152" s="429"/>
      <c r="I152" s="428"/>
      <c r="J152" s="428"/>
      <c r="K152" s="429"/>
      <c r="L152" s="429"/>
      <c r="M152" s="429"/>
      <c r="N152" s="428"/>
      <c r="O152" s="430"/>
      <c r="P152"/>
      <c r="Q152"/>
      <c r="R152" s="206"/>
      <c r="T152" s="365">
        <f t="shared" si="311"/>
        <v>0</v>
      </c>
      <c r="U152" s="366">
        <f t="shared" si="312"/>
        <v>0</v>
      </c>
      <c r="V152" s="366">
        <f t="shared" si="313"/>
        <v>0</v>
      </c>
      <c r="W152" s="366">
        <f t="shared" si="314"/>
        <v>0</v>
      </c>
      <c r="X152" s="366">
        <f t="shared" si="315"/>
        <v>0</v>
      </c>
      <c r="Y152" s="366">
        <f t="shared" si="316"/>
        <v>0</v>
      </c>
      <c r="Z152" s="365">
        <f t="shared" si="317"/>
        <v>0</v>
      </c>
      <c r="AA152" s="365">
        <f t="shared" si="318"/>
        <v>0</v>
      </c>
      <c r="AB152" s="366">
        <f t="shared" si="319"/>
        <v>0</v>
      </c>
      <c r="AC152" s="366">
        <f t="shared" si="320"/>
        <v>0</v>
      </c>
      <c r="AD152" s="366">
        <f t="shared" si="321"/>
        <v>0</v>
      </c>
      <c r="AE152" s="365">
        <f t="shared" si="322"/>
        <v>0</v>
      </c>
      <c r="AF152" s="367"/>
      <c r="AG152" s="367"/>
      <c r="AI152" s="18"/>
      <c r="AJ152" s="16"/>
      <c r="AK152" s="16"/>
      <c r="AL152" s="16"/>
      <c r="AM152" s="16"/>
      <c r="AN152" s="16"/>
      <c r="AO152" s="16"/>
      <c r="AP152" s="16"/>
      <c r="AQ152" s="16"/>
      <c r="AR152" s="16"/>
      <c r="AS152" s="16"/>
      <c r="AT152" s="16"/>
    </row>
    <row r="153" spans="1:46" ht="15.75">
      <c r="A153" s="453"/>
      <c r="B153" s="424" t="s">
        <v>322</v>
      </c>
      <c r="C153" s="428">
        <v>10907</v>
      </c>
      <c r="D153" s="429">
        <v>2139</v>
      </c>
      <c r="E153" s="429">
        <v>6411</v>
      </c>
      <c r="F153" s="429">
        <v>70</v>
      </c>
      <c r="G153" s="429">
        <v>222</v>
      </c>
      <c r="H153" s="429">
        <v>87</v>
      </c>
      <c r="I153" s="428">
        <v>19836</v>
      </c>
      <c r="J153" s="428">
        <v>494</v>
      </c>
      <c r="K153" s="429">
        <v>6033</v>
      </c>
      <c r="L153" s="429">
        <v>2633</v>
      </c>
      <c r="M153" s="429">
        <v>478</v>
      </c>
      <c r="N153" s="428">
        <v>9638</v>
      </c>
      <c r="O153" s="430"/>
      <c r="P153"/>
      <c r="Q153"/>
      <c r="R153" s="206"/>
      <c r="T153" s="363">
        <f t="shared" si="311"/>
        <v>0.28996411006247508</v>
      </c>
      <c r="U153" s="364">
        <f t="shared" si="312"/>
        <v>0.25418894830659539</v>
      </c>
      <c r="V153" s="364">
        <f t="shared" si="313"/>
        <v>0.23340736156114611</v>
      </c>
      <c r="W153" s="364">
        <f t="shared" si="314"/>
        <v>2.9337803855825649E-2</v>
      </c>
      <c r="X153" s="364">
        <f t="shared" si="315"/>
        <v>9.4669509594882725E-2</v>
      </c>
      <c r="Y153" s="364">
        <f t="shared" si="316"/>
        <v>0.36708860759493672</v>
      </c>
      <c r="Z153" s="363">
        <f t="shared" si="317"/>
        <v>0.25280061173771745</v>
      </c>
      <c r="AA153" s="363">
        <f t="shared" si="318"/>
        <v>0.23203381869422263</v>
      </c>
      <c r="AB153" s="364">
        <f t="shared" si="319"/>
        <v>0.2283410923129329</v>
      </c>
      <c r="AC153" s="364">
        <f t="shared" si="320"/>
        <v>0.26467631684760756</v>
      </c>
      <c r="AD153" s="364">
        <f t="shared" si="321"/>
        <v>0.29931120851596743</v>
      </c>
      <c r="AE153" s="363">
        <f t="shared" si="322"/>
        <v>0.24037909963835891</v>
      </c>
      <c r="AF153" s="367"/>
      <c r="AG153" s="367"/>
      <c r="AI153" s="18"/>
      <c r="AJ153" s="16"/>
      <c r="AK153" s="16"/>
      <c r="AL153" s="16"/>
      <c r="AM153" s="16"/>
      <c r="AN153" s="16"/>
      <c r="AO153" s="16"/>
      <c r="AP153" s="16"/>
      <c r="AQ153" s="16"/>
      <c r="AR153" s="16"/>
      <c r="AS153" s="16"/>
      <c r="AT153" s="16"/>
    </row>
    <row r="154" spans="1:46" ht="15.75">
      <c r="A154" s="453"/>
      <c r="B154" s="424" t="s">
        <v>324</v>
      </c>
      <c r="C154" s="428">
        <v>898</v>
      </c>
      <c r="D154" s="429">
        <v>184</v>
      </c>
      <c r="E154" s="429">
        <v>495</v>
      </c>
      <c r="F154" s="429">
        <v>1</v>
      </c>
      <c r="G154" s="429">
        <v>45</v>
      </c>
      <c r="H154" s="429">
        <v>15</v>
      </c>
      <c r="I154" s="428">
        <v>1638</v>
      </c>
      <c r="J154" s="428">
        <v>276</v>
      </c>
      <c r="K154" s="429">
        <v>5576</v>
      </c>
      <c r="L154" s="429">
        <v>1609</v>
      </c>
      <c r="M154" s="429">
        <v>257</v>
      </c>
      <c r="N154" s="428">
        <v>7718</v>
      </c>
      <c r="O154" s="430"/>
      <c r="P154"/>
      <c r="Q154"/>
      <c r="R154" s="206"/>
      <c r="T154" s="363">
        <f t="shared" si="311"/>
        <v>2.3873454738801009E-2</v>
      </c>
      <c r="U154" s="364">
        <f t="shared" si="312"/>
        <v>2.1865715983363041E-2</v>
      </c>
      <c r="V154" s="364">
        <f t="shared" si="313"/>
        <v>1.802162595114137E-2</v>
      </c>
      <c r="W154" s="364">
        <f t="shared" si="314"/>
        <v>4.1911148365465214E-4</v>
      </c>
      <c r="X154" s="364">
        <f t="shared" si="315"/>
        <v>1.9189765458422176E-2</v>
      </c>
      <c r="Y154" s="364">
        <f t="shared" si="316"/>
        <v>6.3291139240506333E-2</v>
      </c>
      <c r="Z154" s="363">
        <f t="shared" si="317"/>
        <v>2.0875549608105524E-2</v>
      </c>
      <c r="AA154" s="363">
        <f t="shared" si="318"/>
        <v>0.12963832785345233</v>
      </c>
      <c r="AB154" s="364">
        <f t="shared" si="319"/>
        <v>0.21104424510805797</v>
      </c>
      <c r="AC154" s="364">
        <f t="shared" si="320"/>
        <v>0.16174105347808604</v>
      </c>
      <c r="AD154" s="364">
        <f t="shared" si="321"/>
        <v>0.16092673763306198</v>
      </c>
      <c r="AE154" s="363">
        <f t="shared" si="322"/>
        <v>0.19249282952986657</v>
      </c>
      <c r="AF154" s="367"/>
      <c r="AG154" s="367"/>
      <c r="AI154" s="18"/>
      <c r="AJ154" s="16"/>
      <c r="AK154" s="16"/>
      <c r="AL154" s="16"/>
      <c r="AM154" s="16"/>
      <c r="AN154" s="16"/>
      <c r="AO154" s="16"/>
      <c r="AP154" s="16"/>
      <c r="AQ154" s="16"/>
      <c r="AR154" s="16"/>
      <c r="AS154" s="16"/>
      <c r="AT154" s="16"/>
    </row>
    <row r="155" spans="1:46" ht="15.75">
      <c r="A155" s="453"/>
      <c r="B155" s="424" t="s">
        <v>326</v>
      </c>
      <c r="C155" s="428"/>
      <c r="D155" s="429"/>
      <c r="E155" s="429"/>
      <c r="F155" s="429"/>
      <c r="G155" s="429"/>
      <c r="H155" s="429"/>
      <c r="I155" s="428"/>
      <c r="J155" s="428"/>
      <c r="K155" s="429"/>
      <c r="L155" s="429"/>
      <c r="M155" s="429"/>
      <c r="N155" s="428"/>
      <c r="O155" s="430"/>
      <c r="P155"/>
      <c r="Q155"/>
      <c r="R155" s="206"/>
      <c r="T155" s="365">
        <f t="shared" si="311"/>
        <v>0</v>
      </c>
      <c r="U155" s="366">
        <f t="shared" si="312"/>
        <v>0</v>
      </c>
      <c r="V155" s="366">
        <f t="shared" si="313"/>
        <v>0</v>
      </c>
      <c r="W155" s="366">
        <f t="shared" si="314"/>
        <v>0</v>
      </c>
      <c r="X155" s="366">
        <f t="shared" si="315"/>
        <v>0</v>
      </c>
      <c r="Y155" s="366">
        <f t="shared" si="316"/>
        <v>0</v>
      </c>
      <c r="Z155" s="365">
        <f t="shared" si="317"/>
        <v>0</v>
      </c>
      <c r="AA155" s="365">
        <f t="shared" si="318"/>
        <v>0</v>
      </c>
      <c r="AB155" s="366">
        <f t="shared" si="319"/>
        <v>0</v>
      </c>
      <c r="AC155" s="366">
        <f t="shared" si="320"/>
        <v>0</v>
      </c>
      <c r="AD155" s="366">
        <f t="shared" si="321"/>
        <v>0</v>
      </c>
      <c r="AE155" s="365">
        <f t="shared" si="322"/>
        <v>0</v>
      </c>
      <c r="AF155" s="367"/>
      <c r="AG155" s="367"/>
      <c r="AI155" s="18"/>
      <c r="AJ155" s="16"/>
      <c r="AK155" s="16"/>
      <c r="AL155" s="16"/>
      <c r="AM155" s="16"/>
      <c r="AN155" s="16"/>
      <c r="AO155" s="16"/>
      <c r="AP155" s="16"/>
      <c r="AQ155" s="16"/>
      <c r="AR155" s="16"/>
      <c r="AS155" s="16"/>
      <c r="AT155" s="16"/>
    </row>
    <row r="156" spans="1:46" ht="15.75">
      <c r="A156" s="453"/>
      <c r="B156" s="424" t="s">
        <v>328</v>
      </c>
      <c r="C156" s="428">
        <v>14344</v>
      </c>
      <c r="D156" s="429">
        <v>2940</v>
      </c>
      <c r="E156" s="429">
        <v>11084</v>
      </c>
      <c r="F156" s="429">
        <v>661</v>
      </c>
      <c r="G156" s="429">
        <v>911</v>
      </c>
      <c r="H156" s="429">
        <v>88</v>
      </c>
      <c r="I156" s="428">
        <v>30028</v>
      </c>
      <c r="J156" s="428">
        <v>244</v>
      </c>
      <c r="K156" s="429">
        <v>2619</v>
      </c>
      <c r="L156" s="429">
        <v>1396</v>
      </c>
      <c r="M156" s="429">
        <v>266</v>
      </c>
      <c r="N156" s="428">
        <v>4525</v>
      </c>
      <c r="O156" s="430"/>
      <c r="P156"/>
      <c r="Q156"/>
      <c r="R156" s="206"/>
      <c r="T156" s="363">
        <f t="shared" si="311"/>
        <v>0.38133723248703977</v>
      </c>
      <c r="U156" s="367">
        <f t="shared" si="312"/>
        <v>0.34937611408199643</v>
      </c>
      <c r="V156" s="367">
        <f t="shared" si="313"/>
        <v>0.40353879200495141</v>
      </c>
      <c r="W156" s="367">
        <f t="shared" si="314"/>
        <v>0.27703269069572506</v>
      </c>
      <c r="X156" s="367">
        <f t="shared" si="315"/>
        <v>0.38848614072494669</v>
      </c>
      <c r="Y156" s="367">
        <f t="shared" si="316"/>
        <v>0.37130801687763715</v>
      </c>
      <c r="Z156" s="363">
        <f t="shared" si="317"/>
        <v>0.38269292041037406</v>
      </c>
      <c r="AA156" s="363">
        <f t="shared" si="318"/>
        <v>0.11460779708783467</v>
      </c>
      <c r="AB156" s="367">
        <f t="shared" si="319"/>
        <v>9.9125695469512887E-2</v>
      </c>
      <c r="AC156" s="367">
        <f t="shared" si="320"/>
        <v>0.14032971451548049</v>
      </c>
      <c r="AD156" s="367">
        <f t="shared" si="321"/>
        <v>0.16656230432060112</v>
      </c>
      <c r="AE156" s="363">
        <f t="shared" si="322"/>
        <v>0.11285696470881657</v>
      </c>
      <c r="AF156" s="367"/>
      <c r="AG156" s="367"/>
      <c r="AI156" s="17"/>
      <c r="AJ156" s="17"/>
      <c r="AK156" s="17"/>
      <c r="AL156" s="17"/>
      <c r="AM156" s="17"/>
      <c r="AN156" s="17"/>
      <c r="AO156" s="17"/>
      <c r="AP156" s="17"/>
      <c r="AQ156" s="17"/>
      <c r="AR156" s="17"/>
      <c r="AS156" s="17"/>
      <c r="AT156" s="17"/>
    </row>
    <row r="157" spans="1:46" ht="15.75">
      <c r="A157" s="453"/>
      <c r="B157" s="424" t="s">
        <v>330</v>
      </c>
      <c r="C157" s="428">
        <v>4648</v>
      </c>
      <c r="D157" s="429">
        <v>1776</v>
      </c>
      <c r="E157" s="429">
        <v>5144</v>
      </c>
      <c r="F157" s="429">
        <v>1404</v>
      </c>
      <c r="G157" s="429">
        <v>1001</v>
      </c>
      <c r="H157" s="429">
        <v>9</v>
      </c>
      <c r="I157" s="428">
        <v>13982</v>
      </c>
      <c r="J157" s="428">
        <v>377</v>
      </c>
      <c r="K157" s="429">
        <v>5063</v>
      </c>
      <c r="L157" s="429">
        <v>1746</v>
      </c>
      <c r="M157" s="429">
        <v>278</v>
      </c>
      <c r="N157" s="428">
        <v>7464</v>
      </c>
      <c r="O157" s="430"/>
      <c r="P157"/>
      <c r="Q157"/>
      <c r="R157" s="206"/>
      <c r="T157" s="363">
        <f t="shared" si="311"/>
        <v>0.12356772564136648</v>
      </c>
      <c r="U157" s="367">
        <f t="shared" si="312"/>
        <v>0.21105169340463459</v>
      </c>
      <c r="V157" s="367">
        <f t="shared" si="313"/>
        <v>0.18727928059125495</v>
      </c>
      <c r="W157" s="367">
        <f t="shared" si="314"/>
        <v>0.58843252305113158</v>
      </c>
      <c r="X157" s="367">
        <f t="shared" si="315"/>
        <v>0.42686567164179107</v>
      </c>
      <c r="Y157" s="367">
        <f t="shared" si="316"/>
        <v>3.7974683544303799E-2</v>
      </c>
      <c r="Z157" s="363">
        <f t="shared" si="317"/>
        <v>0.17819409927993374</v>
      </c>
      <c r="AA157" s="363">
        <f t="shared" si="318"/>
        <v>0.17707844058243308</v>
      </c>
      <c r="AB157" s="367">
        <f t="shared" si="319"/>
        <v>0.19162787176866886</v>
      </c>
      <c r="AC157" s="367">
        <f t="shared" si="320"/>
        <v>0.17551266586248493</v>
      </c>
      <c r="AD157" s="367">
        <f t="shared" si="321"/>
        <v>0.17407639323731997</v>
      </c>
      <c r="AE157" s="363">
        <f t="shared" si="322"/>
        <v>0.18615787504676393</v>
      </c>
      <c r="AF157" s="367"/>
      <c r="AG157" s="367"/>
      <c r="AI157" s="18"/>
      <c r="AJ157" s="16"/>
      <c r="AK157" s="16"/>
      <c r="AL157" s="16"/>
      <c r="AM157" s="16"/>
      <c r="AN157" s="16"/>
      <c r="AO157" s="16"/>
      <c r="AP157" s="16"/>
      <c r="AQ157" s="16"/>
      <c r="AR157" s="16"/>
      <c r="AS157" s="16"/>
      <c r="AT157" s="16"/>
    </row>
    <row r="158" spans="1:46" ht="15.75">
      <c r="A158" s="453"/>
      <c r="B158" s="424" t="s">
        <v>332</v>
      </c>
      <c r="C158" s="428"/>
      <c r="D158" s="429"/>
      <c r="E158" s="429"/>
      <c r="F158" s="429"/>
      <c r="G158" s="429"/>
      <c r="H158" s="429"/>
      <c r="I158" s="428"/>
      <c r="J158" s="428"/>
      <c r="K158" s="429"/>
      <c r="L158" s="429"/>
      <c r="M158" s="429"/>
      <c r="N158" s="428"/>
      <c r="O158" s="430"/>
      <c r="P158"/>
      <c r="Q158"/>
      <c r="T158" s="365">
        <f t="shared" si="311"/>
        <v>0</v>
      </c>
      <c r="U158" s="366">
        <f t="shared" si="312"/>
        <v>0</v>
      </c>
      <c r="V158" s="366">
        <f t="shared" si="313"/>
        <v>0</v>
      </c>
      <c r="W158" s="366">
        <f t="shared" si="314"/>
        <v>0</v>
      </c>
      <c r="X158" s="366">
        <f t="shared" si="315"/>
        <v>0</v>
      </c>
      <c r="Y158" s="366">
        <f t="shared" si="316"/>
        <v>0</v>
      </c>
      <c r="Z158" s="365">
        <f t="shared" si="317"/>
        <v>0</v>
      </c>
      <c r="AA158" s="365">
        <f t="shared" si="318"/>
        <v>0</v>
      </c>
      <c r="AB158" s="366">
        <f t="shared" si="319"/>
        <v>0</v>
      </c>
      <c r="AC158" s="366">
        <f t="shared" si="320"/>
        <v>0</v>
      </c>
      <c r="AD158" s="366">
        <f t="shared" si="321"/>
        <v>0</v>
      </c>
      <c r="AE158" s="365">
        <f t="shared" si="322"/>
        <v>0</v>
      </c>
      <c r="AF158" s="367"/>
      <c r="AG158" s="367"/>
      <c r="AI158" s="18"/>
      <c r="AJ158" s="16"/>
      <c r="AK158" s="16"/>
      <c r="AL158" s="16"/>
      <c r="AM158" s="16"/>
      <c r="AN158" s="16"/>
      <c r="AO158" s="16"/>
      <c r="AP158" s="16"/>
      <c r="AQ158" s="16"/>
      <c r="AR158" s="16"/>
      <c r="AS158" s="16"/>
      <c r="AT158" s="16"/>
    </row>
    <row r="159" spans="1:46" ht="15.75">
      <c r="A159" s="453"/>
      <c r="B159" s="424" t="s">
        <v>334</v>
      </c>
      <c r="C159" s="428">
        <v>1356</v>
      </c>
      <c r="D159" s="429">
        <v>848</v>
      </c>
      <c r="E159" s="429">
        <v>1757</v>
      </c>
      <c r="F159" s="429">
        <v>200</v>
      </c>
      <c r="G159" s="429">
        <v>160</v>
      </c>
      <c r="H159" s="429">
        <v>9</v>
      </c>
      <c r="I159" s="428">
        <v>4330</v>
      </c>
      <c r="J159" s="428">
        <v>444</v>
      </c>
      <c r="K159" s="429">
        <v>5863</v>
      </c>
      <c r="L159" s="429">
        <v>1866</v>
      </c>
      <c r="M159" s="429">
        <v>207</v>
      </c>
      <c r="N159" s="428">
        <v>8380</v>
      </c>
      <c r="O159" s="430"/>
      <c r="P159"/>
      <c r="Q159"/>
      <c r="T159" s="363">
        <f t="shared" si="311"/>
        <v>3.6049448358367674E-2</v>
      </c>
      <c r="U159" s="367">
        <f t="shared" si="312"/>
        <v>0.10077243018419489</v>
      </c>
      <c r="V159" s="367">
        <f t="shared" si="313"/>
        <v>6.3967670295263401E-2</v>
      </c>
      <c r="W159" s="367">
        <f t="shared" si="314"/>
        <v>8.3822296730930432E-2</v>
      </c>
      <c r="X159" s="367">
        <f t="shared" si="315"/>
        <v>6.8230277185501065E-2</v>
      </c>
      <c r="Y159" s="367">
        <f t="shared" si="316"/>
        <v>3.7974683544303799E-2</v>
      </c>
      <c r="Z159" s="363">
        <f t="shared" si="317"/>
        <v>5.5183839928630601E-2</v>
      </c>
      <c r="AA159" s="363">
        <f t="shared" si="318"/>
        <v>0.20854861437294506</v>
      </c>
      <c r="AB159" s="367">
        <f t="shared" si="319"/>
        <v>0.22190681654744332</v>
      </c>
      <c r="AC159" s="367">
        <f t="shared" si="320"/>
        <v>0.18757539203860071</v>
      </c>
      <c r="AD159" s="367">
        <f t="shared" si="321"/>
        <v>0.12961803381340012</v>
      </c>
      <c r="AE159" s="363">
        <f t="shared" si="322"/>
        <v>0.20900361641102383</v>
      </c>
      <c r="AF159" s="367"/>
      <c r="AG159" s="367"/>
      <c r="AI159" s="18"/>
      <c r="AJ159" s="16"/>
      <c r="AK159" s="16"/>
      <c r="AL159" s="16"/>
      <c r="AM159" s="16"/>
      <c r="AN159" s="16"/>
      <c r="AO159" s="16"/>
      <c r="AP159" s="16"/>
      <c r="AQ159" s="16"/>
      <c r="AR159" s="16"/>
      <c r="AS159" s="16"/>
      <c r="AT159" s="16"/>
    </row>
    <row r="160" spans="1:46" ht="15.75">
      <c r="A160" s="454" t="s">
        <v>291</v>
      </c>
      <c r="B160" s="414" t="s">
        <v>320</v>
      </c>
      <c r="C160" s="425">
        <v>15571</v>
      </c>
      <c r="D160" s="426">
        <v>5065</v>
      </c>
      <c r="E160" s="426">
        <v>4386</v>
      </c>
      <c r="F160" s="426">
        <v>2366</v>
      </c>
      <c r="G160" s="426">
        <v>2638</v>
      </c>
      <c r="H160" s="426">
        <v>287</v>
      </c>
      <c r="I160" s="425">
        <v>30313</v>
      </c>
      <c r="J160" s="425"/>
      <c r="K160" s="426">
        <v>6803</v>
      </c>
      <c r="L160" s="426">
        <v>4596</v>
      </c>
      <c r="M160" s="426">
        <v>1402</v>
      </c>
      <c r="N160" s="425">
        <v>12801</v>
      </c>
      <c r="O160" s="427"/>
      <c r="P160"/>
      <c r="Q160"/>
      <c r="T160" s="361">
        <f>IF($C$160&gt;0,C160/$C$160,)</f>
        <v>1</v>
      </c>
      <c r="U160" s="362">
        <f>IF($D$160&gt;0,D160/$D$160,)</f>
        <v>1</v>
      </c>
      <c r="V160" s="362">
        <f>IF($E$160&gt;0,E160/$E$160,)</f>
        <v>1</v>
      </c>
      <c r="W160" s="362">
        <f>IF($F$160&gt;0,F160/$F$160,)</f>
        <v>1</v>
      </c>
      <c r="X160" s="362">
        <f>IF($G$160&gt;0,G160/$G$160,)</f>
        <v>1</v>
      </c>
      <c r="Y160" s="362">
        <f>IF($H$160&gt;0,H160/$H$160,)</f>
        <v>1</v>
      </c>
      <c r="Z160" s="361">
        <f>IF($I$160&gt;0,I160/$I$160,)</f>
        <v>1</v>
      </c>
      <c r="AA160" s="361">
        <f>IF($J$160&gt;0,J160/$J$160,)</f>
        <v>0</v>
      </c>
      <c r="AB160" s="362">
        <f>IF($K$160&gt;0,K160/$K$160,)</f>
        <v>1</v>
      </c>
      <c r="AC160" s="362">
        <f>IF($L$160&gt;0,L160/$L$160,)</f>
        <v>1</v>
      </c>
      <c r="AD160" s="362">
        <f>IF($M$160&gt;0,M160/$M$160,)</f>
        <v>1</v>
      </c>
      <c r="AE160" s="361">
        <f>IF($N$160&gt;0,N160/$N$160,)</f>
        <v>1</v>
      </c>
      <c r="AF160" s="367"/>
      <c r="AG160" s="367"/>
      <c r="AI160" s="17">
        <f>SUM(T161:T170)</f>
        <v>1</v>
      </c>
      <c r="AJ160" s="17">
        <f t="shared" ref="AJ160" si="323">SUM(U161:U170)</f>
        <v>0.99999999999999989</v>
      </c>
      <c r="AK160" s="17">
        <f t="shared" ref="AK160" si="324">SUM(V161:V170)</f>
        <v>1</v>
      </c>
      <c r="AL160" s="17">
        <f t="shared" ref="AL160" si="325">SUM(W161:W170)</f>
        <v>1</v>
      </c>
      <c r="AM160" s="17">
        <f t="shared" ref="AM160" si="326">SUM(X161:X170)</f>
        <v>1</v>
      </c>
      <c r="AN160" s="17">
        <f t="shared" ref="AN160" si="327">SUM(Y161:Y170)</f>
        <v>1</v>
      </c>
      <c r="AO160" s="17">
        <f t="shared" ref="AO160" si="328">SUM(Z161:Z170)</f>
        <v>1</v>
      </c>
      <c r="AP160" s="17">
        <f t="shared" ref="AP160" si="329">SUM(AA161:AA170)</f>
        <v>0</v>
      </c>
      <c r="AQ160" s="17">
        <f t="shared" ref="AQ160" si="330">SUM(AB161:AB170)</f>
        <v>1</v>
      </c>
      <c r="AR160" s="17">
        <f t="shared" ref="AR160" si="331">SUM(AC161:AC170)</f>
        <v>1</v>
      </c>
      <c r="AS160" s="17">
        <f t="shared" ref="AS160" si="332">SUM(AD161:AD170)</f>
        <v>1</v>
      </c>
      <c r="AT160" s="17">
        <f t="shared" ref="AT160" si="333">SUM(AE161:AE170)</f>
        <v>1</v>
      </c>
    </row>
    <row r="161" spans="1:46" ht="15.75">
      <c r="A161" s="453"/>
      <c r="B161" s="424" t="s">
        <v>501</v>
      </c>
      <c r="C161" s="428">
        <v>2</v>
      </c>
      <c r="D161" s="429">
        <v>29</v>
      </c>
      <c r="E161" s="429">
        <v>16</v>
      </c>
      <c r="F161" s="429">
        <v>0</v>
      </c>
      <c r="G161" s="429">
        <v>9</v>
      </c>
      <c r="H161" s="429">
        <v>15</v>
      </c>
      <c r="I161" s="428">
        <v>71</v>
      </c>
      <c r="J161" s="428"/>
      <c r="K161" s="429">
        <v>52</v>
      </c>
      <c r="L161" s="429">
        <v>241</v>
      </c>
      <c r="M161" s="429">
        <v>122</v>
      </c>
      <c r="N161" s="428">
        <v>415</v>
      </c>
      <c r="O161" s="430"/>
      <c r="P161"/>
      <c r="Q161"/>
      <c r="T161" s="363">
        <f t="shared" ref="T161:T170" si="334">IF($C$160&gt;0,C161/$C$160,)</f>
        <v>1.2844390212574659E-4</v>
      </c>
      <c r="U161" s="364">
        <f t="shared" ref="U161:U170" si="335">IF($D$160&gt;0,D161/$D$160,)</f>
        <v>5.7255676209279367E-3</v>
      </c>
      <c r="V161" s="364">
        <f t="shared" ref="V161:V170" si="336">IF($E$160&gt;0,E161/$E$160,)</f>
        <v>3.6479708162334701E-3</v>
      </c>
      <c r="W161" s="364">
        <f t="shared" ref="W161:W170" si="337">IF($F$160&gt;0,F161/$F$160,)</f>
        <v>0</v>
      </c>
      <c r="X161" s="364">
        <f t="shared" ref="X161:X170" si="338">IF($G$160&gt;0,G161/$G$160,)</f>
        <v>3.4116755117513269E-3</v>
      </c>
      <c r="Y161" s="364">
        <f t="shared" ref="Y161:Y170" si="339">IF($H$160&gt;0,H161/$H$160,)</f>
        <v>5.2264808362369339E-2</v>
      </c>
      <c r="Z161" s="363">
        <f t="shared" ref="Z161:Z170" si="340">IF($I$160&gt;0,I161/$I$160,)</f>
        <v>2.3422294065252531E-3</v>
      </c>
      <c r="AA161" s="363">
        <f t="shared" ref="AA161:AA170" si="341">IF($J$160&gt;0,J161/$J$160,)</f>
        <v>0</v>
      </c>
      <c r="AB161" s="364">
        <f t="shared" ref="AB161:AB170" si="342">IF($K$160&gt;0,K161/$K$160,)</f>
        <v>7.6436866088490374E-3</v>
      </c>
      <c r="AC161" s="364">
        <f t="shared" ref="AC161:AC170" si="343">IF($L$160&gt;0,L161/$L$160,)</f>
        <v>5.2436901653611839E-2</v>
      </c>
      <c r="AD161" s="364">
        <f t="shared" ref="AD161:AD170" si="344">IF($M$160&gt;0,M161/$M$160,)</f>
        <v>8.7018544935805991E-2</v>
      </c>
      <c r="AE161" s="363">
        <f t="shared" ref="AE161:AE170" si="345">IF($N$160&gt;0,N161/$N$160,)</f>
        <v>3.2419342238887587E-2</v>
      </c>
      <c r="AF161" s="367"/>
      <c r="AG161" s="367"/>
      <c r="AI161" s="18"/>
      <c r="AJ161" s="16"/>
      <c r="AK161" s="16"/>
      <c r="AL161" s="16"/>
      <c r="AM161" s="16"/>
      <c r="AN161" s="16"/>
      <c r="AO161" s="16"/>
      <c r="AP161" s="16"/>
      <c r="AQ161" s="16"/>
      <c r="AR161" s="16"/>
      <c r="AS161" s="16"/>
      <c r="AT161" s="16"/>
    </row>
    <row r="162" spans="1:46" ht="15.75">
      <c r="A162" s="453"/>
      <c r="B162" s="424" t="s">
        <v>503</v>
      </c>
      <c r="C162" s="428">
        <v>3</v>
      </c>
      <c r="D162" s="429">
        <v>1</v>
      </c>
      <c r="E162" s="429">
        <v>0</v>
      </c>
      <c r="F162" s="429">
        <v>0</v>
      </c>
      <c r="G162" s="429">
        <v>2</v>
      </c>
      <c r="H162" s="429">
        <v>0</v>
      </c>
      <c r="I162" s="428">
        <v>6</v>
      </c>
      <c r="J162" s="428"/>
      <c r="K162" s="429">
        <v>29</v>
      </c>
      <c r="L162" s="429">
        <v>65</v>
      </c>
      <c r="M162" s="429">
        <v>34</v>
      </c>
      <c r="N162" s="428">
        <v>128</v>
      </c>
      <c r="O162" s="430"/>
      <c r="P162"/>
      <c r="Q162"/>
      <c r="T162" s="363">
        <f t="shared" si="334"/>
        <v>1.9266585318861986E-4</v>
      </c>
      <c r="U162" s="364">
        <f t="shared" si="335"/>
        <v>1.9743336623889436E-4</v>
      </c>
      <c r="V162" s="364">
        <f t="shared" si="336"/>
        <v>0</v>
      </c>
      <c r="W162" s="364">
        <f t="shared" si="337"/>
        <v>0</v>
      </c>
      <c r="X162" s="364">
        <f t="shared" si="338"/>
        <v>7.5815011372251705E-4</v>
      </c>
      <c r="Y162" s="364">
        <f t="shared" si="339"/>
        <v>0</v>
      </c>
      <c r="Z162" s="363">
        <f t="shared" si="340"/>
        <v>1.979348794246693E-4</v>
      </c>
      <c r="AA162" s="363">
        <f t="shared" si="341"/>
        <v>0</v>
      </c>
      <c r="AB162" s="364">
        <f t="shared" si="342"/>
        <v>4.2628252241658088E-3</v>
      </c>
      <c r="AC162" s="364">
        <f t="shared" si="343"/>
        <v>1.4142732811140122E-2</v>
      </c>
      <c r="AD162" s="364">
        <f t="shared" si="344"/>
        <v>2.4251069900142655E-2</v>
      </c>
      <c r="AE162" s="363">
        <f t="shared" si="345"/>
        <v>9.9992188110303876E-3</v>
      </c>
      <c r="AF162" s="367"/>
      <c r="AG162" s="367"/>
      <c r="AI162" s="18"/>
      <c r="AJ162" s="16"/>
      <c r="AK162" s="16"/>
      <c r="AL162" s="16"/>
      <c r="AM162" s="16"/>
      <c r="AN162" s="16"/>
      <c r="AO162" s="16"/>
      <c r="AP162" s="16"/>
      <c r="AQ162" s="16"/>
      <c r="AR162" s="16"/>
      <c r="AS162" s="16"/>
      <c r="AT162" s="16"/>
    </row>
    <row r="163" spans="1:46" ht="15.75">
      <c r="A163" s="453"/>
      <c r="B163" s="424" t="s">
        <v>505</v>
      </c>
      <c r="C163" s="428"/>
      <c r="D163" s="429"/>
      <c r="E163" s="429"/>
      <c r="F163" s="429"/>
      <c r="G163" s="429"/>
      <c r="H163" s="429"/>
      <c r="I163" s="428"/>
      <c r="J163" s="428"/>
      <c r="K163" s="429"/>
      <c r="L163" s="429"/>
      <c r="M163" s="429"/>
      <c r="N163" s="428"/>
      <c r="O163" s="430"/>
      <c r="P163"/>
      <c r="Q163"/>
      <c r="T163" s="365">
        <f t="shared" si="334"/>
        <v>0</v>
      </c>
      <c r="U163" s="366">
        <f t="shared" si="335"/>
        <v>0</v>
      </c>
      <c r="V163" s="366">
        <f t="shared" si="336"/>
        <v>0</v>
      </c>
      <c r="W163" s="366">
        <f t="shared" si="337"/>
        <v>0</v>
      </c>
      <c r="X163" s="366">
        <f t="shared" si="338"/>
        <v>0</v>
      </c>
      <c r="Y163" s="366">
        <f t="shared" si="339"/>
        <v>0</v>
      </c>
      <c r="Z163" s="365">
        <f t="shared" si="340"/>
        <v>0</v>
      </c>
      <c r="AA163" s="365">
        <f t="shared" si="341"/>
        <v>0</v>
      </c>
      <c r="AB163" s="366">
        <f t="shared" si="342"/>
        <v>0</v>
      </c>
      <c r="AC163" s="366">
        <f t="shared" si="343"/>
        <v>0</v>
      </c>
      <c r="AD163" s="366">
        <f t="shared" si="344"/>
        <v>0</v>
      </c>
      <c r="AE163" s="365">
        <f t="shared" si="345"/>
        <v>0</v>
      </c>
      <c r="AF163" s="367"/>
      <c r="AG163" s="367"/>
      <c r="AI163" s="18"/>
      <c r="AJ163" s="16"/>
      <c r="AK163" s="16"/>
      <c r="AL163" s="16"/>
      <c r="AM163" s="16"/>
      <c r="AN163" s="16"/>
      <c r="AO163" s="16"/>
      <c r="AP163" s="16"/>
      <c r="AQ163" s="16"/>
      <c r="AR163" s="16"/>
      <c r="AS163" s="16"/>
      <c r="AT163" s="16"/>
    </row>
    <row r="164" spans="1:46" ht="15.75">
      <c r="A164" s="453"/>
      <c r="B164" s="424" t="s">
        <v>322</v>
      </c>
      <c r="C164" s="428">
        <v>9301</v>
      </c>
      <c r="D164" s="429">
        <v>2801</v>
      </c>
      <c r="E164" s="429">
        <v>3234</v>
      </c>
      <c r="F164" s="429">
        <v>1371</v>
      </c>
      <c r="G164" s="429">
        <v>1942</v>
      </c>
      <c r="H164" s="429">
        <v>129</v>
      </c>
      <c r="I164" s="428">
        <v>18778</v>
      </c>
      <c r="J164" s="428"/>
      <c r="K164" s="429">
        <v>1236</v>
      </c>
      <c r="L164" s="429">
        <v>964</v>
      </c>
      <c r="M164" s="429">
        <v>332</v>
      </c>
      <c r="N164" s="428">
        <v>2532</v>
      </c>
      <c r="O164" s="430"/>
      <c r="P164"/>
      <c r="Q164"/>
      <c r="T164" s="363">
        <f t="shared" si="334"/>
        <v>0.5973283668357845</v>
      </c>
      <c r="U164" s="364">
        <f t="shared" si="335"/>
        <v>0.55301085883514312</v>
      </c>
      <c r="V164" s="364">
        <f t="shared" si="336"/>
        <v>0.73734610123119015</v>
      </c>
      <c r="W164" s="364">
        <f t="shared" si="337"/>
        <v>0.57945900253592564</v>
      </c>
      <c r="X164" s="364">
        <f t="shared" si="338"/>
        <v>0.73616376042456411</v>
      </c>
      <c r="Y164" s="364">
        <f t="shared" si="339"/>
        <v>0.44947735191637633</v>
      </c>
      <c r="Z164" s="363">
        <f t="shared" si="340"/>
        <v>0.61947019430607331</v>
      </c>
      <c r="AA164" s="363">
        <f t="shared" si="341"/>
        <v>0</v>
      </c>
      <c r="AB164" s="364">
        <f t="shared" si="342"/>
        <v>0.18168455093341174</v>
      </c>
      <c r="AC164" s="364">
        <f t="shared" si="343"/>
        <v>0.20974760661444736</v>
      </c>
      <c r="AD164" s="364">
        <f t="shared" si="344"/>
        <v>0.23680456490727533</v>
      </c>
      <c r="AE164" s="363">
        <f t="shared" si="345"/>
        <v>0.19779704710569487</v>
      </c>
      <c r="AF164" s="367"/>
      <c r="AG164" s="367"/>
      <c r="AI164" s="18"/>
      <c r="AJ164" s="16"/>
      <c r="AK164" s="16"/>
      <c r="AL164" s="16"/>
      <c r="AM164" s="16"/>
      <c r="AN164" s="16"/>
      <c r="AO164" s="16"/>
      <c r="AP164" s="16"/>
      <c r="AQ164" s="16"/>
      <c r="AR164" s="16"/>
      <c r="AS164" s="16"/>
      <c r="AT164" s="16"/>
    </row>
    <row r="165" spans="1:46" ht="15.75">
      <c r="A165" s="453"/>
      <c r="B165" s="424" t="s">
        <v>324</v>
      </c>
      <c r="C165" s="428">
        <v>997</v>
      </c>
      <c r="D165" s="429">
        <v>522</v>
      </c>
      <c r="E165" s="429">
        <v>98</v>
      </c>
      <c r="F165" s="429">
        <v>166</v>
      </c>
      <c r="G165" s="429">
        <v>99</v>
      </c>
      <c r="H165" s="429">
        <v>28</v>
      </c>
      <c r="I165" s="428">
        <v>1910</v>
      </c>
      <c r="J165" s="428"/>
      <c r="K165" s="429">
        <v>3100</v>
      </c>
      <c r="L165" s="429">
        <v>1775</v>
      </c>
      <c r="M165" s="429">
        <v>575</v>
      </c>
      <c r="N165" s="428">
        <v>5450</v>
      </c>
      <c r="O165" s="430"/>
      <c r="P165"/>
      <c r="Q165"/>
      <c r="T165" s="363">
        <f t="shared" si="334"/>
        <v>6.4029285209684664E-2</v>
      </c>
      <c r="U165" s="364">
        <f t="shared" si="335"/>
        <v>0.10306021717670286</v>
      </c>
      <c r="V165" s="364">
        <f t="shared" si="336"/>
        <v>2.2343821249430004E-2</v>
      </c>
      <c r="W165" s="364">
        <f t="shared" si="337"/>
        <v>7.0160608622147083E-2</v>
      </c>
      <c r="X165" s="364">
        <f t="shared" si="338"/>
        <v>3.7528430629264593E-2</v>
      </c>
      <c r="Y165" s="364">
        <f t="shared" si="339"/>
        <v>9.7560975609756101E-2</v>
      </c>
      <c r="Z165" s="363">
        <f t="shared" si="340"/>
        <v>6.3009269950186395E-2</v>
      </c>
      <c r="AA165" s="363">
        <f t="shared" si="341"/>
        <v>0</v>
      </c>
      <c r="AB165" s="364">
        <f t="shared" si="342"/>
        <v>0.45568131706600029</v>
      </c>
      <c r="AC165" s="364">
        <f t="shared" si="343"/>
        <v>0.38620539599651871</v>
      </c>
      <c r="AD165" s="364">
        <f t="shared" si="344"/>
        <v>0.41012838801711843</v>
      </c>
      <c r="AE165" s="363">
        <f t="shared" si="345"/>
        <v>0.42574798843840322</v>
      </c>
      <c r="AF165" s="367"/>
      <c r="AG165" s="367"/>
      <c r="AI165" s="18"/>
      <c r="AJ165" s="16"/>
      <c r="AK165" s="16"/>
      <c r="AL165" s="16"/>
      <c r="AM165" s="16"/>
      <c r="AN165" s="16"/>
      <c r="AO165" s="16"/>
      <c r="AP165" s="16"/>
      <c r="AQ165" s="16"/>
      <c r="AR165" s="16"/>
      <c r="AS165" s="16"/>
      <c r="AT165" s="16"/>
    </row>
    <row r="166" spans="1:46" ht="15.75">
      <c r="A166" s="453"/>
      <c r="B166" s="424" t="s">
        <v>326</v>
      </c>
      <c r="C166" s="428"/>
      <c r="D166" s="429"/>
      <c r="E166" s="429"/>
      <c r="F166" s="429"/>
      <c r="G166" s="429"/>
      <c r="H166" s="429"/>
      <c r="I166" s="428"/>
      <c r="J166" s="428"/>
      <c r="K166" s="429"/>
      <c r="L166" s="429"/>
      <c r="M166" s="429"/>
      <c r="N166" s="428"/>
      <c r="O166" s="430"/>
      <c r="P166"/>
      <c r="Q166"/>
      <c r="T166" s="365">
        <f t="shared" si="334"/>
        <v>0</v>
      </c>
      <c r="U166" s="366">
        <f t="shared" si="335"/>
        <v>0</v>
      </c>
      <c r="V166" s="366">
        <f t="shared" si="336"/>
        <v>0</v>
      </c>
      <c r="W166" s="366">
        <f t="shared" si="337"/>
        <v>0</v>
      </c>
      <c r="X166" s="366">
        <f t="shared" si="338"/>
        <v>0</v>
      </c>
      <c r="Y166" s="366">
        <f t="shared" si="339"/>
        <v>0</v>
      </c>
      <c r="Z166" s="365">
        <f t="shared" si="340"/>
        <v>0</v>
      </c>
      <c r="AA166" s="365">
        <f t="shared" si="341"/>
        <v>0</v>
      </c>
      <c r="AB166" s="366">
        <f t="shared" si="342"/>
        <v>0</v>
      </c>
      <c r="AC166" s="366">
        <f t="shared" si="343"/>
        <v>0</v>
      </c>
      <c r="AD166" s="366">
        <f t="shared" si="344"/>
        <v>0</v>
      </c>
      <c r="AE166" s="365">
        <f t="shared" si="345"/>
        <v>0</v>
      </c>
      <c r="AF166" s="367"/>
      <c r="AG166" s="367"/>
      <c r="AI166" s="18"/>
      <c r="AJ166" s="16"/>
      <c r="AK166" s="16"/>
      <c r="AL166" s="16"/>
      <c r="AM166" s="16"/>
      <c r="AN166" s="16"/>
      <c r="AO166" s="16"/>
      <c r="AP166" s="16"/>
      <c r="AQ166" s="16"/>
      <c r="AR166" s="16"/>
      <c r="AS166" s="16"/>
      <c r="AT166" s="16"/>
    </row>
    <row r="167" spans="1:46" ht="15.75">
      <c r="A167" s="453"/>
      <c r="B167" s="424" t="s">
        <v>328</v>
      </c>
      <c r="C167" s="428">
        <v>3560</v>
      </c>
      <c r="D167" s="429">
        <v>1127</v>
      </c>
      <c r="E167" s="429">
        <v>744</v>
      </c>
      <c r="F167" s="429">
        <v>619</v>
      </c>
      <c r="G167" s="429">
        <v>429</v>
      </c>
      <c r="H167" s="429">
        <v>75</v>
      </c>
      <c r="I167" s="428">
        <v>6554</v>
      </c>
      <c r="J167" s="428"/>
      <c r="K167" s="429">
        <v>535</v>
      </c>
      <c r="L167" s="429">
        <v>454</v>
      </c>
      <c r="M167" s="429">
        <v>88</v>
      </c>
      <c r="N167" s="428">
        <v>1077</v>
      </c>
      <c r="O167" s="430"/>
      <c r="P167"/>
      <c r="Q167"/>
      <c r="T167" s="363">
        <f t="shared" si="334"/>
        <v>0.22863014578382893</v>
      </c>
      <c r="U167" s="367">
        <f t="shared" si="335"/>
        <v>0.22250740375123396</v>
      </c>
      <c r="V167" s="367">
        <f t="shared" si="336"/>
        <v>0.16963064295485636</v>
      </c>
      <c r="W167" s="367">
        <f t="shared" si="337"/>
        <v>0.26162299239222314</v>
      </c>
      <c r="X167" s="367">
        <f t="shared" si="338"/>
        <v>0.16262319939347991</v>
      </c>
      <c r="Y167" s="367">
        <f t="shared" si="339"/>
        <v>0.26132404181184671</v>
      </c>
      <c r="Z167" s="363">
        <f t="shared" si="340"/>
        <v>0.21621086662488043</v>
      </c>
      <c r="AA167" s="363">
        <f t="shared" si="341"/>
        <v>0</v>
      </c>
      <c r="AB167" s="367">
        <f t="shared" si="342"/>
        <v>7.8641775687196824E-2</v>
      </c>
      <c r="AC167" s="367">
        <f t="shared" si="343"/>
        <v>9.878154917319408E-2</v>
      </c>
      <c r="AD167" s="367">
        <f t="shared" si="344"/>
        <v>6.2767475035663337E-2</v>
      </c>
      <c r="AE167" s="363">
        <f t="shared" si="345"/>
        <v>8.413405202718538E-2</v>
      </c>
      <c r="AF167" s="367"/>
      <c r="AG167" s="367"/>
      <c r="AI167" s="17"/>
      <c r="AJ167" s="17"/>
      <c r="AK167" s="17"/>
      <c r="AL167" s="17"/>
      <c r="AM167" s="17"/>
      <c r="AN167" s="17"/>
      <c r="AO167" s="17"/>
      <c r="AP167" s="17"/>
      <c r="AQ167" s="17"/>
      <c r="AR167" s="17"/>
      <c r="AS167" s="17"/>
      <c r="AT167" s="17"/>
    </row>
    <row r="168" spans="1:46" ht="15.75">
      <c r="A168" s="453"/>
      <c r="B168" s="424" t="s">
        <v>330</v>
      </c>
      <c r="C168" s="428">
        <v>1708</v>
      </c>
      <c r="D168" s="429">
        <v>585</v>
      </c>
      <c r="E168" s="429">
        <v>294</v>
      </c>
      <c r="F168" s="429">
        <v>210</v>
      </c>
      <c r="G168" s="429">
        <v>157</v>
      </c>
      <c r="H168" s="429">
        <v>40</v>
      </c>
      <c r="I168" s="428">
        <v>2994</v>
      </c>
      <c r="J168" s="428"/>
      <c r="K168" s="429">
        <v>1851</v>
      </c>
      <c r="L168" s="429">
        <v>1097</v>
      </c>
      <c r="M168" s="429">
        <v>251</v>
      </c>
      <c r="N168" s="428">
        <v>3199</v>
      </c>
      <c r="O168" s="430"/>
      <c r="P168"/>
      <c r="Q168"/>
      <c r="T168" s="363">
        <f t="shared" si="334"/>
        <v>0.10969109241538758</v>
      </c>
      <c r="U168" s="367">
        <f t="shared" si="335"/>
        <v>0.11549851924975321</v>
      </c>
      <c r="V168" s="367">
        <f t="shared" si="336"/>
        <v>6.7031463748290013E-2</v>
      </c>
      <c r="W168" s="367">
        <f t="shared" si="337"/>
        <v>8.8757396449704137E-2</v>
      </c>
      <c r="X168" s="367">
        <f t="shared" si="338"/>
        <v>5.9514783927217589E-2</v>
      </c>
      <c r="Y168" s="367">
        <f t="shared" si="339"/>
        <v>0.13937282229965156</v>
      </c>
      <c r="Z168" s="363">
        <f t="shared" si="340"/>
        <v>9.8769504832909971E-2</v>
      </c>
      <c r="AA168" s="363">
        <f t="shared" si="341"/>
        <v>0</v>
      </c>
      <c r="AB168" s="367">
        <f t="shared" si="342"/>
        <v>0.27208584448037632</v>
      </c>
      <c r="AC168" s="367">
        <f t="shared" si="343"/>
        <v>0.23868581375108791</v>
      </c>
      <c r="AD168" s="367">
        <f t="shared" si="344"/>
        <v>0.17902995720399428</v>
      </c>
      <c r="AE168" s="363">
        <f t="shared" si="345"/>
        <v>0.24990235137879854</v>
      </c>
      <c r="AF168" s="367"/>
      <c r="AG168" s="367"/>
      <c r="AI168" s="18"/>
      <c r="AJ168" s="16"/>
      <c r="AK168" s="16"/>
      <c r="AL168" s="16"/>
      <c r="AM168" s="16"/>
      <c r="AN168" s="16"/>
      <c r="AO168" s="16"/>
      <c r="AP168" s="16"/>
      <c r="AQ168" s="16"/>
      <c r="AR168" s="16"/>
      <c r="AS168" s="16"/>
      <c r="AT168" s="16"/>
    </row>
    <row r="169" spans="1:46" ht="15.75">
      <c r="A169" s="453"/>
      <c r="B169" s="424" t="s">
        <v>332</v>
      </c>
      <c r="C169" s="428"/>
      <c r="D169" s="429"/>
      <c r="E169" s="429"/>
      <c r="F169" s="429"/>
      <c r="G169" s="429"/>
      <c r="H169" s="429"/>
      <c r="I169" s="428"/>
      <c r="J169" s="428"/>
      <c r="K169" s="429"/>
      <c r="L169" s="429"/>
      <c r="M169" s="429"/>
      <c r="N169" s="428"/>
      <c r="O169" s="430"/>
      <c r="P169"/>
      <c r="Q169"/>
      <c r="T169" s="365">
        <f t="shared" si="334"/>
        <v>0</v>
      </c>
      <c r="U169" s="366">
        <f t="shared" si="335"/>
        <v>0</v>
      </c>
      <c r="V169" s="366">
        <f t="shared" si="336"/>
        <v>0</v>
      </c>
      <c r="W169" s="366">
        <f t="shared" si="337"/>
        <v>0</v>
      </c>
      <c r="X169" s="366">
        <f t="shared" si="338"/>
        <v>0</v>
      </c>
      <c r="Y169" s="366">
        <f t="shared" si="339"/>
        <v>0</v>
      </c>
      <c r="Z169" s="365">
        <f t="shared" si="340"/>
        <v>0</v>
      </c>
      <c r="AA169" s="365">
        <f t="shared" si="341"/>
        <v>0</v>
      </c>
      <c r="AB169" s="366">
        <f t="shared" si="342"/>
        <v>0</v>
      </c>
      <c r="AC169" s="366">
        <f t="shared" si="343"/>
        <v>0</v>
      </c>
      <c r="AD169" s="366">
        <f t="shared" si="344"/>
        <v>0</v>
      </c>
      <c r="AE169" s="365">
        <f t="shared" si="345"/>
        <v>0</v>
      </c>
      <c r="AF169" s="367"/>
      <c r="AG169" s="367"/>
      <c r="AI169" s="18"/>
      <c r="AJ169" s="16"/>
      <c r="AK169" s="16"/>
      <c r="AL169" s="16"/>
      <c r="AM169" s="16"/>
      <c r="AN169" s="16"/>
      <c r="AO169" s="16"/>
      <c r="AP169" s="16"/>
      <c r="AQ169" s="16"/>
      <c r="AR169" s="16"/>
      <c r="AS169" s="16"/>
      <c r="AT169" s="16"/>
    </row>
    <row r="170" spans="1:46" ht="15.75">
      <c r="A170" s="453"/>
      <c r="B170" s="424" t="s">
        <v>334</v>
      </c>
      <c r="C170" s="428"/>
      <c r="D170" s="429"/>
      <c r="E170" s="429"/>
      <c r="F170" s="429"/>
      <c r="G170" s="429"/>
      <c r="H170" s="429"/>
      <c r="I170" s="428"/>
      <c r="J170" s="428"/>
      <c r="K170" s="429"/>
      <c r="L170" s="429"/>
      <c r="M170" s="429"/>
      <c r="N170" s="428"/>
      <c r="O170" s="430"/>
      <c r="P170"/>
      <c r="Q170"/>
      <c r="T170" s="363">
        <f t="shared" si="334"/>
        <v>0</v>
      </c>
      <c r="U170" s="367">
        <f t="shared" si="335"/>
        <v>0</v>
      </c>
      <c r="V170" s="367">
        <f t="shared" si="336"/>
        <v>0</v>
      </c>
      <c r="W170" s="367">
        <f t="shared" si="337"/>
        <v>0</v>
      </c>
      <c r="X170" s="367">
        <f t="shared" si="338"/>
        <v>0</v>
      </c>
      <c r="Y170" s="367">
        <f t="shared" si="339"/>
        <v>0</v>
      </c>
      <c r="Z170" s="363">
        <f t="shared" si="340"/>
        <v>0</v>
      </c>
      <c r="AA170" s="363">
        <f t="shared" si="341"/>
        <v>0</v>
      </c>
      <c r="AB170" s="367">
        <f t="shared" si="342"/>
        <v>0</v>
      </c>
      <c r="AC170" s="367">
        <f t="shared" si="343"/>
        <v>0</v>
      </c>
      <c r="AD170" s="367">
        <f t="shared" si="344"/>
        <v>0</v>
      </c>
      <c r="AE170" s="363">
        <f t="shared" si="345"/>
        <v>0</v>
      </c>
      <c r="AF170" s="367"/>
      <c r="AG170" s="367"/>
      <c r="AI170" s="18"/>
      <c r="AJ170" s="16"/>
      <c r="AK170" s="16"/>
      <c r="AL170" s="16"/>
      <c r="AM170" s="16"/>
      <c r="AN170" s="16"/>
      <c r="AO170" s="16"/>
      <c r="AP170" s="16"/>
      <c r="AQ170" s="16"/>
      <c r="AR170" s="16"/>
      <c r="AS170" s="16"/>
      <c r="AT170" s="16"/>
    </row>
    <row r="171" spans="1:46" ht="15.75">
      <c r="A171" s="452" t="s">
        <v>78</v>
      </c>
      <c r="B171" s="414" t="s">
        <v>320</v>
      </c>
      <c r="C171" s="425">
        <v>3765</v>
      </c>
      <c r="D171" s="426"/>
      <c r="E171" s="426">
        <v>1397</v>
      </c>
      <c r="F171" s="426"/>
      <c r="G171" s="426">
        <v>640</v>
      </c>
      <c r="H171" s="426">
        <v>2235</v>
      </c>
      <c r="I171" s="425">
        <v>8037</v>
      </c>
      <c r="J171" s="425">
        <v>493</v>
      </c>
      <c r="K171" s="426"/>
      <c r="L171" s="426"/>
      <c r="M171" s="426">
        <v>1716</v>
      </c>
      <c r="N171" s="425">
        <v>2209</v>
      </c>
      <c r="O171" s="427"/>
      <c r="P171"/>
      <c r="Q171"/>
      <c r="T171" s="361">
        <f>IF($C$171&gt;0,C171/$C$171,)</f>
        <v>1</v>
      </c>
      <c r="U171" s="362">
        <f>IF($D$171&gt;0,D171/$D$171,)</f>
        <v>0</v>
      </c>
      <c r="V171" s="362">
        <f>IF($E$171&gt;0,E171/$E$171,)</f>
        <v>1</v>
      </c>
      <c r="W171" s="362">
        <f>IF($F$171&gt;0,F171/$F$171,)</f>
        <v>0</v>
      </c>
      <c r="X171" s="362">
        <f>IF($G$171&gt;0,G171/$G$171,)</f>
        <v>1</v>
      </c>
      <c r="Y171" s="362">
        <f>IF($H$171&gt;0,H171/$H$171,)</f>
        <v>1</v>
      </c>
      <c r="Z171" s="361">
        <f>IF($I$171&gt;0,I171/$I$171,)</f>
        <v>1</v>
      </c>
      <c r="AA171" s="361">
        <f>IF($J$171&gt;0,J171/$J$171,)</f>
        <v>1</v>
      </c>
      <c r="AB171" s="362">
        <f>IF($K$171&gt;0,K171/$K$171,)</f>
        <v>0</v>
      </c>
      <c r="AC171" s="362">
        <f>IF($L$171&gt;0,L171/$L$171,)</f>
        <v>0</v>
      </c>
      <c r="AD171" s="362">
        <f>IF($M$171&gt;0,M171/$M$171,)</f>
        <v>1</v>
      </c>
      <c r="AE171" s="361">
        <f>IF($N$171&gt;0,N171/$N$171,)</f>
        <v>1</v>
      </c>
      <c r="AF171" s="367"/>
      <c r="AG171" s="367"/>
      <c r="AI171" s="17">
        <f>SUM(T172:T181)</f>
        <v>1</v>
      </c>
      <c r="AJ171" s="17">
        <f t="shared" ref="AJ171" si="346">SUM(U172:U181)</f>
        <v>0</v>
      </c>
      <c r="AK171" s="17">
        <f t="shared" ref="AK171" si="347">SUM(V172:V181)</f>
        <v>1</v>
      </c>
      <c r="AL171" s="17">
        <f t="shared" ref="AL171" si="348">SUM(W172:W181)</f>
        <v>0</v>
      </c>
      <c r="AM171" s="17">
        <f t="shared" ref="AM171" si="349">SUM(X172:X181)</f>
        <v>1</v>
      </c>
      <c r="AN171" s="17">
        <f t="shared" ref="AN171" si="350">SUM(Y172:Y181)</f>
        <v>1</v>
      </c>
      <c r="AO171" s="17">
        <f t="shared" ref="AO171" si="351">SUM(Z172:Z181)</f>
        <v>0.99999999999999989</v>
      </c>
      <c r="AP171" s="17">
        <f t="shared" ref="AP171" si="352">SUM(AA172:AA181)</f>
        <v>1</v>
      </c>
      <c r="AQ171" s="17">
        <f t="shared" ref="AQ171" si="353">SUM(AB172:AB181)</f>
        <v>0</v>
      </c>
      <c r="AR171" s="17">
        <f t="shared" ref="AR171" si="354">SUM(AC172:AC181)</f>
        <v>0</v>
      </c>
      <c r="AS171" s="17">
        <f t="shared" ref="AS171" si="355">SUM(AD172:AD181)</f>
        <v>1</v>
      </c>
      <c r="AT171" s="17">
        <f t="shared" ref="AT171" si="356">SUM(AE172:AE181)</f>
        <v>1</v>
      </c>
    </row>
    <row r="172" spans="1:46" ht="15.75">
      <c r="A172" s="453"/>
      <c r="B172" s="424" t="s">
        <v>501</v>
      </c>
      <c r="C172" s="428">
        <v>800</v>
      </c>
      <c r="D172" s="429"/>
      <c r="E172" s="429">
        <v>348</v>
      </c>
      <c r="F172" s="429"/>
      <c r="G172" s="429">
        <v>120</v>
      </c>
      <c r="H172" s="429">
        <v>304</v>
      </c>
      <c r="I172" s="428">
        <v>1572</v>
      </c>
      <c r="J172" s="428">
        <v>94</v>
      </c>
      <c r="K172" s="429"/>
      <c r="L172" s="429"/>
      <c r="M172" s="429">
        <v>97</v>
      </c>
      <c r="N172" s="428">
        <v>191</v>
      </c>
      <c r="O172" s="430"/>
      <c r="P172"/>
      <c r="Q172"/>
      <c r="T172" s="363">
        <f t="shared" ref="T172:T181" si="357">IF($C$171&gt;0,C172/$C$171,)</f>
        <v>0.21248339973439576</v>
      </c>
      <c r="U172" s="364">
        <f t="shared" ref="U172:U181" si="358">IF($D$171&gt;0,D172/$D$171,)</f>
        <v>0</v>
      </c>
      <c r="V172" s="364">
        <f t="shared" ref="V172:V181" si="359">IF($E$171&gt;0,E172/$E$171,)</f>
        <v>0.24910522548317823</v>
      </c>
      <c r="W172" s="364">
        <f t="shared" ref="W172:W181" si="360">IF($F$171&gt;0,F172/$F$171,)</f>
        <v>0</v>
      </c>
      <c r="X172" s="364">
        <f t="shared" ref="X172:X181" si="361">IF($G$171&gt;0,G172/$G$171,)</f>
        <v>0.1875</v>
      </c>
      <c r="Y172" s="364">
        <f t="shared" ref="Y172:Y181" si="362">IF($H$171&gt;0,H172/$H$171,)</f>
        <v>0.1360178970917226</v>
      </c>
      <c r="Z172" s="363">
        <f t="shared" ref="Z172:Z181" si="363">IF($I$171&gt;0,I172/$I$171,)</f>
        <v>0.19559537140724151</v>
      </c>
      <c r="AA172" s="363">
        <f t="shared" ref="AA172:AA181" si="364">IF($J$171&gt;0,J172/$J$171,)</f>
        <v>0.19066937119675456</v>
      </c>
      <c r="AB172" s="364">
        <f t="shared" ref="AB172:AB181" si="365">IF($K$171&gt;0,K172/$K$171,)</f>
        <v>0</v>
      </c>
      <c r="AC172" s="364">
        <f t="shared" ref="AC172:AC181" si="366">IF($L$171&gt;0,L172/$L$171,)</f>
        <v>0</v>
      </c>
      <c r="AD172" s="364">
        <f t="shared" ref="AD172:AD181" si="367">IF($M$171&gt;0,M172/$M$171,)</f>
        <v>5.6526806526806528E-2</v>
      </c>
      <c r="AE172" s="363">
        <f t="shared" ref="AE172:AE181" si="368">IF($N$171&gt;0,N172/$N$171,)</f>
        <v>8.6464463558171112E-2</v>
      </c>
      <c r="AF172" s="367"/>
      <c r="AG172" s="367"/>
      <c r="AI172" s="18"/>
      <c r="AJ172" s="16"/>
      <c r="AK172" s="16"/>
      <c r="AL172" s="16"/>
      <c r="AM172" s="16"/>
      <c r="AN172" s="16"/>
      <c r="AO172" s="16"/>
      <c r="AP172" s="16"/>
      <c r="AQ172" s="16"/>
      <c r="AR172" s="16"/>
      <c r="AS172" s="16"/>
      <c r="AT172" s="16"/>
    </row>
    <row r="173" spans="1:46" ht="15.75">
      <c r="A173" s="453"/>
      <c r="B173" s="424" t="s">
        <v>503</v>
      </c>
      <c r="C173" s="428">
        <v>0</v>
      </c>
      <c r="D173" s="429"/>
      <c r="E173" s="429">
        <v>0</v>
      </c>
      <c r="F173" s="429"/>
      <c r="G173" s="429">
        <v>0</v>
      </c>
      <c r="H173" s="429">
        <v>4</v>
      </c>
      <c r="I173" s="428">
        <v>4</v>
      </c>
      <c r="J173" s="428">
        <v>0</v>
      </c>
      <c r="K173" s="429"/>
      <c r="L173" s="429"/>
      <c r="M173" s="429">
        <v>4</v>
      </c>
      <c r="N173" s="428">
        <v>4</v>
      </c>
      <c r="O173" s="430"/>
      <c r="P173"/>
      <c r="Q173"/>
      <c r="T173" s="363">
        <f t="shared" si="357"/>
        <v>0</v>
      </c>
      <c r="U173" s="364">
        <f t="shared" si="358"/>
        <v>0</v>
      </c>
      <c r="V173" s="364">
        <f t="shared" si="359"/>
        <v>0</v>
      </c>
      <c r="W173" s="364">
        <f t="shared" si="360"/>
        <v>0</v>
      </c>
      <c r="X173" s="364">
        <f t="shared" si="361"/>
        <v>0</v>
      </c>
      <c r="Y173" s="364">
        <f t="shared" si="362"/>
        <v>1.7897091722595079E-3</v>
      </c>
      <c r="Z173" s="363">
        <f t="shared" si="363"/>
        <v>4.9769814607440591E-4</v>
      </c>
      <c r="AA173" s="363">
        <f t="shared" si="364"/>
        <v>0</v>
      </c>
      <c r="AB173" s="364">
        <f t="shared" si="365"/>
        <v>0</v>
      </c>
      <c r="AC173" s="364">
        <f t="shared" si="366"/>
        <v>0</v>
      </c>
      <c r="AD173" s="364">
        <f t="shared" si="367"/>
        <v>2.331002331002331E-3</v>
      </c>
      <c r="AE173" s="363">
        <f t="shared" si="368"/>
        <v>1.8107741059302852E-3</v>
      </c>
      <c r="AF173" s="367"/>
      <c r="AG173" s="367"/>
      <c r="AI173" s="18"/>
      <c r="AJ173" s="16"/>
      <c r="AK173" s="16"/>
      <c r="AL173" s="16"/>
      <c r="AM173" s="16"/>
      <c r="AN173" s="16"/>
      <c r="AO173" s="16"/>
      <c r="AP173" s="16"/>
      <c r="AQ173" s="16"/>
      <c r="AR173" s="16"/>
      <c r="AS173" s="16"/>
      <c r="AT173" s="16"/>
    </row>
    <row r="174" spans="1:46" ht="15.75">
      <c r="A174" s="453"/>
      <c r="B174" s="424" t="s">
        <v>505</v>
      </c>
      <c r="C174" s="428"/>
      <c r="D174" s="429"/>
      <c r="E174" s="429"/>
      <c r="F174" s="429"/>
      <c r="G174" s="429"/>
      <c r="H174" s="429"/>
      <c r="I174" s="428"/>
      <c r="J174" s="428"/>
      <c r="K174" s="429"/>
      <c r="L174" s="429"/>
      <c r="M174" s="429"/>
      <c r="N174" s="428"/>
      <c r="O174" s="430"/>
      <c r="P174"/>
      <c r="Q174"/>
      <c r="T174" s="365">
        <f t="shared" si="357"/>
        <v>0</v>
      </c>
      <c r="U174" s="366">
        <f t="shared" si="358"/>
        <v>0</v>
      </c>
      <c r="V174" s="366">
        <f t="shared" si="359"/>
        <v>0</v>
      </c>
      <c r="W174" s="366">
        <f t="shared" si="360"/>
        <v>0</v>
      </c>
      <c r="X174" s="366">
        <f t="shared" si="361"/>
        <v>0</v>
      </c>
      <c r="Y174" s="366">
        <f t="shared" si="362"/>
        <v>0</v>
      </c>
      <c r="Z174" s="365">
        <f t="shared" si="363"/>
        <v>0</v>
      </c>
      <c r="AA174" s="365">
        <f t="shared" si="364"/>
        <v>0</v>
      </c>
      <c r="AB174" s="366">
        <f t="shared" si="365"/>
        <v>0</v>
      </c>
      <c r="AC174" s="366">
        <f t="shared" si="366"/>
        <v>0</v>
      </c>
      <c r="AD174" s="366">
        <f t="shared" si="367"/>
        <v>0</v>
      </c>
      <c r="AE174" s="365">
        <f t="shared" si="368"/>
        <v>0</v>
      </c>
      <c r="AF174" s="367"/>
      <c r="AG174" s="367"/>
      <c r="AI174" s="18"/>
      <c r="AJ174" s="16"/>
      <c r="AK174" s="16"/>
      <c r="AL174" s="16"/>
      <c r="AM174" s="16"/>
      <c r="AN174" s="16"/>
      <c r="AO174" s="16"/>
      <c r="AP174" s="16"/>
      <c r="AQ174" s="16"/>
      <c r="AR174" s="16"/>
      <c r="AS174" s="16"/>
      <c r="AT174" s="16"/>
    </row>
    <row r="175" spans="1:46" ht="15.75">
      <c r="A175" s="453"/>
      <c r="B175" s="424" t="s">
        <v>322</v>
      </c>
      <c r="C175" s="428">
        <v>1902</v>
      </c>
      <c r="D175" s="429"/>
      <c r="E175" s="429">
        <v>579</v>
      </c>
      <c r="F175" s="429"/>
      <c r="G175" s="429">
        <v>198</v>
      </c>
      <c r="H175" s="429">
        <v>834</v>
      </c>
      <c r="I175" s="428">
        <v>3513</v>
      </c>
      <c r="J175" s="428">
        <v>186</v>
      </c>
      <c r="K175" s="429"/>
      <c r="L175" s="429"/>
      <c r="M175" s="429">
        <v>495</v>
      </c>
      <c r="N175" s="428">
        <v>681</v>
      </c>
      <c r="O175" s="430"/>
      <c r="P175"/>
      <c r="Q175"/>
      <c r="T175" s="363">
        <f t="shared" si="357"/>
        <v>0.50517928286852587</v>
      </c>
      <c r="U175" s="364">
        <f t="shared" si="358"/>
        <v>0</v>
      </c>
      <c r="V175" s="364">
        <f t="shared" si="359"/>
        <v>0.41445955619183966</v>
      </c>
      <c r="W175" s="364">
        <f t="shared" si="360"/>
        <v>0</v>
      </c>
      <c r="X175" s="364">
        <f t="shared" si="361"/>
        <v>0.30937500000000001</v>
      </c>
      <c r="Y175" s="364">
        <f t="shared" si="362"/>
        <v>0.37315436241610739</v>
      </c>
      <c r="Z175" s="363">
        <f t="shared" si="363"/>
        <v>0.43710339678984694</v>
      </c>
      <c r="AA175" s="363">
        <f t="shared" si="364"/>
        <v>0.37728194726166331</v>
      </c>
      <c r="AB175" s="364">
        <f t="shared" si="365"/>
        <v>0</v>
      </c>
      <c r="AC175" s="364">
        <f t="shared" si="366"/>
        <v>0</v>
      </c>
      <c r="AD175" s="364">
        <f t="shared" si="367"/>
        <v>0.28846153846153844</v>
      </c>
      <c r="AE175" s="363">
        <f t="shared" si="368"/>
        <v>0.30828429153463105</v>
      </c>
      <c r="AF175" s="367"/>
      <c r="AG175" s="367"/>
      <c r="AI175" s="18"/>
      <c r="AJ175" s="16"/>
      <c r="AK175" s="16"/>
      <c r="AL175" s="16"/>
      <c r="AM175" s="16"/>
      <c r="AN175" s="16"/>
      <c r="AO175" s="16"/>
      <c r="AP175" s="16"/>
      <c r="AQ175" s="16"/>
      <c r="AR175" s="16"/>
      <c r="AS175" s="16"/>
      <c r="AT175" s="16"/>
    </row>
    <row r="176" spans="1:46" ht="15.75">
      <c r="A176" s="453"/>
      <c r="B176" s="424" t="s">
        <v>324</v>
      </c>
      <c r="C176" s="428">
        <v>7</v>
      </c>
      <c r="D176" s="429"/>
      <c r="E176" s="429">
        <v>12</v>
      </c>
      <c r="F176" s="429"/>
      <c r="G176" s="429">
        <v>9</v>
      </c>
      <c r="H176" s="429">
        <v>32</v>
      </c>
      <c r="I176" s="428">
        <v>60</v>
      </c>
      <c r="J176" s="428">
        <v>28</v>
      </c>
      <c r="K176" s="429"/>
      <c r="L176" s="429"/>
      <c r="M176" s="429">
        <v>129</v>
      </c>
      <c r="N176" s="428">
        <v>157</v>
      </c>
      <c r="O176" s="430"/>
      <c r="P176"/>
      <c r="Q176"/>
      <c r="T176" s="363">
        <f t="shared" si="357"/>
        <v>1.8592297476759628E-3</v>
      </c>
      <c r="U176" s="364">
        <f t="shared" si="358"/>
        <v>0</v>
      </c>
      <c r="V176" s="364">
        <f t="shared" si="359"/>
        <v>8.5898353614889053E-3</v>
      </c>
      <c r="W176" s="364">
        <f t="shared" si="360"/>
        <v>0</v>
      </c>
      <c r="X176" s="364">
        <f t="shared" si="361"/>
        <v>1.40625E-2</v>
      </c>
      <c r="Y176" s="364">
        <f t="shared" si="362"/>
        <v>1.4317673378076063E-2</v>
      </c>
      <c r="Z176" s="363">
        <f t="shared" si="363"/>
        <v>7.4654721911160881E-3</v>
      </c>
      <c r="AA176" s="363">
        <f t="shared" si="364"/>
        <v>5.6795131845841784E-2</v>
      </c>
      <c r="AB176" s="364">
        <f t="shared" si="365"/>
        <v>0</v>
      </c>
      <c r="AC176" s="364">
        <f t="shared" si="366"/>
        <v>0</v>
      </c>
      <c r="AD176" s="364">
        <f t="shared" si="367"/>
        <v>7.5174825174825169E-2</v>
      </c>
      <c r="AE176" s="363">
        <f t="shared" si="368"/>
        <v>7.1072883657763694E-2</v>
      </c>
      <c r="AF176" s="367"/>
      <c r="AG176" s="367"/>
      <c r="AI176" s="18"/>
      <c r="AJ176" s="16"/>
      <c r="AK176" s="16"/>
      <c r="AL176" s="16"/>
      <c r="AM176" s="16"/>
      <c r="AN176" s="16"/>
      <c r="AO176" s="16"/>
      <c r="AP176" s="16"/>
      <c r="AQ176" s="16"/>
      <c r="AR176" s="16"/>
      <c r="AS176" s="16"/>
      <c r="AT176" s="16"/>
    </row>
    <row r="177" spans="1:46" ht="15.75">
      <c r="A177" s="453"/>
      <c r="B177" s="424" t="s">
        <v>326</v>
      </c>
      <c r="C177" s="428"/>
      <c r="D177" s="429"/>
      <c r="E177" s="429"/>
      <c r="F177" s="429"/>
      <c r="G177" s="429"/>
      <c r="H177" s="429"/>
      <c r="I177" s="428"/>
      <c r="J177" s="428"/>
      <c r="K177" s="429"/>
      <c r="L177" s="429"/>
      <c r="M177" s="429"/>
      <c r="N177" s="428"/>
      <c r="O177" s="430"/>
      <c r="P177"/>
      <c r="Q177"/>
      <c r="T177" s="365">
        <f t="shared" si="357"/>
        <v>0</v>
      </c>
      <c r="U177" s="366">
        <f t="shared" si="358"/>
        <v>0</v>
      </c>
      <c r="V177" s="366">
        <f t="shared" si="359"/>
        <v>0</v>
      </c>
      <c r="W177" s="366">
        <f t="shared" si="360"/>
        <v>0</v>
      </c>
      <c r="X177" s="366">
        <f t="shared" si="361"/>
        <v>0</v>
      </c>
      <c r="Y177" s="366">
        <f t="shared" si="362"/>
        <v>0</v>
      </c>
      <c r="Z177" s="365">
        <f t="shared" si="363"/>
        <v>0</v>
      </c>
      <c r="AA177" s="365">
        <f t="shared" si="364"/>
        <v>0</v>
      </c>
      <c r="AB177" s="366">
        <f t="shared" si="365"/>
        <v>0</v>
      </c>
      <c r="AC177" s="366">
        <f t="shared" si="366"/>
        <v>0</v>
      </c>
      <c r="AD177" s="366">
        <f t="shared" si="367"/>
        <v>0</v>
      </c>
      <c r="AE177" s="365">
        <f t="shared" si="368"/>
        <v>0</v>
      </c>
      <c r="AF177" s="367"/>
      <c r="AG177" s="367"/>
      <c r="AI177" s="18"/>
      <c r="AJ177" s="16"/>
      <c r="AK177" s="16"/>
      <c r="AL177" s="16"/>
      <c r="AM177" s="16"/>
      <c r="AN177" s="16"/>
      <c r="AO177" s="16"/>
      <c r="AP177" s="16"/>
      <c r="AQ177" s="16"/>
      <c r="AR177" s="16"/>
      <c r="AS177" s="16"/>
      <c r="AT177" s="16"/>
    </row>
    <row r="178" spans="1:46" ht="15.75">
      <c r="A178" s="453"/>
      <c r="B178" s="424" t="s">
        <v>328</v>
      </c>
      <c r="C178" s="428">
        <v>815</v>
      </c>
      <c r="D178" s="429"/>
      <c r="E178" s="429">
        <v>314</v>
      </c>
      <c r="F178" s="429"/>
      <c r="G178" s="429">
        <v>235</v>
      </c>
      <c r="H178" s="429">
        <v>738</v>
      </c>
      <c r="I178" s="428">
        <v>2102</v>
      </c>
      <c r="J178" s="428">
        <v>78</v>
      </c>
      <c r="K178" s="429"/>
      <c r="L178" s="429"/>
      <c r="M178" s="429">
        <v>512</v>
      </c>
      <c r="N178" s="428">
        <v>590</v>
      </c>
      <c r="O178" s="430"/>
      <c r="P178"/>
      <c r="Q178"/>
      <c r="T178" s="363">
        <f t="shared" si="357"/>
        <v>0.21646746347941567</v>
      </c>
      <c r="U178" s="367">
        <f t="shared" si="358"/>
        <v>0</v>
      </c>
      <c r="V178" s="367">
        <f t="shared" si="359"/>
        <v>0.22476735862562633</v>
      </c>
      <c r="W178" s="367">
        <f t="shared" si="360"/>
        <v>0</v>
      </c>
      <c r="X178" s="367">
        <f t="shared" si="361"/>
        <v>0.3671875</v>
      </c>
      <c r="Y178" s="367">
        <f t="shared" si="362"/>
        <v>0.3302013422818792</v>
      </c>
      <c r="Z178" s="363">
        <f t="shared" si="363"/>
        <v>0.26154037576210026</v>
      </c>
      <c r="AA178" s="363">
        <f t="shared" si="364"/>
        <v>0.15821501014198783</v>
      </c>
      <c r="AB178" s="367">
        <f t="shared" si="365"/>
        <v>0</v>
      </c>
      <c r="AC178" s="367">
        <f t="shared" si="366"/>
        <v>0</v>
      </c>
      <c r="AD178" s="367">
        <f t="shared" si="367"/>
        <v>0.29836829836829837</v>
      </c>
      <c r="AE178" s="363">
        <f t="shared" si="368"/>
        <v>0.26708918062471709</v>
      </c>
      <c r="AF178" s="367"/>
      <c r="AG178" s="367"/>
      <c r="AI178" s="17"/>
      <c r="AJ178" s="17"/>
      <c r="AK178" s="17"/>
      <c r="AL178" s="17"/>
      <c r="AM178" s="17"/>
      <c r="AN178" s="17"/>
      <c r="AO178" s="17"/>
      <c r="AP178" s="17"/>
      <c r="AQ178" s="17"/>
      <c r="AR178" s="17"/>
      <c r="AS178" s="17"/>
      <c r="AT178" s="17"/>
    </row>
    <row r="179" spans="1:46" ht="15.75">
      <c r="A179" s="453"/>
      <c r="B179" s="424" t="s">
        <v>330</v>
      </c>
      <c r="C179" s="428">
        <v>50</v>
      </c>
      <c r="D179" s="429"/>
      <c r="E179" s="429">
        <v>41</v>
      </c>
      <c r="F179" s="429"/>
      <c r="G179" s="429">
        <v>21</v>
      </c>
      <c r="H179" s="429">
        <v>122</v>
      </c>
      <c r="I179" s="428">
        <v>234</v>
      </c>
      <c r="J179" s="428">
        <v>35</v>
      </c>
      <c r="K179" s="429"/>
      <c r="L179" s="429"/>
      <c r="M179" s="429">
        <v>212</v>
      </c>
      <c r="N179" s="428">
        <v>247</v>
      </c>
      <c r="O179" s="430"/>
      <c r="P179"/>
      <c r="Q179"/>
      <c r="T179" s="363">
        <f t="shared" si="357"/>
        <v>1.3280212483399735E-2</v>
      </c>
      <c r="U179" s="367">
        <f t="shared" si="358"/>
        <v>0</v>
      </c>
      <c r="V179" s="367">
        <f t="shared" si="359"/>
        <v>2.9348604151753759E-2</v>
      </c>
      <c r="W179" s="367">
        <f t="shared" si="360"/>
        <v>0</v>
      </c>
      <c r="X179" s="367">
        <f t="shared" si="361"/>
        <v>3.2812500000000001E-2</v>
      </c>
      <c r="Y179" s="367">
        <f t="shared" si="362"/>
        <v>5.458612975391499E-2</v>
      </c>
      <c r="Z179" s="363">
        <f t="shared" si="363"/>
        <v>2.9115341545352745E-2</v>
      </c>
      <c r="AA179" s="363">
        <f t="shared" si="364"/>
        <v>7.099391480730223E-2</v>
      </c>
      <c r="AB179" s="367">
        <f t="shared" si="365"/>
        <v>0</v>
      </c>
      <c r="AC179" s="367">
        <f t="shared" si="366"/>
        <v>0</v>
      </c>
      <c r="AD179" s="367">
        <f t="shared" si="367"/>
        <v>0.12354312354312354</v>
      </c>
      <c r="AE179" s="363">
        <f t="shared" si="368"/>
        <v>0.11181530104119511</v>
      </c>
      <c r="AF179" s="367"/>
      <c r="AG179" s="367"/>
      <c r="AI179" s="18"/>
      <c r="AJ179" s="16"/>
      <c r="AK179" s="16"/>
      <c r="AL179" s="16"/>
      <c r="AM179" s="16"/>
      <c r="AN179" s="16"/>
      <c r="AO179" s="16"/>
      <c r="AP179" s="16"/>
      <c r="AQ179" s="16"/>
      <c r="AR179" s="16"/>
      <c r="AS179" s="16"/>
      <c r="AT179" s="16"/>
    </row>
    <row r="180" spans="1:46" ht="15.75">
      <c r="A180" s="453"/>
      <c r="B180" s="424" t="s">
        <v>332</v>
      </c>
      <c r="C180" s="428"/>
      <c r="D180" s="429"/>
      <c r="E180" s="429"/>
      <c r="F180" s="429"/>
      <c r="G180" s="429"/>
      <c r="H180" s="429"/>
      <c r="I180" s="428"/>
      <c r="J180" s="428"/>
      <c r="K180" s="429"/>
      <c r="L180" s="429"/>
      <c r="M180" s="429"/>
      <c r="N180" s="428"/>
      <c r="O180" s="430"/>
      <c r="P180"/>
      <c r="Q180"/>
      <c r="T180" s="365">
        <f t="shared" si="357"/>
        <v>0</v>
      </c>
      <c r="U180" s="366">
        <f t="shared" si="358"/>
        <v>0</v>
      </c>
      <c r="V180" s="366">
        <f t="shared" si="359"/>
        <v>0</v>
      </c>
      <c r="W180" s="366">
        <f t="shared" si="360"/>
        <v>0</v>
      </c>
      <c r="X180" s="366">
        <f t="shared" si="361"/>
        <v>0</v>
      </c>
      <c r="Y180" s="366">
        <f t="shared" si="362"/>
        <v>0</v>
      </c>
      <c r="Z180" s="365">
        <f t="shared" si="363"/>
        <v>0</v>
      </c>
      <c r="AA180" s="365">
        <f t="shared" si="364"/>
        <v>0</v>
      </c>
      <c r="AB180" s="366">
        <f t="shared" si="365"/>
        <v>0</v>
      </c>
      <c r="AC180" s="366">
        <f t="shared" si="366"/>
        <v>0</v>
      </c>
      <c r="AD180" s="366">
        <f t="shared" si="367"/>
        <v>0</v>
      </c>
      <c r="AE180" s="365">
        <f t="shared" si="368"/>
        <v>0</v>
      </c>
      <c r="AF180" s="367"/>
      <c r="AG180" s="367"/>
      <c r="AI180" s="18"/>
      <c r="AJ180" s="16"/>
      <c r="AK180" s="16"/>
      <c r="AL180" s="16"/>
      <c r="AM180" s="16"/>
      <c r="AN180" s="16"/>
      <c r="AO180" s="16"/>
      <c r="AP180" s="16"/>
      <c r="AQ180" s="16"/>
      <c r="AR180" s="16"/>
      <c r="AS180" s="16"/>
      <c r="AT180" s="16"/>
    </row>
    <row r="181" spans="1:46" ht="15.75">
      <c r="A181" s="453"/>
      <c r="B181" s="424" t="s">
        <v>334</v>
      </c>
      <c r="C181" s="428">
        <v>191</v>
      </c>
      <c r="D181" s="429"/>
      <c r="E181" s="429">
        <v>103</v>
      </c>
      <c r="F181" s="429"/>
      <c r="G181" s="429">
        <v>57</v>
      </c>
      <c r="H181" s="429">
        <v>201</v>
      </c>
      <c r="I181" s="428">
        <v>552</v>
      </c>
      <c r="J181" s="428">
        <v>72</v>
      </c>
      <c r="K181" s="429"/>
      <c r="L181" s="429"/>
      <c r="M181" s="429">
        <v>267</v>
      </c>
      <c r="N181" s="428">
        <v>339</v>
      </c>
      <c r="O181" s="430"/>
      <c r="P181"/>
      <c r="Q181"/>
      <c r="T181" s="363">
        <f t="shared" si="357"/>
        <v>5.0730411686586985E-2</v>
      </c>
      <c r="U181" s="367">
        <f t="shared" si="358"/>
        <v>0</v>
      </c>
      <c r="V181" s="367">
        <f t="shared" si="359"/>
        <v>7.3729420186113101E-2</v>
      </c>
      <c r="W181" s="367">
        <f t="shared" si="360"/>
        <v>0</v>
      </c>
      <c r="X181" s="367">
        <f t="shared" si="361"/>
        <v>8.9062500000000003E-2</v>
      </c>
      <c r="Y181" s="367">
        <f t="shared" si="362"/>
        <v>8.9932885906040275E-2</v>
      </c>
      <c r="Z181" s="363">
        <f t="shared" si="363"/>
        <v>6.8682344158268016E-2</v>
      </c>
      <c r="AA181" s="363">
        <f t="shared" si="364"/>
        <v>0.1460446247464503</v>
      </c>
      <c r="AB181" s="367">
        <f t="shared" si="365"/>
        <v>0</v>
      </c>
      <c r="AC181" s="367">
        <f t="shared" si="366"/>
        <v>0</v>
      </c>
      <c r="AD181" s="367">
        <f t="shared" si="367"/>
        <v>0.1555944055944056</v>
      </c>
      <c r="AE181" s="363">
        <f t="shared" si="368"/>
        <v>0.15346310547759168</v>
      </c>
      <c r="AF181" s="367"/>
      <c r="AG181" s="367"/>
      <c r="AI181" s="18"/>
      <c r="AJ181" s="16"/>
      <c r="AK181" s="16"/>
      <c r="AL181" s="16"/>
      <c r="AM181" s="16"/>
      <c r="AN181" s="16"/>
      <c r="AO181" s="16"/>
      <c r="AP181" s="16"/>
      <c r="AQ181" s="16"/>
      <c r="AR181" s="16"/>
      <c r="AS181" s="16"/>
      <c r="AT181" s="16"/>
    </row>
    <row r="182" spans="1:46" ht="15.75">
      <c r="A182" s="454" t="s">
        <v>321</v>
      </c>
      <c r="B182" s="462"/>
      <c r="C182" s="425">
        <v>132976</v>
      </c>
      <c r="D182" s="426">
        <v>29637</v>
      </c>
      <c r="E182" s="426">
        <v>75778</v>
      </c>
      <c r="F182" s="426">
        <v>19642</v>
      </c>
      <c r="G182" s="426">
        <v>11803</v>
      </c>
      <c r="H182" s="426">
        <v>6012</v>
      </c>
      <c r="I182" s="425">
        <v>275848</v>
      </c>
      <c r="J182" s="425">
        <v>12829</v>
      </c>
      <c r="K182" s="426">
        <v>72717</v>
      </c>
      <c r="L182" s="426">
        <v>37446</v>
      </c>
      <c r="M182" s="426">
        <v>10630</v>
      </c>
      <c r="N182" s="425">
        <v>133622</v>
      </c>
      <c r="O182" s="427">
        <v>74</v>
      </c>
      <c r="P182"/>
      <c r="Q182"/>
      <c r="T182" s="361">
        <f>IF($C$182&gt;0,C182/$C$182,)</f>
        <v>1</v>
      </c>
      <c r="U182" s="362">
        <f>IF($D$182&gt;0,D182/$D$182,)</f>
        <v>1</v>
      </c>
      <c r="V182" s="362">
        <f>IF($E$182&gt;0,E182/$E$182,)</f>
        <v>1</v>
      </c>
      <c r="W182" s="362">
        <f>IF($F$182&gt;0,F182/$F$182,)</f>
        <v>1</v>
      </c>
      <c r="X182" s="362">
        <f>IF($G$182&gt;0,G182/$G$182,)</f>
        <v>1</v>
      </c>
      <c r="Y182" s="362">
        <f>IF($H$182&gt;0,H182/$H$182,)</f>
        <v>1</v>
      </c>
      <c r="Z182" s="361">
        <f>IF($I$182&gt;0,I182/$I$182,)</f>
        <v>1</v>
      </c>
      <c r="AA182" s="361">
        <f>IF($J$182&gt;0,J182/$J$182,)</f>
        <v>1</v>
      </c>
      <c r="AB182" s="362">
        <f>IF($K$182&gt;0,K182/$K$182,)</f>
        <v>1</v>
      </c>
      <c r="AC182" s="362">
        <f>IF($L$182&gt;0,L182/$L$182,)</f>
        <v>1</v>
      </c>
      <c r="AD182" s="362">
        <f>IF($M$182&gt;0,M182/$M$182,)</f>
        <v>1</v>
      </c>
      <c r="AE182" s="361">
        <f>IF($N$182&gt;0,N182/$N$182,)</f>
        <v>1</v>
      </c>
      <c r="AF182" s="367"/>
      <c r="AG182" s="367"/>
      <c r="AI182" s="17">
        <f>SUM(T183:T192)</f>
        <v>0.99999999999999989</v>
      </c>
      <c r="AJ182" s="17">
        <f t="shared" ref="AJ182" si="369">SUM(U183:U192)</f>
        <v>1</v>
      </c>
      <c r="AK182" s="17">
        <f t="shared" ref="AK182" si="370">SUM(V183:V192)</f>
        <v>1</v>
      </c>
      <c r="AL182" s="17">
        <f t="shared" ref="AL182" si="371">SUM(W183:W192)</f>
        <v>1.0000000000000002</v>
      </c>
      <c r="AM182" s="17">
        <f t="shared" ref="AM182" si="372">SUM(X183:X192)</f>
        <v>1</v>
      </c>
      <c r="AN182" s="17">
        <f t="shared" ref="AN182" si="373">SUM(Y183:Y192)</f>
        <v>0.99999999999999989</v>
      </c>
      <c r="AO182" s="17">
        <f t="shared" ref="AO182" si="374">SUM(Z183:Z192)</f>
        <v>0.99999999999999989</v>
      </c>
      <c r="AP182" s="17">
        <f t="shared" ref="AP182" si="375">SUM(AA183:AA192)</f>
        <v>1</v>
      </c>
      <c r="AQ182" s="17">
        <f t="shared" ref="AQ182" si="376">SUM(AB183:AB192)</f>
        <v>0.99999999999999989</v>
      </c>
      <c r="AR182" s="17">
        <f t="shared" ref="AR182" si="377">SUM(AC183:AC192)</f>
        <v>1</v>
      </c>
      <c r="AS182" s="17">
        <f t="shared" ref="AS182" si="378">SUM(AD183:AD192)</f>
        <v>1</v>
      </c>
      <c r="AT182" s="17">
        <f t="shared" ref="AT182" si="379">SUM(AE183:AE192)</f>
        <v>1</v>
      </c>
    </row>
    <row r="183" spans="1:46" ht="15.75">
      <c r="A183" s="463" t="s">
        <v>502</v>
      </c>
      <c r="B183" s="464"/>
      <c r="C183" s="425">
        <v>12858</v>
      </c>
      <c r="D183" s="426">
        <v>995</v>
      </c>
      <c r="E183" s="426">
        <v>5146</v>
      </c>
      <c r="F183" s="426">
        <v>686</v>
      </c>
      <c r="G183" s="426">
        <v>313</v>
      </c>
      <c r="H183" s="426">
        <v>390</v>
      </c>
      <c r="I183" s="425">
        <v>20388</v>
      </c>
      <c r="J183" s="425">
        <v>804</v>
      </c>
      <c r="K183" s="426">
        <v>3461</v>
      </c>
      <c r="L183" s="426">
        <v>2375</v>
      </c>
      <c r="M183" s="426">
        <v>482</v>
      </c>
      <c r="N183" s="425">
        <v>7122</v>
      </c>
      <c r="O183" s="427">
        <v>0</v>
      </c>
      <c r="P183"/>
      <c r="Q183"/>
      <c r="T183" s="363">
        <f t="shared" ref="T183:T192" si="380">IF($C$182&gt;0,C183/$C$182,)</f>
        <v>9.6694140295993256E-2</v>
      </c>
      <c r="U183" s="364">
        <f t="shared" ref="U183:U192" si="381">IF($D$182&gt;0,D183/$D$182,)</f>
        <v>3.3572898741438068E-2</v>
      </c>
      <c r="V183" s="364">
        <f t="shared" ref="V183:V192" si="382">IF($E$182&gt;0,E183/$E$182,)</f>
        <v>6.7908891762780754E-2</v>
      </c>
      <c r="W183" s="364">
        <f t="shared" ref="W183:W192" si="383">IF($F$182&gt;0,F183/$F$182,)</f>
        <v>3.4925160370634353E-2</v>
      </c>
      <c r="X183" s="364">
        <f t="shared" ref="X183:X192" si="384">IF($G$182&gt;0,G183/$G$182,)</f>
        <v>2.6518681691095485E-2</v>
      </c>
      <c r="Y183" s="364">
        <f t="shared" ref="Y183:Y192" si="385">IF($H$182&gt;0,H183/$H$182,)</f>
        <v>6.4870259481037917E-2</v>
      </c>
      <c r="Z183" s="658">
        <f t="shared" ref="Z183:Z192" si="386">IF($I$182&gt;0,I183/$I$182,)</f>
        <v>7.3910269423740613E-2</v>
      </c>
      <c r="AA183" s="363">
        <f t="shared" ref="AA183:AA192" si="387">IF($J$182&gt;0,J183/$J$182,)</f>
        <v>6.2670512120975908E-2</v>
      </c>
      <c r="AB183" s="364">
        <f t="shared" ref="AB183:AB192" si="388">IF($K$182&gt;0,K183/$K$182,)</f>
        <v>4.7595472860541554E-2</v>
      </c>
      <c r="AC183" s="364">
        <f t="shared" ref="AC183:AC192" si="389">IF($L$182&gt;0,L183/$L$182,)</f>
        <v>6.3424664850718362E-2</v>
      </c>
      <c r="AD183" s="364">
        <f t="shared" ref="AD183:AD192" si="390">IF($M$182&gt;0,M183/$M$182,)</f>
        <v>4.5343367826904984E-2</v>
      </c>
      <c r="AE183" s="363">
        <f t="shared" ref="AE183:AE192" si="391">IF($N$182&gt;0,N183/$N$182,)</f>
        <v>5.3299606352247383E-2</v>
      </c>
      <c r="AF183" s="367"/>
      <c r="AG183" s="367"/>
      <c r="AI183" s="18"/>
      <c r="AJ183" s="16"/>
      <c r="AK183" s="16"/>
      <c r="AL183" s="16"/>
      <c r="AM183" s="16"/>
      <c r="AN183" s="16"/>
      <c r="AO183" s="16"/>
      <c r="AP183" s="16"/>
      <c r="AQ183" s="16"/>
      <c r="AR183" s="16"/>
      <c r="AS183" s="16"/>
      <c r="AT183" s="16"/>
    </row>
    <row r="184" spans="1:46" ht="15.75">
      <c r="A184" s="463" t="s">
        <v>504</v>
      </c>
      <c r="B184" s="464"/>
      <c r="C184" s="425">
        <v>650</v>
      </c>
      <c r="D184" s="426">
        <v>121</v>
      </c>
      <c r="E184" s="426">
        <v>268</v>
      </c>
      <c r="F184" s="426">
        <v>109</v>
      </c>
      <c r="G184" s="426">
        <v>46</v>
      </c>
      <c r="H184" s="426">
        <v>11</v>
      </c>
      <c r="I184" s="425">
        <v>1205</v>
      </c>
      <c r="J184" s="425">
        <v>299</v>
      </c>
      <c r="K184" s="426">
        <v>1524</v>
      </c>
      <c r="L184" s="426">
        <v>928</v>
      </c>
      <c r="M184" s="426">
        <v>254</v>
      </c>
      <c r="N184" s="425">
        <v>3005</v>
      </c>
      <c r="O184" s="427">
        <v>0</v>
      </c>
      <c r="P184"/>
      <c r="Q184"/>
      <c r="T184" s="363">
        <f t="shared" si="380"/>
        <v>4.8881001082902182E-3</v>
      </c>
      <c r="U184" s="364">
        <f t="shared" si="381"/>
        <v>4.0827344198130716E-3</v>
      </c>
      <c r="V184" s="364">
        <f t="shared" si="382"/>
        <v>3.5366465200981816E-3</v>
      </c>
      <c r="W184" s="364">
        <f t="shared" si="383"/>
        <v>5.5493330618063335E-3</v>
      </c>
      <c r="X184" s="364">
        <f t="shared" si="384"/>
        <v>3.8973142421418285E-3</v>
      </c>
      <c r="Y184" s="364">
        <f t="shared" si="385"/>
        <v>1.8296739853626081E-3</v>
      </c>
      <c r="Z184" s="363">
        <f t="shared" si="386"/>
        <v>4.3683477857370725E-3</v>
      </c>
      <c r="AA184" s="363">
        <f t="shared" si="387"/>
        <v>2.3306571049964923E-2</v>
      </c>
      <c r="AB184" s="364">
        <f t="shared" si="388"/>
        <v>2.0957960311894053E-2</v>
      </c>
      <c r="AC184" s="364">
        <f t="shared" si="389"/>
        <v>2.4782353255354377E-2</v>
      </c>
      <c r="AD184" s="364">
        <f t="shared" si="390"/>
        <v>2.3894637817497649E-2</v>
      </c>
      <c r="AE184" s="363">
        <f t="shared" si="391"/>
        <v>2.2488811722620527E-2</v>
      </c>
      <c r="AF184" s="367"/>
      <c r="AG184" s="367"/>
      <c r="AI184" s="18"/>
      <c r="AJ184" s="16"/>
      <c r="AK184" s="16"/>
      <c r="AL184" s="16"/>
      <c r="AM184" s="16"/>
      <c r="AN184" s="16"/>
      <c r="AO184" s="16"/>
      <c r="AP184" s="16"/>
      <c r="AQ184" s="16"/>
      <c r="AR184" s="16"/>
      <c r="AS184" s="16"/>
      <c r="AT184" s="16"/>
    </row>
    <row r="185" spans="1:46" ht="15.75">
      <c r="A185" s="463" t="s">
        <v>506</v>
      </c>
      <c r="B185" s="464"/>
      <c r="C185" s="425">
        <v>2</v>
      </c>
      <c r="D185" s="426">
        <v>0</v>
      </c>
      <c r="E185" s="426">
        <v>7</v>
      </c>
      <c r="F185" s="426">
        <v>3</v>
      </c>
      <c r="G185" s="426">
        <v>0</v>
      </c>
      <c r="H185" s="426">
        <v>0</v>
      </c>
      <c r="I185" s="425">
        <v>12</v>
      </c>
      <c r="J185" s="425">
        <v>133</v>
      </c>
      <c r="K185" s="426">
        <v>505</v>
      </c>
      <c r="L185" s="426">
        <v>34</v>
      </c>
      <c r="M185" s="426">
        <v>29</v>
      </c>
      <c r="N185" s="425">
        <v>701</v>
      </c>
      <c r="O185" s="427"/>
      <c r="P185"/>
      <c r="Q185"/>
      <c r="T185" s="365">
        <f t="shared" si="380"/>
        <v>1.5040308025508363E-5</v>
      </c>
      <c r="U185" s="366">
        <f t="shared" si="381"/>
        <v>0</v>
      </c>
      <c r="V185" s="366">
        <f t="shared" si="382"/>
        <v>9.2375095674206238E-5</v>
      </c>
      <c r="W185" s="366">
        <f t="shared" si="383"/>
        <v>1.5273393748090825E-4</v>
      </c>
      <c r="X185" s="366">
        <f t="shared" si="384"/>
        <v>0</v>
      </c>
      <c r="Y185" s="366">
        <f t="shared" si="385"/>
        <v>0</v>
      </c>
      <c r="Z185" s="365">
        <f t="shared" si="386"/>
        <v>4.3502218613149269E-5</v>
      </c>
      <c r="AA185" s="365">
        <f t="shared" si="387"/>
        <v>1.0367136955335568E-2</v>
      </c>
      <c r="AB185" s="366">
        <f t="shared" si="388"/>
        <v>6.9447309432457338E-3</v>
      </c>
      <c r="AC185" s="366">
        <f t="shared" si="389"/>
        <v>9.0797414944186294E-4</v>
      </c>
      <c r="AD185" s="366">
        <f t="shared" si="390"/>
        <v>2.7281279397930384E-3</v>
      </c>
      <c r="AE185" s="365">
        <f t="shared" si="391"/>
        <v>5.2461421023484158E-3</v>
      </c>
      <c r="AF185" s="367"/>
      <c r="AG185" s="367"/>
      <c r="AI185" s="18"/>
      <c r="AJ185" s="16"/>
      <c r="AK185" s="16"/>
      <c r="AL185" s="16"/>
      <c r="AM185" s="16"/>
      <c r="AN185" s="16"/>
      <c r="AO185" s="16"/>
      <c r="AP185" s="16"/>
      <c r="AQ185" s="16"/>
      <c r="AR185" s="16"/>
      <c r="AS185" s="16"/>
      <c r="AT185" s="16"/>
    </row>
    <row r="186" spans="1:46" ht="15.75">
      <c r="A186" s="454" t="s">
        <v>323</v>
      </c>
      <c r="B186" s="462"/>
      <c r="C186" s="425">
        <v>56032</v>
      </c>
      <c r="D186" s="426">
        <v>11257</v>
      </c>
      <c r="E186" s="426">
        <v>30735</v>
      </c>
      <c r="F186" s="426">
        <v>6689</v>
      </c>
      <c r="G186" s="426">
        <v>5369</v>
      </c>
      <c r="H186" s="426">
        <v>2544</v>
      </c>
      <c r="I186" s="425">
        <v>112626</v>
      </c>
      <c r="J186" s="425">
        <v>4767</v>
      </c>
      <c r="K186" s="426">
        <v>20186</v>
      </c>
      <c r="L186" s="426">
        <v>12424</v>
      </c>
      <c r="M186" s="426">
        <v>3681</v>
      </c>
      <c r="N186" s="425">
        <v>41058</v>
      </c>
      <c r="O186" s="427"/>
      <c r="P186"/>
      <c r="Q186"/>
      <c r="T186" s="363">
        <f t="shared" si="380"/>
        <v>0.42136926964264226</v>
      </c>
      <c r="U186" s="364">
        <f t="shared" si="381"/>
        <v>0.3798292674697169</v>
      </c>
      <c r="V186" s="364">
        <f t="shared" si="382"/>
        <v>0.40559265222096125</v>
      </c>
      <c r="W186" s="364">
        <f t="shared" si="383"/>
        <v>0.3405457692699318</v>
      </c>
      <c r="X186" s="364">
        <f t="shared" si="384"/>
        <v>0.45488435143607558</v>
      </c>
      <c r="Y186" s="364">
        <f t="shared" si="385"/>
        <v>0.42315369261477048</v>
      </c>
      <c r="Z186" s="363">
        <f t="shared" si="386"/>
        <v>0.40829007279371249</v>
      </c>
      <c r="AA186" s="363">
        <f t="shared" si="387"/>
        <v>0.37158001403071167</v>
      </c>
      <c r="AB186" s="364">
        <f t="shared" si="388"/>
        <v>0.27759671053536311</v>
      </c>
      <c r="AC186" s="364">
        <f t="shared" si="389"/>
        <v>0.33178443625487369</v>
      </c>
      <c r="AD186" s="364">
        <f t="shared" si="390"/>
        <v>0.34628410159924744</v>
      </c>
      <c r="AE186" s="363">
        <f t="shared" si="391"/>
        <v>0.30726976096750536</v>
      </c>
      <c r="AF186" s="367"/>
      <c r="AG186" s="367"/>
      <c r="AI186" s="18"/>
      <c r="AJ186" s="16"/>
      <c r="AK186" s="16"/>
      <c r="AL186" s="16"/>
      <c r="AM186" s="16"/>
      <c r="AN186" s="16"/>
      <c r="AO186" s="16"/>
      <c r="AP186" s="16"/>
      <c r="AQ186" s="16"/>
      <c r="AR186" s="16"/>
      <c r="AS186" s="16"/>
      <c r="AT186" s="16"/>
    </row>
    <row r="187" spans="1:46" ht="15.75">
      <c r="A187" s="454" t="s">
        <v>325</v>
      </c>
      <c r="B187" s="462"/>
      <c r="C187" s="425">
        <v>4409</v>
      </c>
      <c r="D187" s="426">
        <v>1653</v>
      </c>
      <c r="E187" s="426">
        <v>1254</v>
      </c>
      <c r="F187" s="426">
        <v>777</v>
      </c>
      <c r="G187" s="426">
        <v>334</v>
      </c>
      <c r="H187" s="426">
        <v>292</v>
      </c>
      <c r="I187" s="425">
        <v>8719</v>
      </c>
      <c r="J187" s="425">
        <v>2254</v>
      </c>
      <c r="K187" s="426">
        <v>16763</v>
      </c>
      <c r="L187" s="426">
        <v>8225</v>
      </c>
      <c r="M187" s="426">
        <v>2179</v>
      </c>
      <c r="N187" s="425">
        <v>29421</v>
      </c>
      <c r="O187" s="427"/>
      <c r="P187"/>
      <c r="Q187"/>
      <c r="T187" s="363">
        <f t="shared" si="380"/>
        <v>3.3156359042233186E-2</v>
      </c>
      <c r="U187" s="364">
        <f t="shared" si="381"/>
        <v>5.5774875999595103E-2</v>
      </c>
      <c r="V187" s="364">
        <f t="shared" si="382"/>
        <v>1.6548338567922087E-2</v>
      </c>
      <c r="W187" s="364">
        <f t="shared" si="383"/>
        <v>3.9558089807555236E-2</v>
      </c>
      <c r="X187" s="364">
        <f t="shared" si="384"/>
        <v>2.8297890366855885E-2</v>
      </c>
      <c r="Y187" s="364">
        <f t="shared" si="385"/>
        <v>4.8569527611443779E-2</v>
      </c>
      <c r="Z187" s="363">
        <f t="shared" si="386"/>
        <v>3.1607987007337371E-2</v>
      </c>
      <c r="AA187" s="363">
        <f t="shared" si="387"/>
        <v>0.17569568945358172</v>
      </c>
      <c r="AB187" s="364">
        <f t="shared" si="388"/>
        <v>0.23052381148837273</v>
      </c>
      <c r="AC187" s="364">
        <f t="shared" si="389"/>
        <v>0.21964962879880362</v>
      </c>
      <c r="AD187" s="364">
        <f t="shared" si="390"/>
        <v>0.20498588899341486</v>
      </c>
      <c r="AE187" s="363">
        <f t="shared" si="391"/>
        <v>0.22018080854949035</v>
      </c>
      <c r="AF187" s="367"/>
      <c r="AG187" s="367"/>
      <c r="AI187" s="18"/>
      <c r="AJ187" s="16"/>
      <c r="AK187" s="16"/>
      <c r="AL187" s="16"/>
      <c r="AM187" s="16"/>
      <c r="AN187" s="16"/>
      <c r="AO187" s="16"/>
      <c r="AP187" s="16"/>
      <c r="AQ187" s="16"/>
      <c r="AR187" s="16"/>
      <c r="AS187" s="16"/>
      <c r="AT187" s="16"/>
    </row>
    <row r="188" spans="1:46" ht="15.75">
      <c r="A188" s="454" t="s">
        <v>327</v>
      </c>
      <c r="B188" s="462"/>
      <c r="C188" s="425">
        <v>480</v>
      </c>
      <c r="D188" s="426">
        <v>17</v>
      </c>
      <c r="E188" s="426">
        <v>48</v>
      </c>
      <c r="F188" s="426">
        <v>17</v>
      </c>
      <c r="G188" s="426">
        <v>8</v>
      </c>
      <c r="H188" s="426">
        <v>13</v>
      </c>
      <c r="I188" s="425">
        <v>583</v>
      </c>
      <c r="J188" s="425">
        <v>8</v>
      </c>
      <c r="K188" s="426">
        <v>171</v>
      </c>
      <c r="L188" s="426">
        <v>42</v>
      </c>
      <c r="M188" s="426">
        <v>185</v>
      </c>
      <c r="N188" s="425">
        <v>406</v>
      </c>
      <c r="O188" s="427"/>
      <c r="P188"/>
      <c r="Q188"/>
      <c r="T188" s="365">
        <f t="shared" si="380"/>
        <v>3.6096739261220071E-3</v>
      </c>
      <c r="U188" s="366">
        <f t="shared" si="381"/>
        <v>5.736073151803489E-4</v>
      </c>
      <c r="V188" s="366">
        <f t="shared" si="382"/>
        <v>6.334292274802713E-4</v>
      </c>
      <c r="W188" s="366">
        <f t="shared" si="383"/>
        <v>8.6549231239181341E-4</v>
      </c>
      <c r="X188" s="366">
        <f t="shared" si="384"/>
        <v>6.7779378124205715E-4</v>
      </c>
      <c r="Y188" s="366">
        <f t="shared" si="385"/>
        <v>2.162341982701264E-3</v>
      </c>
      <c r="Z188" s="365">
        <f t="shared" si="386"/>
        <v>2.1134827876221687E-3</v>
      </c>
      <c r="AA188" s="365">
        <f t="shared" si="387"/>
        <v>6.2358718528334248E-4</v>
      </c>
      <c r="AB188" s="366">
        <f t="shared" si="388"/>
        <v>2.3515821609802383E-3</v>
      </c>
      <c r="AC188" s="366">
        <f t="shared" si="389"/>
        <v>1.1216151257811247E-3</v>
      </c>
      <c r="AD188" s="366">
        <f t="shared" si="390"/>
        <v>1.7403574788334902E-2</v>
      </c>
      <c r="AE188" s="365">
        <f t="shared" si="391"/>
        <v>3.0384218167667002E-3</v>
      </c>
      <c r="AF188" s="367"/>
      <c r="AG188" s="367"/>
      <c r="AI188" s="18"/>
      <c r="AJ188" s="16"/>
      <c r="AK188" s="16"/>
      <c r="AL188" s="16"/>
      <c r="AM188" s="16"/>
      <c r="AN188" s="16"/>
      <c r="AO188" s="16"/>
      <c r="AP188" s="16"/>
      <c r="AQ188" s="16"/>
      <c r="AR188" s="16"/>
      <c r="AS188" s="16"/>
      <c r="AT188" s="16"/>
    </row>
    <row r="189" spans="1:46" ht="15.75">
      <c r="A189" s="454" t="s">
        <v>329</v>
      </c>
      <c r="B189" s="462"/>
      <c r="C189" s="425">
        <v>39677</v>
      </c>
      <c r="D189" s="426">
        <v>9000</v>
      </c>
      <c r="E189" s="426">
        <v>25809</v>
      </c>
      <c r="F189" s="426">
        <v>5934</v>
      </c>
      <c r="G189" s="426">
        <v>3393</v>
      </c>
      <c r="H189" s="426">
        <v>1839</v>
      </c>
      <c r="I189" s="425">
        <v>85652</v>
      </c>
      <c r="J189" s="425">
        <v>1333</v>
      </c>
      <c r="K189" s="426">
        <v>8859</v>
      </c>
      <c r="L189" s="426">
        <v>4156</v>
      </c>
      <c r="M189" s="426">
        <v>1497</v>
      </c>
      <c r="N189" s="425">
        <v>15845</v>
      </c>
      <c r="O189" s="427">
        <v>35</v>
      </c>
      <c r="P189"/>
      <c r="Q189"/>
      <c r="T189" s="363">
        <f t="shared" si="380"/>
        <v>0.29837715076404764</v>
      </c>
      <c r="U189" s="367">
        <f t="shared" si="381"/>
        <v>0.30367446097783174</v>
      </c>
      <c r="V189" s="367">
        <f t="shared" si="382"/>
        <v>0.34058697775079838</v>
      </c>
      <c r="W189" s="367">
        <f t="shared" si="383"/>
        <v>0.30210772833723654</v>
      </c>
      <c r="X189" s="367">
        <f t="shared" si="384"/>
        <v>0.28746928746928746</v>
      </c>
      <c r="Y189" s="367">
        <f t="shared" si="385"/>
        <v>0.30588822355289419</v>
      </c>
      <c r="Z189" s="363">
        <f t="shared" si="386"/>
        <v>0.31050433572112179</v>
      </c>
      <c r="AA189" s="363">
        <f t="shared" si="387"/>
        <v>0.10390521474783693</v>
      </c>
      <c r="AB189" s="367">
        <f t="shared" si="388"/>
        <v>0.1218284582697306</v>
      </c>
      <c r="AC189" s="367">
        <f t="shared" si="389"/>
        <v>0.11098648720824654</v>
      </c>
      <c r="AD189" s="367">
        <f t="shared" si="390"/>
        <v>0.14082784571966134</v>
      </c>
      <c r="AE189" s="363">
        <f t="shared" si="391"/>
        <v>0.11858077262726198</v>
      </c>
      <c r="AF189" s="367"/>
      <c r="AG189" s="367"/>
      <c r="AI189" s="17"/>
      <c r="AJ189" s="17"/>
      <c r="AK189" s="17"/>
      <c r="AL189" s="17"/>
      <c r="AM189" s="17"/>
      <c r="AN189" s="17"/>
      <c r="AO189" s="17"/>
      <c r="AP189" s="17"/>
      <c r="AQ189" s="17"/>
      <c r="AR189" s="17"/>
      <c r="AS189" s="17"/>
      <c r="AT189" s="17"/>
    </row>
    <row r="190" spans="1:46" ht="15.75">
      <c r="A190" s="454" t="s">
        <v>331</v>
      </c>
      <c r="B190" s="462"/>
      <c r="C190" s="425">
        <v>15752</v>
      </c>
      <c r="D190" s="426">
        <v>5225</v>
      </c>
      <c r="E190" s="426">
        <v>9360</v>
      </c>
      <c r="F190" s="426">
        <v>3948</v>
      </c>
      <c r="G190" s="426">
        <v>1974</v>
      </c>
      <c r="H190" s="426">
        <v>666</v>
      </c>
      <c r="I190" s="425">
        <v>36925</v>
      </c>
      <c r="J190" s="425">
        <v>1401</v>
      </c>
      <c r="K190" s="426">
        <v>12590</v>
      </c>
      <c r="L190" s="426">
        <v>5957</v>
      </c>
      <c r="M190" s="426">
        <v>1331</v>
      </c>
      <c r="N190" s="425">
        <v>21279</v>
      </c>
      <c r="O190" s="427">
        <v>39</v>
      </c>
      <c r="P190"/>
      <c r="Q190"/>
      <c r="T190" s="363">
        <f t="shared" si="380"/>
        <v>0.11845746600890386</v>
      </c>
      <c r="U190" s="367">
        <f t="shared" si="381"/>
        <v>0.17629989540101901</v>
      </c>
      <c r="V190" s="367">
        <f t="shared" si="382"/>
        <v>0.12351869935865291</v>
      </c>
      <c r="W190" s="367">
        <f t="shared" si="383"/>
        <v>0.20099786172487527</v>
      </c>
      <c r="X190" s="367">
        <f t="shared" si="384"/>
        <v>0.1672456155214776</v>
      </c>
      <c r="Y190" s="367">
        <f t="shared" si="385"/>
        <v>0.11077844311377245</v>
      </c>
      <c r="Z190" s="363">
        <f t="shared" si="386"/>
        <v>0.13385995185754473</v>
      </c>
      <c r="AA190" s="363">
        <f t="shared" si="387"/>
        <v>0.10920570582274534</v>
      </c>
      <c r="AB190" s="367">
        <f t="shared" si="388"/>
        <v>0.1731369555949778</v>
      </c>
      <c r="AC190" s="367">
        <f t="shared" si="389"/>
        <v>0.15908241200662288</v>
      </c>
      <c r="AD190" s="367">
        <f t="shared" si="390"/>
        <v>0.12521166509877704</v>
      </c>
      <c r="AE190" s="363">
        <f t="shared" si="391"/>
        <v>0.159247728667435</v>
      </c>
      <c r="AF190" s="367"/>
      <c r="AG190" s="367"/>
      <c r="AI190" s="18"/>
      <c r="AJ190" s="16"/>
      <c r="AK190" s="16"/>
      <c r="AL190" s="16"/>
      <c r="AM190" s="16"/>
      <c r="AN190" s="16"/>
      <c r="AO190" s="16"/>
      <c r="AP190" s="16"/>
      <c r="AQ190" s="16"/>
      <c r="AR190" s="16"/>
      <c r="AS190" s="16"/>
      <c r="AT190" s="16"/>
    </row>
    <row r="191" spans="1:46" ht="15.75">
      <c r="A191" s="454" t="s">
        <v>333</v>
      </c>
      <c r="B191" s="462"/>
      <c r="C191" s="425">
        <v>738</v>
      </c>
      <c r="D191" s="426">
        <v>140</v>
      </c>
      <c r="E191" s="426">
        <v>371</v>
      </c>
      <c r="F191" s="426">
        <v>660</v>
      </c>
      <c r="G191" s="426">
        <v>51</v>
      </c>
      <c r="H191" s="426">
        <v>18</v>
      </c>
      <c r="I191" s="425">
        <v>1978</v>
      </c>
      <c r="J191" s="425">
        <v>4</v>
      </c>
      <c r="K191" s="426">
        <v>39</v>
      </c>
      <c r="L191" s="426">
        <v>85</v>
      </c>
      <c r="M191" s="426">
        <v>234</v>
      </c>
      <c r="N191" s="425">
        <v>362</v>
      </c>
      <c r="O191" s="427"/>
      <c r="P191"/>
      <c r="Q191"/>
      <c r="T191" s="365">
        <f t="shared" si="380"/>
        <v>5.5498736614125856E-3</v>
      </c>
      <c r="U191" s="366">
        <f t="shared" si="381"/>
        <v>4.7238249485440495E-3</v>
      </c>
      <c r="V191" s="366">
        <f t="shared" si="382"/>
        <v>4.8958800707329308E-3</v>
      </c>
      <c r="W191" s="366">
        <f t="shared" si="383"/>
        <v>3.3601466245799815E-2</v>
      </c>
      <c r="X191" s="366">
        <f t="shared" si="384"/>
        <v>4.3209353554181139E-3</v>
      </c>
      <c r="Y191" s="366">
        <f t="shared" si="385"/>
        <v>2.9940119760479044E-3</v>
      </c>
      <c r="Z191" s="365">
        <f t="shared" si="386"/>
        <v>7.1706157014007716E-3</v>
      </c>
      <c r="AA191" s="365">
        <f t="shared" si="387"/>
        <v>3.1179359264167124E-4</v>
      </c>
      <c r="AB191" s="366">
        <f t="shared" si="388"/>
        <v>5.3632575601303683E-4</v>
      </c>
      <c r="AC191" s="366">
        <f t="shared" si="389"/>
        <v>2.2699353736046575E-3</v>
      </c>
      <c r="AD191" s="366">
        <f t="shared" si="390"/>
        <v>2.2013170272812795E-2</v>
      </c>
      <c r="AE191" s="365">
        <f t="shared" si="391"/>
        <v>2.7091347233240033E-3</v>
      </c>
      <c r="AF191" s="367"/>
      <c r="AG191" s="367"/>
      <c r="AI191" s="18"/>
      <c r="AJ191" s="16"/>
      <c r="AK191" s="16"/>
      <c r="AL191" s="16"/>
      <c r="AM191" s="16"/>
      <c r="AN191" s="16"/>
      <c r="AO191" s="16"/>
      <c r="AP191" s="16"/>
      <c r="AQ191" s="16"/>
      <c r="AR191" s="16"/>
      <c r="AS191" s="16"/>
      <c r="AT191" s="16"/>
    </row>
    <row r="192" spans="1:46" ht="15.75">
      <c r="A192" s="465" t="s">
        <v>335</v>
      </c>
      <c r="B192" s="466"/>
      <c r="C192" s="431">
        <v>2378</v>
      </c>
      <c r="D192" s="432">
        <v>1229</v>
      </c>
      <c r="E192" s="432">
        <v>2780</v>
      </c>
      <c r="F192" s="432">
        <v>819</v>
      </c>
      <c r="G192" s="432">
        <v>315</v>
      </c>
      <c r="H192" s="432">
        <v>239</v>
      </c>
      <c r="I192" s="431">
        <v>7760</v>
      </c>
      <c r="J192" s="431">
        <v>1826</v>
      </c>
      <c r="K192" s="432">
        <v>8619</v>
      </c>
      <c r="L192" s="432">
        <v>3220</v>
      </c>
      <c r="M192" s="432">
        <v>758</v>
      </c>
      <c r="N192" s="431">
        <v>14423</v>
      </c>
      <c r="O192" s="433"/>
      <c r="P192"/>
      <c r="Q192"/>
      <c r="T192" s="363">
        <f t="shared" si="380"/>
        <v>1.7882926242329442E-2</v>
      </c>
      <c r="U192" s="367">
        <f t="shared" si="381"/>
        <v>4.1468434726861694E-2</v>
      </c>
      <c r="V192" s="367">
        <f t="shared" si="382"/>
        <v>3.6686109424899048E-2</v>
      </c>
      <c r="W192" s="367">
        <f t="shared" si="383"/>
        <v>4.1696364932287955E-2</v>
      </c>
      <c r="X192" s="367">
        <f t="shared" si="384"/>
        <v>2.6688130136405998E-2</v>
      </c>
      <c r="Y192" s="367">
        <f t="shared" si="385"/>
        <v>3.9753825681969397E-2</v>
      </c>
      <c r="Z192" s="363">
        <f t="shared" si="386"/>
        <v>2.8131434703169863E-2</v>
      </c>
      <c r="AA192" s="363">
        <f t="shared" si="387"/>
        <v>0.1423337750409229</v>
      </c>
      <c r="AB192" s="367">
        <f t="shared" si="388"/>
        <v>0.11852799207888114</v>
      </c>
      <c r="AC192" s="367">
        <f t="shared" si="389"/>
        <v>8.599049297655291E-2</v>
      </c>
      <c r="AD192" s="367">
        <f t="shared" si="390"/>
        <v>7.1307619943555972E-2</v>
      </c>
      <c r="AE192" s="363">
        <f t="shared" si="391"/>
        <v>0.10793881247100029</v>
      </c>
      <c r="AF192" s="367"/>
      <c r="AG192" s="367"/>
      <c r="AI192" s="18"/>
      <c r="AJ192" s="16"/>
      <c r="AK192" s="16"/>
      <c r="AL192" s="16"/>
      <c r="AM192" s="16"/>
      <c r="AN192" s="16"/>
      <c r="AO192" s="16"/>
      <c r="AP192" s="16"/>
      <c r="AQ192" s="16"/>
      <c r="AR192" s="16"/>
      <c r="AS192" s="16"/>
      <c r="AT192" s="16"/>
    </row>
    <row r="193" spans="14:33">
      <c r="N193" s="2">
        <f>SUM(N183:N192)</f>
        <v>133622</v>
      </c>
      <c r="AA193" s="279"/>
    </row>
    <row r="194" spans="14:33">
      <c r="Y194" s="279" t="s">
        <v>933</v>
      </c>
      <c r="Z194" s="363">
        <f>SUM(Z183:Z185)</f>
        <v>7.8322119428090836E-2</v>
      </c>
      <c r="AA194" s="658">
        <f>+Z184/Z194</f>
        <v>5.5774126359638972E-2</v>
      </c>
      <c r="AB194" s="279" t="s">
        <v>936</v>
      </c>
      <c r="AE194" s="363">
        <f>SUM(AE183:AE185)</f>
        <v>8.103456017721633E-2</v>
      </c>
      <c r="AF194" s="367">
        <f>+AE184/AE194</f>
        <v>0.27752124122644994</v>
      </c>
      <c r="AG194" s="279" t="s">
        <v>936</v>
      </c>
    </row>
    <row r="195" spans="14:33">
      <c r="Y195" s="279" t="s">
        <v>934</v>
      </c>
      <c r="Z195" s="363">
        <f>SUM(Z186:Z188)</f>
        <v>0.44201154258867204</v>
      </c>
      <c r="AA195" s="658">
        <f>+Z187/Z195</f>
        <v>7.1509415392690762E-2</v>
      </c>
      <c r="AE195" s="363">
        <f>SUM(AE186:AE188)</f>
        <v>0.53048899133376248</v>
      </c>
      <c r="AF195" s="367">
        <f>+AE187/AE195</f>
        <v>0.41505254990477525</v>
      </c>
      <c r="AG195" s="367"/>
    </row>
    <row r="196" spans="14:33">
      <c r="Y196" s="279" t="s">
        <v>935</v>
      </c>
      <c r="Z196" s="363">
        <f>SUM(Z189:Z191)</f>
        <v>0.45153490328006729</v>
      </c>
      <c r="AA196" s="658">
        <f>+Z190/Z196</f>
        <v>0.29645538115691861</v>
      </c>
      <c r="AE196" s="363">
        <f>SUM(AE189:AE191)</f>
        <v>0.28053763601802101</v>
      </c>
      <c r="AF196" s="367">
        <f>+AE190/AE196</f>
        <v>0.56765192338473025</v>
      </c>
      <c r="AG196" s="367"/>
    </row>
  </sheetData>
  <phoneticPr fontId="30" type="noConversion"/>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xl/worksheets/sheet5.xml><?xml version="1.0" encoding="utf-8"?>
<worksheet xmlns="http://schemas.openxmlformats.org/spreadsheetml/2006/main" xmlns:r="http://schemas.openxmlformats.org/officeDocument/2006/relationships">
  <sheetPr enableFormatConditionsCalculation="0">
    <tabColor indexed="17"/>
  </sheetPr>
  <dimension ref="A2:T294"/>
  <sheetViews>
    <sheetView showGridLines="0" zoomScale="80" zoomScaleNormal="80" workbookViewId="0">
      <pane xSplit="2" ySplit="5" topLeftCell="N273" activePane="bottomRight" state="frozen"/>
      <selection pane="topRight" activeCell="C1" sqref="C1"/>
      <selection pane="bottomLeft" activeCell="A6" sqref="A6"/>
      <selection pane="bottomRight" activeCell="N294" sqref="N294"/>
    </sheetView>
  </sheetViews>
  <sheetFormatPr defaultColWidth="5.125" defaultRowHeight="12.75"/>
  <cols>
    <col min="1" max="1" width="4.125" style="38" customWidth="1"/>
    <col min="2" max="2" width="17" style="4" customWidth="1"/>
    <col min="3" max="8" width="10.625" style="4" customWidth="1"/>
    <col min="9" max="9" width="8.875" style="4" customWidth="1"/>
    <col min="10" max="13" width="10.625" style="4" customWidth="1"/>
    <col min="14" max="14" width="8.875" style="4" customWidth="1"/>
    <col min="15" max="15" width="5.375" style="4" customWidth="1"/>
    <col min="16" max="16" width="8.25" style="4" customWidth="1"/>
    <col min="17" max="17" width="5.375" style="38" customWidth="1"/>
    <col min="18" max="18" width="5.25" style="38" customWidth="1"/>
    <col min="19" max="19" width="7.75" style="4" customWidth="1"/>
    <col min="20" max="20" width="9.75" style="4" customWidth="1"/>
    <col min="21" max="21" width="10.875" style="4" customWidth="1"/>
    <col min="22" max="22" width="5.125" style="4" customWidth="1"/>
    <col min="23" max="23" width="10.875" style="4" customWidth="1"/>
    <col min="24" max="25" width="5.125" style="4" customWidth="1"/>
    <col min="26" max="26" width="10.875" style="4" customWidth="1"/>
    <col min="27" max="27" width="5.125" style="4" customWidth="1"/>
    <col min="28" max="28" width="10.875" style="4" customWidth="1"/>
    <col min="29" max="29" width="5.125" style="4" customWidth="1"/>
    <col min="30" max="30" width="10.875" style="4" customWidth="1"/>
    <col min="31" max="31" width="5.125" style="4" customWidth="1"/>
    <col min="32" max="32" width="10.875" style="4" customWidth="1"/>
    <col min="33" max="33" width="5.125" style="4" customWidth="1"/>
    <col min="34" max="34" width="10.875" style="4" customWidth="1"/>
    <col min="35" max="35" width="5.125" style="4" customWidth="1"/>
    <col min="36" max="36" width="10.875" style="4" customWidth="1"/>
    <col min="37" max="37" width="5.125" style="4" customWidth="1"/>
    <col min="38" max="38" width="10.875" style="4" customWidth="1"/>
    <col min="39" max="39" width="5.125" style="4" customWidth="1"/>
    <col min="40" max="40" width="10.875" style="4" customWidth="1"/>
    <col min="41" max="41" width="5.125" style="4" customWidth="1"/>
    <col min="42" max="42" width="10.875" style="4" customWidth="1"/>
    <col min="43" max="43" width="5.125" style="4" customWidth="1"/>
    <col min="44" max="44" width="10.875" style="4" customWidth="1"/>
    <col min="45" max="45" width="5.125" style="4" customWidth="1"/>
    <col min="46" max="46" width="10.875" style="4" customWidth="1"/>
    <col min="47" max="48" width="5.125" style="4" customWidth="1"/>
    <col min="49" max="49" width="10.875" style="4" customWidth="1"/>
    <col min="50" max="50" width="5.125" style="4" customWidth="1"/>
    <col min="51" max="51" width="10.875" style="4" customWidth="1"/>
    <col min="52" max="52" width="5.125" style="4" customWidth="1"/>
    <col min="53" max="53" width="10.875" style="4" customWidth="1"/>
    <col min="54" max="54" width="5.125" style="4" customWidth="1"/>
    <col min="55" max="55" width="10.875" style="4" customWidth="1"/>
    <col min="56" max="56" width="5.125" style="4" customWidth="1"/>
    <col min="57" max="57" width="10.875" style="4" customWidth="1"/>
    <col min="58" max="58" width="5.125" style="4" customWidth="1"/>
    <col min="59" max="59" width="10.875" style="4" customWidth="1"/>
    <col min="60" max="61" width="5.125" style="4" customWidth="1"/>
    <col min="62" max="62" width="10.875" style="4" customWidth="1"/>
    <col min="63" max="63" width="5.125" style="4" customWidth="1"/>
    <col min="64" max="64" width="10.875" style="4" customWidth="1"/>
    <col min="65" max="65" width="5.125" style="4" customWidth="1"/>
    <col min="66" max="66" width="10.875" style="4" customWidth="1"/>
    <col min="67" max="67" width="5.125" style="4" customWidth="1"/>
    <col min="68" max="68" width="10.875" style="4" customWidth="1"/>
    <col min="69" max="69" width="5.125" style="4" customWidth="1"/>
    <col min="70" max="70" width="10.875" style="4" customWidth="1"/>
    <col min="71" max="71" width="5.125" style="4" customWidth="1"/>
    <col min="72" max="72" width="10.875" style="4" customWidth="1"/>
    <col min="73" max="73" width="5.125" style="4" customWidth="1"/>
    <col min="74" max="74" width="10.875" style="4" customWidth="1"/>
    <col min="75" max="75" width="5.125" style="4" customWidth="1"/>
    <col min="76" max="76" width="10.875" style="4" customWidth="1"/>
    <col min="77" max="77" width="5.125" style="4" customWidth="1"/>
    <col min="78" max="78" width="10.875" style="4" customWidth="1"/>
    <col min="79" max="79" width="5.125" style="4" customWidth="1"/>
    <col min="80" max="80" width="10.875" style="4" customWidth="1"/>
    <col min="81" max="81" width="5.125" style="4" customWidth="1"/>
    <col min="82" max="82" width="10.875" style="4" customWidth="1"/>
    <col min="83" max="83" width="5.125" style="4" customWidth="1"/>
    <col min="84" max="84" width="10.875" style="4" customWidth="1"/>
    <col min="85" max="85" width="5.125" style="4" customWidth="1"/>
    <col min="86" max="86" width="10.875" style="4" customWidth="1"/>
    <col min="87" max="87" width="5.125" style="4" customWidth="1"/>
    <col min="88" max="88" width="10.875" style="4" customWidth="1"/>
    <col min="89" max="89" width="5.125" style="4" customWidth="1"/>
    <col min="90" max="90" width="10.875" style="4" customWidth="1"/>
    <col min="91" max="91" width="5.125" style="4" customWidth="1"/>
    <col min="92" max="92" width="10.875" style="4" customWidth="1"/>
    <col min="93" max="94" width="5.125" style="4" customWidth="1"/>
    <col min="95" max="95" width="10.875" style="4" customWidth="1"/>
    <col min="96" max="96" width="5.125" style="4" customWidth="1"/>
    <col min="97" max="97" width="10.875" style="4" customWidth="1"/>
    <col min="98" max="98" width="5.125" style="4" customWidth="1"/>
    <col min="99" max="99" width="10.875" style="4" customWidth="1"/>
    <col min="100" max="100" width="5.125" style="4" customWidth="1"/>
    <col min="101" max="101" width="10.875" style="4" customWidth="1"/>
    <col min="102" max="102" width="5.125" style="4" customWidth="1"/>
    <col min="103" max="103" width="10.875" style="4" customWidth="1"/>
    <col min="104" max="104" width="5.125" style="4" customWidth="1"/>
    <col min="105" max="105" width="10.875" style="4" customWidth="1"/>
    <col min="106" max="106" width="5.125" style="4" customWidth="1"/>
    <col min="107" max="107" width="10.875" style="4" customWidth="1"/>
    <col min="108" max="108" width="5.125" style="4" customWidth="1"/>
    <col min="109" max="109" width="10.875" style="4" customWidth="1"/>
    <col min="110" max="110" width="5.125" style="4" customWidth="1"/>
    <col min="111" max="111" width="10.875" style="4" customWidth="1"/>
    <col min="112" max="112" width="5.125" style="4" customWidth="1"/>
    <col min="113" max="113" width="10.875" style="4" customWidth="1"/>
    <col min="114" max="114" width="5.125" style="4" customWidth="1"/>
    <col min="115" max="115" width="10.875" style="4" customWidth="1"/>
    <col min="116" max="116" width="5.125" style="4" customWidth="1"/>
    <col min="117" max="117" width="10.875" style="4" customWidth="1"/>
    <col min="118" max="118" width="5.125" style="4" customWidth="1"/>
    <col min="119" max="119" width="10.875" style="4" customWidth="1"/>
    <col min="120" max="120" width="5.125" style="4" customWidth="1"/>
    <col min="121" max="121" width="10.875" style="4" customWidth="1"/>
    <col min="122" max="122" width="5.125" style="4" customWidth="1"/>
    <col min="123" max="123" width="10.875" style="4" customWidth="1"/>
    <col min="124" max="124" width="5.125" style="4" customWidth="1"/>
    <col min="125" max="125" width="10.875" style="4" customWidth="1"/>
    <col min="126" max="126" width="5.125" style="4" customWidth="1"/>
    <col min="127" max="127" width="10.875" style="4" customWidth="1"/>
    <col min="128" max="128" width="5.125" style="4" customWidth="1"/>
    <col min="129" max="129" width="10.875" style="4" customWidth="1"/>
    <col min="130" max="130" width="5.125" style="4" customWidth="1"/>
    <col min="131" max="131" width="10.875" style="4" customWidth="1"/>
    <col min="132" max="132" width="5.125" style="4" customWidth="1"/>
    <col min="133" max="133" width="10.875" style="4" customWidth="1"/>
    <col min="134" max="134" width="5.125" style="4" customWidth="1"/>
    <col min="135" max="135" width="10.875" style="4" customWidth="1"/>
    <col min="136" max="136" width="5.125" style="4" customWidth="1"/>
    <col min="137" max="137" width="10.875" style="4" customWidth="1"/>
    <col min="138" max="139" width="5.125" style="4" customWidth="1"/>
    <col min="140" max="140" width="10.875" style="4" customWidth="1"/>
    <col min="141" max="141" width="5.125" style="4" customWidth="1"/>
    <col min="142" max="142" width="10.875" style="4" customWidth="1"/>
    <col min="143" max="143" width="5.125" style="4" customWidth="1"/>
    <col min="144" max="144" width="10.875" style="4" customWidth="1"/>
    <col min="145" max="145" width="5.125" style="4" customWidth="1"/>
    <col min="146" max="146" width="10.875" style="4" customWidth="1"/>
    <col min="147" max="147" width="5.125" style="4" customWidth="1"/>
    <col min="148" max="148" width="10.875" style="4" bestFit="1" customWidth="1"/>
    <col min="149" max="149" width="5.125" style="4" customWidth="1"/>
    <col min="150" max="150" width="10.875" style="4" bestFit="1" customWidth="1"/>
    <col min="151" max="151" width="5.125" style="4" customWidth="1"/>
    <col min="152" max="152" width="10.875" style="4" bestFit="1" customWidth="1"/>
    <col min="153" max="153" width="5.125" style="4" customWidth="1"/>
    <col min="154" max="154" width="10.875" style="4" bestFit="1" customWidth="1"/>
    <col min="155" max="155" width="5.125" style="4" customWidth="1"/>
    <col min="156" max="156" width="10.875" style="4" bestFit="1" customWidth="1"/>
    <col min="157" max="157" width="5.125" style="4" customWidth="1"/>
    <col min="158" max="158" width="10.875" style="4" bestFit="1" customWidth="1"/>
    <col min="159" max="159" width="5.125" style="4" customWidth="1"/>
    <col min="160" max="160" width="10.875" style="4" bestFit="1" customWidth="1"/>
    <col min="161" max="162" width="5.125" style="4" customWidth="1"/>
    <col min="163" max="163" width="10.875" style="4" bestFit="1" customWidth="1"/>
    <col min="164" max="164" width="5.125" style="4" customWidth="1"/>
    <col min="165" max="165" width="10.875" style="4" bestFit="1" customWidth="1"/>
    <col min="166" max="166" width="5.125" style="4" customWidth="1"/>
    <col min="167" max="167" width="10.875" style="4" bestFit="1" customWidth="1"/>
    <col min="168" max="168" width="5.125" style="4" customWidth="1"/>
    <col min="169" max="169" width="10.875" style="4" bestFit="1" customWidth="1"/>
    <col min="170" max="170" width="5.125" style="4" customWidth="1"/>
    <col min="171" max="171" width="10.875" style="4" bestFit="1" customWidth="1"/>
    <col min="172" max="172" width="5.125" style="4" customWidth="1"/>
    <col min="173" max="173" width="10.875" style="4" bestFit="1" customWidth="1"/>
    <col min="174" max="174" width="5.125" style="4" customWidth="1"/>
    <col min="175" max="175" width="10.875" style="4" bestFit="1" customWidth="1"/>
    <col min="176" max="176" width="5.125" style="4" customWidth="1"/>
    <col min="177" max="177" width="10.875" style="4" bestFit="1" customWidth="1"/>
    <col min="178" max="178" width="5.125" style="4" customWidth="1"/>
    <col min="179" max="179" width="10.875" style="4" bestFit="1" customWidth="1"/>
    <col min="180" max="180" width="5.125" style="4" customWidth="1"/>
    <col min="181" max="181" width="10.875" style="4" bestFit="1" customWidth="1"/>
    <col min="182" max="182" width="5.125" style="4" customWidth="1"/>
    <col min="183" max="183" width="10.875" style="4" bestFit="1" customWidth="1"/>
    <col min="184" max="184" width="5.125" style="4" customWidth="1"/>
    <col min="185" max="185" width="10.875" style="4" bestFit="1" customWidth="1"/>
    <col min="186" max="186" width="5.125" style="4" customWidth="1"/>
    <col min="187" max="187" width="10.875" style="4" bestFit="1" customWidth="1"/>
    <col min="188" max="188" width="5.125" style="4" customWidth="1"/>
    <col min="189" max="189" width="10.875" style="4" bestFit="1" customWidth="1"/>
    <col min="190" max="190" width="5.125" style="4" customWidth="1"/>
    <col min="191" max="191" width="10.875" style="4" bestFit="1" customWidth="1"/>
    <col min="192" max="193" width="5.125" style="4" customWidth="1"/>
    <col min="194" max="194" width="10.875" style="4" bestFit="1" customWidth="1"/>
    <col min="195" max="195" width="5.125" style="4" customWidth="1"/>
    <col min="196" max="196" width="10.875" style="4" bestFit="1" customWidth="1"/>
    <col min="197" max="197" width="5.125" style="4" customWidth="1"/>
    <col min="198" max="198" width="10.875" style="4" bestFit="1" customWidth="1"/>
    <col min="199" max="199" width="5.125" style="4" customWidth="1"/>
    <col min="200" max="200" width="10.875" style="4" bestFit="1" customWidth="1"/>
    <col min="201" max="201" width="5.125" style="4" customWidth="1"/>
    <col min="202" max="202" width="10.875" style="4" bestFit="1" customWidth="1"/>
    <col min="203" max="203" width="5.125" style="4" customWidth="1"/>
    <col min="204" max="204" width="10.875" style="4" bestFit="1" customWidth="1"/>
    <col min="205" max="205" width="5.125" style="4" customWidth="1"/>
    <col min="206" max="206" width="10.875" style="4" bestFit="1" customWidth="1"/>
    <col min="207" max="16384" width="5.125" style="4"/>
  </cols>
  <sheetData>
    <row r="2" spans="1:20">
      <c r="C2" s="315" t="s">
        <v>450</v>
      </c>
    </row>
    <row r="3" spans="1:20" ht="15.75">
      <c r="A3" s="444"/>
      <c r="B3" s="467"/>
      <c r="C3" s="434" t="s">
        <v>266</v>
      </c>
      <c r="D3" s="467" t="s">
        <v>4</v>
      </c>
      <c r="E3" s="467"/>
      <c r="F3" s="467"/>
      <c r="G3" s="467"/>
      <c r="H3" s="467"/>
      <c r="I3" s="467"/>
      <c r="J3" s="467"/>
      <c r="K3" s="467"/>
      <c r="L3" s="467"/>
      <c r="M3" s="467"/>
      <c r="N3" s="467"/>
      <c r="O3" s="479"/>
      <c r="P3" s="292"/>
      <c r="Q3" s="292"/>
      <c r="R3" s="292"/>
      <c r="S3" s="292"/>
      <c r="T3" s="292"/>
    </row>
    <row r="4" spans="1:20" ht="26.25">
      <c r="A4" s="445"/>
      <c r="B4" s="468"/>
      <c r="C4" s="434" t="s">
        <v>446</v>
      </c>
      <c r="D4" s="467"/>
      <c r="E4" s="467"/>
      <c r="F4" s="467"/>
      <c r="G4" s="467"/>
      <c r="H4" s="467"/>
      <c r="I4" s="475" t="s">
        <v>447</v>
      </c>
      <c r="J4" s="434" t="s">
        <v>448</v>
      </c>
      <c r="K4" s="467"/>
      <c r="L4" s="467"/>
      <c r="M4" s="467"/>
      <c r="N4" s="475" t="s">
        <v>449</v>
      </c>
      <c r="O4" s="480">
        <v>15</v>
      </c>
      <c r="P4" s="292"/>
      <c r="Q4" s="292"/>
      <c r="R4" s="292"/>
      <c r="S4" s="292"/>
      <c r="T4" s="292"/>
    </row>
    <row r="5" spans="1:20" ht="15.75">
      <c r="A5" s="444" t="s">
        <v>0</v>
      </c>
      <c r="B5" s="434" t="s">
        <v>159</v>
      </c>
      <c r="C5" s="434">
        <v>1</v>
      </c>
      <c r="D5" s="444">
        <v>2</v>
      </c>
      <c r="E5" s="444">
        <v>3</v>
      </c>
      <c r="F5" s="444">
        <v>4</v>
      </c>
      <c r="G5" s="444">
        <v>5</v>
      </c>
      <c r="H5" s="444">
        <v>6</v>
      </c>
      <c r="I5" s="476"/>
      <c r="J5" s="434">
        <v>7</v>
      </c>
      <c r="K5" s="444">
        <v>8</v>
      </c>
      <c r="L5" s="444">
        <v>9</v>
      </c>
      <c r="M5" s="444">
        <v>10</v>
      </c>
      <c r="N5" s="476"/>
      <c r="O5" s="481"/>
      <c r="P5" s="292"/>
      <c r="Q5" s="292"/>
      <c r="R5" s="292"/>
      <c r="S5" s="292"/>
      <c r="T5" s="292"/>
    </row>
    <row r="6" spans="1:20" ht="15.75">
      <c r="A6" s="452" t="s">
        <v>285</v>
      </c>
      <c r="B6" s="434" t="s">
        <v>507</v>
      </c>
      <c r="C6" s="470">
        <v>0</v>
      </c>
      <c r="D6" s="482">
        <v>0</v>
      </c>
      <c r="E6" s="482">
        <v>0</v>
      </c>
      <c r="F6" s="482">
        <v>0</v>
      </c>
      <c r="G6" s="482">
        <v>0</v>
      </c>
      <c r="H6" s="482">
        <v>0</v>
      </c>
      <c r="I6" s="470">
        <v>0</v>
      </c>
      <c r="J6" s="470">
        <v>0</v>
      </c>
      <c r="K6" s="482">
        <v>0</v>
      </c>
      <c r="L6" s="482">
        <v>0</v>
      </c>
      <c r="M6" s="482">
        <v>0</v>
      </c>
      <c r="N6" s="470">
        <v>0</v>
      </c>
      <c r="O6" s="483">
        <v>0</v>
      </c>
      <c r="P6" s="292"/>
      <c r="Q6" s="292"/>
      <c r="R6" s="292"/>
      <c r="S6" s="292"/>
      <c r="T6" s="292"/>
    </row>
    <row r="7" spans="1:20" ht="15.75">
      <c r="A7" s="455"/>
      <c r="B7" s="471" t="s">
        <v>509</v>
      </c>
      <c r="C7" s="469">
        <v>0</v>
      </c>
      <c r="D7" s="484">
        <v>0</v>
      </c>
      <c r="E7" s="484">
        <v>0</v>
      </c>
      <c r="F7" s="484">
        <v>0</v>
      </c>
      <c r="G7" s="484">
        <v>0</v>
      </c>
      <c r="H7" s="484">
        <v>0</v>
      </c>
      <c r="I7" s="469">
        <v>0</v>
      </c>
      <c r="J7" s="469">
        <v>0</v>
      </c>
      <c r="K7" s="484">
        <v>0</v>
      </c>
      <c r="L7" s="484">
        <v>0</v>
      </c>
      <c r="M7" s="484">
        <v>0</v>
      </c>
      <c r="N7" s="469">
        <v>0</v>
      </c>
      <c r="O7" s="485">
        <v>0</v>
      </c>
      <c r="P7" s="292"/>
      <c r="Q7" s="292"/>
      <c r="R7" s="292"/>
      <c r="S7" s="292"/>
      <c r="T7" s="292"/>
    </row>
    <row r="8" spans="1:20" ht="15.75">
      <c r="A8" s="455"/>
      <c r="B8" s="471" t="s">
        <v>511</v>
      </c>
      <c r="C8" s="469">
        <v>0</v>
      </c>
      <c r="D8" s="484">
        <v>0</v>
      </c>
      <c r="E8" s="484">
        <v>0</v>
      </c>
      <c r="F8" s="484">
        <v>0</v>
      </c>
      <c r="G8" s="484">
        <v>0</v>
      </c>
      <c r="H8" s="484">
        <v>0</v>
      </c>
      <c r="I8" s="469">
        <v>0</v>
      </c>
      <c r="J8" s="469">
        <v>0</v>
      </c>
      <c r="K8" s="484">
        <v>0</v>
      </c>
      <c r="L8" s="484">
        <v>0</v>
      </c>
      <c r="M8" s="484">
        <v>0</v>
      </c>
      <c r="N8" s="469">
        <v>0</v>
      </c>
      <c r="O8" s="485">
        <v>0</v>
      </c>
      <c r="P8" s="292"/>
      <c r="Q8" s="292"/>
      <c r="R8" s="292"/>
      <c r="S8" s="292"/>
      <c r="T8" s="292"/>
    </row>
    <row r="9" spans="1:20" ht="15.75">
      <c r="A9" s="455"/>
      <c r="B9" s="486" t="s">
        <v>513</v>
      </c>
      <c r="C9" s="477">
        <v>0</v>
      </c>
      <c r="D9" s="487">
        <v>0</v>
      </c>
      <c r="E9" s="487">
        <v>0</v>
      </c>
      <c r="F9" s="487">
        <v>0</v>
      </c>
      <c r="G9" s="487">
        <v>0</v>
      </c>
      <c r="H9" s="487">
        <v>0</v>
      </c>
      <c r="I9" s="477">
        <v>0</v>
      </c>
      <c r="J9" s="477">
        <v>0</v>
      </c>
      <c r="K9" s="487">
        <v>0</v>
      </c>
      <c r="L9" s="487">
        <v>0</v>
      </c>
      <c r="M9" s="487">
        <v>0</v>
      </c>
      <c r="N9" s="477">
        <v>0</v>
      </c>
      <c r="O9" s="488">
        <v>0</v>
      </c>
      <c r="P9" s="292"/>
      <c r="Q9" s="292"/>
      <c r="R9" s="292"/>
      <c r="S9" s="292"/>
      <c r="T9" s="292"/>
    </row>
    <row r="10" spans="1:20" ht="15.75">
      <c r="A10" s="455"/>
      <c r="B10" s="471" t="s">
        <v>304</v>
      </c>
      <c r="C10" s="469">
        <v>0</v>
      </c>
      <c r="D10" s="484">
        <v>0</v>
      </c>
      <c r="E10" s="484">
        <v>0</v>
      </c>
      <c r="F10" s="484">
        <v>0</v>
      </c>
      <c r="G10" s="484">
        <v>0</v>
      </c>
      <c r="H10" s="484">
        <v>0</v>
      </c>
      <c r="I10" s="469">
        <v>0</v>
      </c>
      <c r="J10" s="469">
        <v>0</v>
      </c>
      <c r="K10" s="484">
        <v>0</v>
      </c>
      <c r="L10" s="484">
        <v>0</v>
      </c>
      <c r="M10" s="484">
        <v>0</v>
      </c>
      <c r="N10" s="469">
        <v>0</v>
      </c>
      <c r="O10" s="485">
        <v>0</v>
      </c>
      <c r="P10" s="292"/>
      <c r="Q10" s="292"/>
      <c r="R10" s="292"/>
      <c r="S10" s="292"/>
      <c r="T10" s="292"/>
    </row>
    <row r="11" spans="1:20" ht="15.75">
      <c r="A11" s="455"/>
      <c r="B11" s="471" t="s">
        <v>306</v>
      </c>
      <c r="C11" s="469">
        <v>0</v>
      </c>
      <c r="D11" s="484">
        <v>0</v>
      </c>
      <c r="E11" s="484">
        <v>0</v>
      </c>
      <c r="F11" s="484">
        <v>0</v>
      </c>
      <c r="G11" s="484">
        <v>0</v>
      </c>
      <c r="H11" s="484">
        <v>0</v>
      </c>
      <c r="I11" s="469">
        <v>0</v>
      </c>
      <c r="J11" s="469">
        <v>0</v>
      </c>
      <c r="K11" s="484">
        <v>0</v>
      </c>
      <c r="L11" s="484">
        <v>0</v>
      </c>
      <c r="M11" s="484">
        <v>0</v>
      </c>
      <c r="N11" s="469">
        <v>0</v>
      </c>
      <c r="O11" s="485">
        <v>0</v>
      </c>
      <c r="P11" s="292"/>
      <c r="Q11" s="292"/>
      <c r="R11" s="292"/>
      <c r="S11" s="292"/>
      <c r="T11" s="292"/>
    </row>
    <row r="12" spans="1:20" ht="15.75">
      <c r="A12" s="455"/>
      <c r="B12" s="471" t="s">
        <v>308</v>
      </c>
      <c r="C12" s="469">
        <v>0</v>
      </c>
      <c r="D12" s="484">
        <v>0</v>
      </c>
      <c r="E12" s="484">
        <v>0</v>
      </c>
      <c r="F12" s="484">
        <v>0</v>
      </c>
      <c r="G12" s="484">
        <v>0</v>
      </c>
      <c r="H12" s="484">
        <v>0</v>
      </c>
      <c r="I12" s="469">
        <v>0</v>
      </c>
      <c r="J12" s="469">
        <v>0</v>
      </c>
      <c r="K12" s="484">
        <v>0</v>
      </c>
      <c r="L12" s="484">
        <v>0</v>
      </c>
      <c r="M12" s="484">
        <v>0</v>
      </c>
      <c r="N12" s="469">
        <v>0</v>
      </c>
      <c r="O12" s="485">
        <v>0</v>
      </c>
      <c r="P12" s="292"/>
      <c r="Q12" s="292"/>
      <c r="R12" s="292"/>
      <c r="S12" s="292"/>
      <c r="T12" s="292"/>
    </row>
    <row r="13" spans="1:20" ht="15.75">
      <c r="A13" s="455"/>
      <c r="B13" s="486" t="s">
        <v>310</v>
      </c>
      <c r="C13" s="477">
        <v>0</v>
      </c>
      <c r="D13" s="487">
        <v>0</v>
      </c>
      <c r="E13" s="487">
        <v>0</v>
      </c>
      <c r="F13" s="487">
        <v>0</v>
      </c>
      <c r="G13" s="487">
        <v>0</v>
      </c>
      <c r="H13" s="487">
        <v>0</v>
      </c>
      <c r="I13" s="477">
        <v>0</v>
      </c>
      <c r="J13" s="477">
        <v>0</v>
      </c>
      <c r="K13" s="487">
        <v>0</v>
      </c>
      <c r="L13" s="487">
        <v>0</v>
      </c>
      <c r="M13" s="487">
        <v>0</v>
      </c>
      <c r="N13" s="477">
        <v>0</v>
      </c>
      <c r="O13" s="488">
        <v>0</v>
      </c>
      <c r="P13" s="292"/>
      <c r="Q13" s="292"/>
      <c r="R13" s="292"/>
      <c r="S13" s="292"/>
      <c r="T13" s="292"/>
    </row>
    <row r="14" spans="1:20" ht="15.75">
      <c r="A14" s="455"/>
      <c r="B14" s="471" t="s">
        <v>312</v>
      </c>
      <c r="C14" s="469">
        <v>0</v>
      </c>
      <c r="D14" s="484">
        <v>0</v>
      </c>
      <c r="E14" s="484">
        <v>0</v>
      </c>
      <c r="F14" s="484">
        <v>0</v>
      </c>
      <c r="G14" s="484">
        <v>0</v>
      </c>
      <c r="H14" s="484">
        <v>0</v>
      </c>
      <c r="I14" s="469">
        <v>0</v>
      </c>
      <c r="J14" s="469">
        <v>0</v>
      </c>
      <c r="K14" s="484">
        <v>0</v>
      </c>
      <c r="L14" s="484">
        <v>0</v>
      </c>
      <c r="M14" s="484">
        <v>0</v>
      </c>
      <c r="N14" s="469">
        <v>0</v>
      </c>
      <c r="O14" s="485">
        <v>0</v>
      </c>
      <c r="P14" s="292"/>
      <c r="Q14" s="292"/>
      <c r="R14" s="292"/>
      <c r="S14" s="292"/>
      <c r="T14" s="292"/>
    </row>
    <row r="15" spans="1:20" ht="15.75">
      <c r="A15" s="455"/>
      <c r="B15" s="471" t="s">
        <v>314</v>
      </c>
      <c r="C15" s="469">
        <v>0</v>
      </c>
      <c r="D15" s="484">
        <v>0</v>
      </c>
      <c r="E15" s="484">
        <v>0</v>
      </c>
      <c r="F15" s="484">
        <v>0</v>
      </c>
      <c r="G15" s="484">
        <v>0</v>
      </c>
      <c r="H15" s="484">
        <v>0</v>
      </c>
      <c r="I15" s="469">
        <v>0</v>
      </c>
      <c r="J15" s="469">
        <v>0</v>
      </c>
      <c r="K15" s="484">
        <v>0</v>
      </c>
      <c r="L15" s="484">
        <v>0</v>
      </c>
      <c r="M15" s="484">
        <v>0</v>
      </c>
      <c r="N15" s="469">
        <v>0</v>
      </c>
      <c r="O15" s="485">
        <v>0</v>
      </c>
      <c r="P15" s="292"/>
      <c r="Q15" s="292"/>
      <c r="R15" s="292"/>
      <c r="S15" s="292"/>
      <c r="T15" s="292"/>
    </row>
    <row r="16" spans="1:20" ht="15.75">
      <c r="A16" s="455"/>
      <c r="B16" s="471" t="s">
        <v>316</v>
      </c>
      <c r="C16" s="469">
        <v>0</v>
      </c>
      <c r="D16" s="484">
        <v>0</v>
      </c>
      <c r="E16" s="484">
        <v>0</v>
      </c>
      <c r="F16" s="484">
        <v>0</v>
      </c>
      <c r="G16" s="484">
        <v>0</v>
      </c>
      <c r="H16" s="484">
        <v>0</v>
      </c>
      <c r="I16" s="469">
        <v>0</v>
      </c>
      <c r="J16" s="469">
        <v>0</v>
      </c>
      <c r="K16" s="484">
        <v>0</v>
      </c>
      <c r="L16" s="484">
        <v>0</v>
      </c>
      <c r="M16" s="484">
        <v>0</v>
      </c>
      <c r="N16" s="469">
        <v>0</v>
      </c>
      <c r="O16" s="485">
        <v>0</v>
      </c>
      <c r="P16" s="292"/>
      <c r="Q16" s="292"/>
      <c r="R16" s="292"/>
      <c r="S16" s="292"/>
      <c r="T16" s="292"/>
    </row>
    <row r="17" spans="1:20" ht="15.75">
      <c r="A17" s="455"/>
      <c r="B17" s="486" t="s">
        <v>318</v>
      </c>
      <c r="C17" s="477">
        <v>0</v>
      </c>
      <c r="D17" s="487">
        <v>0</v>
      </c>
      <c r="E17" s="487">
        <v>0</v>
      </c>
      <c r="F17" s="487">
        <v>0</v>
      </c>
      <c r="G17" s="487">
        <v>0</v>
      </c>
      <c r="H17" s="487">
        <v>0</v>
      </c>
      <c r="I17" s="477">
        <v>0</v>
      </c>
      <c r="J17" s="477">
        <v>0</v>
      </c>
      <c r="K17" s="487">
        <v>0</v>
      </c>
      <c r="L17" s="487">
        <v>0</v>
      </c>
      <c r="M17" s="487">
        <v>0</v>
      </c>
      <c r="N17" s="477">
        <v>0</v>
      </c>
      <c r="O17" s="488">
        <v>0</v>
      </c>
      <c r="P17" s="292"/>
      <c r="Q17" s="292"/>
      <c r="R17" s="292"/>
      <c r="S17" s="292"/>
      <c r="T17" s="292"/>
    </row>
    <row r="18" spans="1:20" ht="15.75">
      <c r="A18" s="455"/>
      <c r="B18" s="486" t="s">
        <v>336</v>
      </c>
      <c r="C18" s="477">
        <v>0</v>
      </c>
      <c r="D18" s="487">
        <v>0</v>
      </c>
      <c r="E18" s="487">
        <v>0</v>
      </c>
      <c r="F18" s="487">
        <v>0</v>
      </c>
      <c r="G18" s="487">
        <v>0</v>
      </c>
      <c r="H18" s="487">
        <v>0</v>
      </c>
      <c r="I18" s="477">
        <v>0</v>
      </c>
      <c r="J18" s="477">
        <v>0</v>
      </c>
      <c r="K18" s="487">
        <v>0</v>
      </c>
      <c r="L18" s="487">
        <v>0</v>
      </c>
      <c r="M18" s="487">
        <v>0</v>
      </c>
      <c r="N18" s="477">
        <v>0</v>
      </c>
      <c r="O18" s="488">
        <v>0</v>
      </c>
      <c r="P18" s="292"/>
      <c r="Q18" s="292"/>
      <c r="R18" s="292"/>
      <c r="S18" s="292"/>
      <c r="T18" s="292"/>
    </row>
    <row r="19" spans="1:20" ht="15.75">
      <c r="A19" s="455"/>
      <c r="B19" s="486" t="s">
        <v>349</v>
      </c>
      <c r="C19" s="477">
        <v>0</v>
      </c>
      <c r="D19" s="487">
        <v>0</v>
      </c>
      <c r="E19" s="487">
        <v>0</v>
      </c>
      <c r="F19" s="487">
        <v>0</v>
      </c>
      <c r="G19" s="487">
        <v>0</v>
      </c>
      <c r="H19" s="487">
        <v>0</v>
      </c>
      <c r="I19" s="477">
        <v>0</v>
      </c>
      <c r="J19" s="477">
        <v>0</v>
      </c>
      <c r="K19" s="487">
        <v>0</v>
      </c>
      <c r="L19" s="487">
        <v>0</v>
      </c>
      <c r="M19" s="487">
        <v>0</v>
      </c>
      <c r="N19" s="477">
        <v>0</v>
      </c>
      <c r="O19" s="488">
        <v>0</v>
      </c>
      <c r="P19" s="292"/>
      <c r="Q19" s="292"/>
      <c r="R19" s="292"/>
      <c r="S19" s="292"/>
      <c r="T19" s="292"/>
    </row>
    <row r="20" spans="1:20" ht="15.75">
      <c r="A20" s="455"/>
      <c r="B20" s="486" t="s">
        <v>351</v>
      </c>
      <c r="C20" s="477">
        <v>0</v>
      </c>
      <c r="D20" s="487">
        <v>0</v>
      </c>
      <c r="E20" s="487">
        <v>0</v>
      </c>
      <c r="F20" s="487">
        <v>0</v>
      </c>
      <c r="G20" s="487">
        <v>0</v>
      </c>
      <c r="H20" s="487">
        <v>0</v>
      </c>
      <c r="I20" s="477">
        <v>0</v>
      </c>
      <c r="J20" s="477">
        <v>0</v>
      </c>
      <c r="K20" s="487">
        <v>0</v>
      </c>
      <c r="L20" s="487">
        <v>0</v>
      </c>
      <c r="M20" s="487">
        <v>0</v>
      </c>
      <c r="N20" s="477">
        <v>0</v>
      </c>
      <c r="O20" s="488">
        <v>0</v>
      </c>
      <c r="P20" s="292"/>
      <c r="Q20" s="292"/>
      <c r="R20" s="292"/>
      <c r="S20" s="292"/>
      <c r="T20" s="292"/>
    </row>
    <row r="21" spans="1:20" ht="15.75">
      <c r="A21" s="455"/>
      <c r="B21" s="486" t="s">
        <v>395</v>
      </c>
      <c r="C21" s="477">
        <v>0</v>
      </c>
      <c r="D21" s="487">
        <v>0</v>
      </c>
      <c r="E21" s="487">
        <v>0</v>
      </c>
      <c r="F21" s="487">
        <v>0</v>
      </c>
      <c r="G21" s="487">
        <v>0</v>
      </c>
      <c r="H21" s="487">
        <v>0</v>
      </c>
      <c r="I21" s="477">
        <v>0</v>
      </c>
      <c r="J21" s="477">
        <v>0</v>
      </c>
      <c r="K21" s="487">
        <v>0</v>
      </c>
      <c r="L21" s="487">
        <v>0</v>
      </c>
      <c r="M21" s="487">
        <v>0</v>
      </c>
      <c r="N21" s="477">
        <v>0</v>
      </c>
      <c r="O21" s="488">
        <v>0</v>
      </c>
      <c r="P21" s="292"/>
      <c r="Q21" s="292"/>
      <c r="R21" s="292"/>
      <c r="S21" s="292"/>
      <c r="T21" s="292"/>
    </row>
    <row r="22" spans="1:20" ht="15.75">
      <c r="A22" s="455"/>
      <c r="B22" s="471" t="s">
        <v>353</v>
      </c>
      <c r="C22" s="469">
        <v>0</v>
      </c>
      <c r="D22" s="484">
        <v>0</v>
      </c>
      <c r="E22" s="484">
        <v>0</v>
      </c>
      <c r="F22" s="484">
        <v>0</v>
      </c>
      <c r="G22" s="484">
        <v>0</v>
      </c>
      <c r="H22" s="484">
        <v>0</v>
      </c>
      <c r="I22" s="469">
        <v>0</v>
      </c>
      <c r="J22" s="469">
        <v>0</v>
      </c>
      <c r="K22" s="484">
        <v>0</v>
      </c>
      <c r="L22" s="484">
        <v>0</v>
      </c>
      <c r="M22" s="484">
        <v>0</v>
      </c>
      <c r="N22" s="469">
        <v>0</v>
      </c>
      <c r="O22" s="485">
        <v>0</v>
      </c>
      <c r="P22" s="292"/>
      <c r="Q22" s="292"/>
      <c r="R22" s="292"/>
      <c r="S22" s="292"/>
      <c r="T22" s="292"/>
    </row>
    <row r="23" spans="1:20" ht="15.75">
      <c r="A23" s="452" t="s">
        <v>10</v>
      </c>
      <c r="B23" s="434" t="s">
        <v>507</v>
      </c>
      <c r="C23" s="470">
        <v>5</v>
      </c>
      <c r="D23" s="482">
        <v>0</v>
      </c>
      <c r="E23" s="482">
        <v>4.4800000000000004</v>
      </c>
      <c r="F23" s="482">
        <v>4.82</v>
      </c>
      <c r="G23" s="482">
        <v>4.67</v>
      </c>
      <c r="H23" s="482">
        <v>5.79</v>
      </c>
      <c r="I23" s="470">
        <v>5.0272527472527475</v>
      </c>
      <c r="J23" s="470">
        <v>0</v>
      </c>
      <c r="K23" s="482">
        <v>6.12</v>
      </c>
      <c r="L23" s="482">
        <v>4.0216393442622946</v>
      </c>
      <c r="M23" s="482">
        <v>5.4781250000000004</v>
      </c>
      <c r="N23" s="470">
        <v>4.604285714285715</v>
      </c>
      <c r="O23" s="483">
        <v>0</v>
      </c>
      <c r="P23" s="292"/>
      <c r="Q23" s="292"/>
      <c r="R23" s="292"/>
      <c r="S23" s="292"/>
      <c r="T23" s="292"/>
    </row>
    <row r="24" spans="1:20" ht="15.75">
      <c r="A24" s="455"/>
      <c r="B24" s="471" t="s">
        <v>509</v>
      </c>
      <c r="C24" s="469">
        <v>4.88</v>
      </c>
      <c r="D24" s="484">
        <v>0</v>
      </c>
      <c r="E24" s="484">
        <v>8.14</v>
      </c>
      <c r="F24" s="484">
        <v>0</v>
      </c>
      <c r="G24" s="484">
        <v>5.3499999999999988</v>
      </c>
      <c r="H24" s="484">
        <v>6.92</v>
      </c>
      <c r="I24" s="469">
        <v>6.1000000000000005</v>
      </c>
      <c r="J24" s="469">
        <v>0</v>
      </c>
      <c r="K24" s="484">
        <v>5.36</v>
      </c>
      <c r="L24" s="484">
        <v>5.1298113207547171</v>
      </c>
      <c r="M24" s="484">
        <v>7.4825581395348841</v>
      </c>
      <c r="N24" s="469">
        <v>6.5595774647887319</v>
      </c>
      <c r="O24" s="485">
        <v>0</v>
      </c>
      <c r="P24" s="292"/>
      <c r="Q24" s="292"/>
      <c r="R24" s="292"/>
      <c r="S24" s="292"/>
      <c r="T24" s="292"/>
    </row>
    <row r="25" spans="1:20" ht="15.75">
      <c r="A25" s="455"/>
      <c r="B25" s="471" t="s">
        <v>511</v>
      </c>
      <c r="C25" s="469">
        <v>0</v>
      </c>
      <c r="D25" s="484">
        <v>0</v>
      </c>
      <c r="E25" s="484">
        <v>4.75</v>
      </c>
      <c r="F25" s="484">
        <v>5.5</v>
      </c>
      <c r="G25" s="484">
        <v>0</v>
      </c>
      <c r="H25" s="484">
        <v>0</v>
      </c>
      <c r="I25" s="469">
        <v>5.25</v>
      </c>
      <c r="J25" s="469">
        <v>0</v>
      </c>
      <c r="K25" s="484">
        <v>0</v>
      </c>
      <c r="L25" s="484">
        <v>4.88</v>
      </c>
      <c r="M25" s="484">
        <v>6.1830434782608696</v>
      </c>
      <c r="N25" s="469">
        <v>5.7881818181818181</v>
      </c>
      <c r="O25" s="485">
        <v>0</v>
      </c>
      <c r="P25" s="292"/>
      <c r="Q25" s="292"/>
      <c r="R25" s="292"/>
      <c r="S25" s="292"/>
      <c r="T25" s="292"/>
    </row>
    <row r="26" spans="1:20" ht="15.75">
      <c r="A26" s="455"/>
      <c r="B26" s="471" t="s">
        <v>513</v>
      </c>
      <c r="C26" s="469">
        <v>4.9866666666666672</v>
      </c>
      <c r="D26" s="484">
        <v>0</v>
      </c>
      <c r="E26" s="484">
        <v>5.73</v>
      </c>
      <c r="F26" s="484">
        <v>4.8483333333333336</v>
      </c>
      <c r="G26" s="484">
        <v>5.0409090909090901</v>
      </c>
      <c r="H26" s="484">
        <v>5.8465000000000007</v>
      </c>
      <c r="I26" s="469">
        <v>5.1550000000000002</v>
      </c>
      <c r="J26" s="469">
        <v>0</v>
      </c>
      <c r="K26" s="484">
        <v>5.8350000000000009</v>
      </c>
      <c r="L26" s="484">
        <v>4.564516129032258</v>
      </c>
      <c r="M26" s="484">
        <v>6.8156737588652474</v>
      </c>
      <c r="N26" s="469">
        <v>5.7644322344322365</v>
      </c>
      <c r="O26" s="485">
        <v>0</v>
      </c>
      <c r="P26" s="292"/>
      <c r="Q26" s="292"/>
      <c r="R26" s="292"/>
      <c r="S26" s="292"/>
      <c r="T26" s="292"/>
    </row>
    <row r="27" spans="1:20" ht="15.75">
      <c r="A27" s="455"/>
      <c r="B27" s="471" t="s">
        <v>304</v>
      </c>
      <c r="C27" s="469">
        <v>4.22</v>
      </c>
      <c r="D27" s="484">
        <v>0</v>
      </c>
      <c r="E27" s="484">
        <v>5.3948939472322817</v>
      </c>
      <c r="F27" s="484">
        <v>4.71</v>
      </c>
      <c r="G27" s="484">
        <v>5.6419354838709683</v>
      </c>
      <c r="H27" s="484">
        <v>6.9735891647855537</v>
      </c>
      <c r="I27" s="469">
        <v>5.1004944479363088</v>
      </c>
      <c r="J27" s="469">
        <v>0</v>
      </c>
      <c r="K27" s="484">
        <v>5.49</v>
      </c>
      <c r="L27" s="484">
        <v>4.6097772277227724</v>
      </c>
      <c r="M27" s="484">
        <v>5.9502010050251259</v>
      </c>
      <c r="N27" s="469">
        <v>5.5938403856454206</v>
      </c>
      <c r="O27" s="485">
        <v>0</v>
      </c>
      <c r="P27" s="292"/>
      <c r="Q27" s="292"/>
      <c r="R27" s="292"/>
      <c r="S27" s="292"/>
      <c r="T27" s="292"/>
    </row>
    <row r="28" spans="1:20" ht="15.75">
      <c r="A28" s="455"/>
      <c r="B28" s="471" t="s">
        <v>306</v>
      </c>
      <c r="C28" s="469">
        <v>4.8899999999999997</v>
      </c>
      <c r="D28" s="484">
        <v>0</v>
      </c>
      <c r="E28" s="484">
        <v>9.1214705882352956</v>
      </c>
      <c r="F28" s="484">
        <v>0</v>
      </c>
      <c r="G28" s="484">
        <v>6.1324999999999994</v>
      </c>
      <c r="H28" s="484">
        <v>12.857011494252873</v>
      </c>
      <c r="I28" s="469">
        <v>6.5853815789473673</v>
      </c>
      <c r="J28" s="469">
        <v>0</v>
      </c>
      <c r="K28" s="484">
        <v>6.29</v>
      </c>
      <c r="L28" s="484">
        <v>7.6211682242990655</v>
      </c>
      <c r="M28" s="484">
        <v>8.6388155339805817</v>
      </c>
      <c r="N28" s="469">
        <v>8.0607464454976299</v>
      </c>
      <c r="O28" s="485">
        <v>0</v>
      </c>
      <c r="P28" s="292"/>
      <c r="Q28" s="292"/>
      <c r="R28" s="292"/>
      <c r="S28" s="292"/>
      <c r="T28" s="292"/>
    </row>
    <row r="29" spans="1:20" ht="15.75">
      <c r="A29" s="455"/>
      <c r="B29" s="471" t="s">
        <v>308</v>
      </c>
      <c r="C29" s="469">
        <v>0</v>
      </c>
      <c r="D29" s="484">
        <v>0</v>
      </c>
      <c r="E29" s="484">
        <v>12.02</v>
      </c>
      <c r="F29" s="484">
        <v>4.09</v>
      </c>
      <c r="G29" s="484">
        <v>0</v>
      </c>
      <c r="H29" s="484">
        <v>15.926999999999998</v>
      </c>
      <c r="I29" s="469">
        <v>10.632758620689653</v>
      </c>
      <c r="J29" s="469">
        <v>0</v>
      </c>
      <c r="K29" s="484">
        <v>0</v>
      </c>
      <c r="L29" s="484">
        <v>3.79</v>
      </c>
      <c r="M29" s="484">
        <v>11.484619565217391</v>
      </c>
      <c r="N29" s="469">
        <v>11.401881720430108</v>
      </c>
      <c r="O29" s="485">
        <v>0</v>
      </c>
      <c r="P29" s="292"/>
      <c r="Q29" s="292"/>
      <c r="R29" s="292"/>
      <c r="S29" s="292"/>
      <c r="T29" s="292"/>
    </row>
    <row r="30" spans="1:20" ht="15.75">
      <c r="A30" s="455"/>
      <c r="B30" s="471" t="s">
        <v>310</v>
      </c>
      <c r="C30" s="469">
        <v>4.3723657791357491</v>
      </c>
      <c r="D30" s="484">
        <v>0</v>
      </c>
      <c r="E30" s="484">
        <v>5.6674831568816169</v>
      </c>
      <c r="F30" s="484">
        <v>4.6794581280788172</v>
      </c>
      <c r="G30" s="484">
        <v>5.6593777777777783</v>
      </c>
      <c r="H30" s="484">
        <v>8.0872777777777785</v>
      </c>
      <c r="I30" s="469">
        <v>5.3322366055375765</v>
      </c>
      <c r="J30" s="469">
        <v>0</v>
      </c>
      <c r="K30" s="484">
        <v>5.7295833333333333</v>
      </c>
      <c r="L30" s="484">
        <v>5.6465483870967734</v>
      </c>
      <c r="M30" s="484">
        <v>7.2195985208663505</v>
      </c>
      <c r="N30" s="469">
        <v>6.6854401104590959</v>
      </c>
      <c r="O30" s="485">
        <v>0</v>
      </c>
      <c r="P30" s="292"/>
      <c r="Q30" s="292"/>
      <c r="R30" s="292"/>
      <c r="S30" s="292"/>
      <c r="T30" s="292"/>
    </row>
    <row r="31" spans="1:20" ht="15.75">
      <c r="A31" s="455"/>
      <c r="B31" s="471" t="s">
        <v>312</v>
      </c>
      <c r="C31" s="469">
        <v>4.26</v>
      </c>
      <c r="D31" s="484">
        <v>0</v>
      </c>
      <c r="E31" s="484">
        <v>3.656645865834633</v>
      </c>
      <c r="F31" s="484">
        <v>2.1144350282485878</v>
      </c>
      <c r="G31" s="484">
        <v>3.9556818181818181</v>
      </c>
      <c r="H31" s="484">
        <v>3.9942857142857142</v>
      </c>
      <c r="I31" s="469">
        <v>3.4398170731707314</v>
      </c>
      <c r="J31" s="469">
        <v>0</v>
      </c>
      <c r="K31" s="484">
        <v>5.1100000000000003</v>
      </c>
      <c r="L31" s="484">
        <v>3.3842857142857143</v>
      </c>
      <c r="M31" s="484">
        <v>3.8276758409785936</v>
      </c>
      <c r="N31" s="469">
        <v>4.0371453590192665</v>
      </c>
      <c r="O31" s="485">
        <v>0</v>
      </c>
      <c r="P31" s="292"/>
      <c r="Q31" s="292"/>
      <c r="R31" s="292"/>
      <c r="S31" s="292"/>
      <c r="T31" s="292"/>
    </row>
    <row r="32" spans="1:20" ht="15.75">
      <c r="A32" s="455"/>
      <c r="B32" s="471" t="s">
        <v>314</v>
      </c>
      <c r="C32" s="469">
        <v>4.08</v>
      </c>
      <c r="D32" s="484">
        <v>0</v>
      </c>
      <c r="E32" s="484">
        <v>4.5993687707641193</v>
      </c>
      <c r="F32" s="484">
        <v>1.1772727272727272</v>
      </c>
      <c r="G32" s="484">
        <v>5.4908333333333337</v>
      </c>
      <c r="H32" s="484">
        <v>5.1989041095890407</v>
      </c>
      <c r="I32" s="469">
        <v>4.1115961538461532</v>
      </c>
      <c r="J32" s="469">
        <v>0</v>
      </c>
      <c r="K32" s="484">
        <v>5.26</v>
      </c>
      <c r="L32" s="484">
        <v>4.6500000000000004</v>
      </c>
      <c r="M32" s="484">
        <v>5.2657575757575756</v>
      </c>
      <c r="N32" s="469">
        <v>5.104099783080259</v>
      </c>
      <c r="O32" s="485">
        <v>0</v>
      </c>
      <c r="P32" s="292"/>
      <c r="Q32" s="292"/>
      <c r="R32" s="292"/>
      <c r="S32" s="292"/>
      <c r="T32" s="292"/>
    </row>
    <row r="33" spans="1:20" ht="15.75">
      <c r="A33" s="455"/>
      <c r="B33" s="471" t="s">
        <v>316</v>
      </c>
      <c r="C33" s="469">
        <v>0</v>
      </c>
      <c r="D33" s="484">
        <v>0</v>
      </c>
      <c r="E33" s="484">
        <v>3.8854761904761905</v>
      </c>
      <c r="F33" s="484">
        <v>0.40302936630602781</v>
      </c>
      <c r="G33" s="484">
        <v>9.1049999999999986</v>
      </c>
      <c r="H33" s="484">
        <v>4.2450000000000001</v>
      </c>
      <c r="I33" s="469">
        <v>1.3910262257696695</v>
      </c>
      <c r="J33" s="469">
        <v>0</v>
      </c>
      <c r="K33" s="484">
        <v>0</v>
      </c>
      <c r="L33" s="484">
        <v>4.5101612903225803</v>
      </c>
      <c r="M33" s="484">
        <v>5.2142672413793099</v>
      </c>
      <c r="N33" s="469">
        <v>5.0657823129251698</v>
      </c>
      <c r="O33" s="485">
        <v>0</v>
      </c>
      <c r="P33" s="292"/>
      <c r="Q33" s="292"/>
      <c r="R33" s="292"/>
      <c r="S33" s="292"/>
      <c r="T33" s="292"/>
    </row>
    <row r="34" spans="1:20" ht="15.75">
      <c r="A34" s="455"/>
      <c r="B34" s="471" t="s">
        <v>318</v>
      </c>
      <c r="C34" s="469">
        <v>4.1834999999999996</v>
      </c>
      <c r="D34" s="484">
        <v>0</v>
      </c>
      <c r="E34" s="484">
        <v>3.8417066369213604</v>
      </c>
      <c r="F34" s="484">
        <v>1.0219191919191919</v>
      </c>
      <c r="G34" s="484">
        <v>4.5427976190476196</v>
      </c>
      <c r="H34" s="484">
        <v>4.3770212765957446</v>
      </c>
      <c r="I34" s="469">
        <v>3.0096641901931647</v>
      </c>
      <c r="J34" s="469">
        <v>0</v>
      </c>
      <c r="K34" s="484">
        <v>5.1781818181818187</v>
      </c>
      <c r="L34" s="484">
        <v>4.1383333333333336</v>
      </c>
      <c r="M34" s="484">
        <v>4.6553797468354432</v>
      </c>
      <c r="N34" s="469">
        <v>4.6361538461538458</v>
      </c>
      <c r="O34" s="485">
        <v>0</v>
      </c>
      <c r="P34" s="292"/>
      <c r="Q34" s="292"/>
      <c r="R34" s="292"/>
      <c r="S34" s="292"/>
      <c r="T34" s="292"/>
    </row>
    <row r="35" spans="1:20" ht="15.75">
      <c r="A35" s="455"/>
      <c r="B35" s="471" t="s">
        <v>336</v>
      </c>
      <c r="C35" s="469">
        <v>4.88</v>
      </c>
      <c r="D35" s="484">
        <v>0</v>
      </c>
      <c r="E35" s="484">
        <v>8.32</v>
      </c>
      <c r="F35" s="484">
        <v>0.21</v>
      </c>
      <c r="G35" s="484">
        <v>10</v>
      </c>
      <c r="H35" s="484">
        <v>8.33</v>
      </c>
      <c r="I35" s="469">
        <v>3.5985377358490571</v>
      </c>
      <c r="J35" s="469">
        <v>0</v>
      </c>
      <c r="K35" s="484">
        <v>2.69</v>
      </c>
      <c r="L35" s="484">
        <v>0</v>
      </c>
      <c r="M35" s="484">
        <v>2.9466666666666672</v>
      </c>
      <c r="N35" s="469">
        <v>2.867692307692308</v>
      </c>
      <c r="O35" s="485">
        <v>0</v>
      </c>
      <c r="P35" s="292"/>
      <c r="Q35" s="292"/>
      <c r="R35" s="292"/>
      <c r="S35" s="292"/>
      <c r="T35" s="292"/>
    </row>
    <row r="36" spans="1:20" ht="15.75">
      <c r="A36" s="455"/>
      <c r="B36" s="471" t="s">
        <v>349</v>
      </c>
      <c r="C36" s="469">
        <v>4.2278165938864625</v>
      </c>
      <c r="D36" s="484">
        <v>0</v>
      </c>
      <c r="E36" s="484">
        <v>4.7014130434782606</v>
      </c>
      <c r="F36" s="484">
        <v>3.169072512647555</v>
      </c>
      <c r="G36" s="484">
        <v>5.2436077057793353</v>
      </c>
      <c r="H36" s="484">
        <v>6.1922564935064939</v>
      </c>
      <c r="I36" s="469">
        <v>4.6211504683840747</v>
      </c>
      <c r="J36" s="469">
        <v>0</v>
      </c>
      <c r="K36" s="484">
        <v>5.3742118226600981</v>
      </c>
      <c r="L36" s="484">
        <v>4.3097227036395145</v>
      </c>
      <c r="M36" s="484">
        <v>5.4935544108177723</v>
      </c>
      <c r="N36" s="469">
        <v>5.2050985804416392</v>
      </c>
      <c r="O36" s="485">
        <v>0</v>
      </c>
      <c r="P36" s="292"/>
      <c r="Q36" s="292"/>
      <c r="R36" s="292"/>
      <c r="S36" s="292"/>
      <c r="T36" s="292"/>
    </row>
    <row r="37" spans="1:20" ht="15.75">
      <c r="A37" s="455"/>
      <c r="B37" s="471" t="s">
        <v>351</v>
      </c>
      <c r="C37" s="469">
        <v>4.8405206463195691</v>
      </c>
      <c r="D37" s="484">
        <v>0</v>
      </c>
      <c r="E37" s="484">
        <v>6.0212500000000002</v>
      </c>
      <c r="F37" s="484">
        <v>1.1772727272727272</v>
      </c>
      <c r="G37" s="484">
        <v>5.6956521739130439</v>
      </c>
      <c r="H37" s="484">
        <v>9.3478260869565215</v>
      </c>
      <c r="I37" s="469">
        <v>5.5852321981424158</v>
      </c>
      <c r="J37" s="469">
        <v>0</v>
      </c>
      <c r="K37" s="484">
        <v>5.7808333333333346</v>
      </c>
      <c r="L37" s="484">
        <v>6.3586821705426368</v>
      </c>
      <c r="M37" s="484">
        <v>7.5827884615384615</v>
      </c>
      <c r="N37" s="469">
        <v>6.9714720110573598</v>
      </c>
      <c r="O37" s="485">
        <v>0</v>
      </c>
      <c r="P37" s="292"/>
      <c r="Q37" s="292"/>
      <c r="R37" s="292"/>
      <c r="S37" s="292"/>
      <c r="T37" s="292"/>
    </row>
    <row r="38" spans="1:20" ht="15.75">
      <c r="A38" s="455"/>
      <c r="B38" s="471" t="s">
        <v>395</v>
      </c>
      <c r="C38" s="469">
        <v>4.3706697362913349</v>
      </c>
      <c r="D38" s="484">
        <v>0</v>
      </c>
      <c r="E38" s="484">
        <v>4.860081967213115</v>
      </c>
      <c r="F38" s="484">
        <v>2.9116886930983847</v>
      </c>
      <c r="G38" s="484">
        <v>5.2773095623987043</v>
      </c>
      <c r="H38" s="484">
        <v>6.8461132561132567</v>
      </c>
      <c r="I38" s="469">
        <v>4.7744731659281143</v>
      </c>
      <c r="J38" s="469">
        <v>0</v>
      </c>
      <c r="K38" s="484">
        <v>5.5204416403785492</v>
      </c>
      <c r="L38" s="484">
        <v>5.1322821576763484</v>
      </c>
      <c r="M38" s="484">
        <v>6.2223773584905659</v>
      </c>
      <c r="N38" s="469">
        <v>5.8468114486567897</v>
      </c>
      <c r="O38" s="485">
        <v>0</v>
      </c>
      <c r="P38" s="292"/>
      <c r="Q38" s="292"/>
      <c r="R38" s="292"/>
      <c r="S38" s="292"/>
      <c r="T38" s="292"/>
    </row>
    <row r="39" spans="1:20" ht="15.75">
      <c r="A39" s="455"/>
      <c r="B39" s="471" t="s">
        <v>353</v>
      </c>
      <c r="C39" s="469">
        <v>4.3879700768297623</v>
      </c>
      <c r="D39" s="484">
        <v>0</v>
      </c>
      <c r="E39" s="484">
        <v>4.8578203164880041</v>
      </c>
      <c r="F39" s="484">
        <v>1.6204481792717087</v>
      </c>
      <c r="G39" s="484">
        <v>5.3577142857142857</v>
      </c>
      <c r="H39" s="484">
        <v>6.9359170854271355</v>
      </c>
      <c r="I39" s="469">
        <v>4.4450773391022169</v>
      </c>
      <c r="J39" s="469">
        <v>0</v>
      </c>
      <c r="K39" s="484">
        <v>5.5026959247648906</v>
      </c>
      <c r="L39" s="484">
        <v>5.0901059730250475</v>
      </c>
      <c r="M39" s="484">
        <v>6.4708718672785031</v>
      </c>
      <c r="N39" s="469">
        <v>6.0160190729651788</v>
      </c>
      <c r="O39" s="485">
        <v>0</v>
      </c>
      <c r="P39" s="292"/>
      <c r="Q39" s="292"/>
      <c r="R39" s="292"/>
      <c r="S39" s="292"/>
      <c r="T39" s="292"/>
    </row>
    <row r="40" spans="1:20" ht="15.75">
      <c r="A40" s="452" t="s">
        <v>286</v>
      </c>
      <c r="B40" s="434" t="s">
        <v>507</v>
      </c>
      <c r="C40" s="470">
        <v>0</v>
      </c>
      <c r="D40" s="482">
        <v>0</v>
      </c>
      <c r="E40" s="482">
        <v>0</v>
      </c>
      <c r="F40" s="482">
        <v>0</v>
      </c>
      <c r="G40" s="482">
        <v>0</v>
      </c>
      <c r="H40" s="482">
        <v>0</v>
      </c>
      <c r="I40" s="470">
        <v>0</v>
      </c>
      <c r="J40" s="470">
        <v>0</v>
      </c>
      <c r="K40" s="482">
        <v>0</v>
      </c>
      <c r="L40" s="482">
        <v>0</v>
      </c>
      <c r="M40" s="482">
        <v>0</v>
      </c>
      <c r="N40" s="470">
        <v>0</v>
      </c>
      <c r="O40" s="483">
        <v>0</v>
      </c>
      <c r="P40" s="292"/>
      <c r="Q40" s="292"/>
      <c r="R40" s="292"/>
      <c r="S40" s="292"/>
      <c r="T40" s="292"/>
    </row>
    <row r="41" spans="1:20" ht="15.75">
      <c r="A41" s="455"/>
      <c r="B41" s="471" t="s">
        <v>509</v>
      </c>
      <c r="C41" s="469">
        <v>0</v>
      </c>
      <c r="D41" s="484">
        <v>0</v>
      </c>
      <c r="E41" s="484">
        <v>0</v>
      </c>
      <c r="F41" s="484">
        <v>0</v>
      </c>
      <c r="G41" s="484">
        <v>0</v>
      </c>
      <c r="H41" s="484">
        <v>0</v>
      </c>
      <c r="I41" s="469">
        <v>0</v>
      </c>
      <c r="J41" s="469">
        <v>0</v>
      </c>
      <c r="K41" s="484">
        <v>0</v>
      </c>
      <c r="L41" s="484">
        <v>0</v>
      </c>
      <c r="M41" s="484">
        <v>0</v>
      </c>
      <c r="N41" s="469">
        <v>0</v>
      </c>
      <c r="O41" s="485">
        <v>0</v>
      </c>
      <c r="P41" s="292"/>
      <c r="Q41" s="292"/>
      <c r="R41" s="292"/>
      <c r="S41" s="292"/>
      <c r="T41" s="292"/>
    </row>
    <row r="42" spans="1:20" ht="15.75">
      <c r="A42" s="455"/>
      <c r="B42" s="471" t="s">
        <v>511</v>
      </c>
      <c r="C42" s="469">
        <v>0</v>
      </c>
      <c r="D42" s="484">
        <v>0</v>
      </c>
      <c r="E42" s="484">
        <v>0</v>
      </c>
      <c r="F42" s="484">
        <v>0</v>
      </c>
      <c r="G42" s="484">
        <v>0</v>
      </c>
      <c r="H42" s="484">
        <v>0</v>
      </c>
      <c r="I42" s="469">
        <v>0</v>
      </c>
      <c r="J42" s="469">
        <v>0</v>
      </c>
      <c r="K42" s="484">
        <v>0</v>
      </c>
      <c r="L42" s="484">
        <v>0</v>
      </c>
      <c r="M42" s="484">
        <v>0</v>
      </c>
      <c r="N42" s="469">
        <v>0</v>
      </c>
      <c r="O42" s="485">
        <v>0</v>
      </c>
      <c r="P42" s="292"/>
      <c r="Q42" s="292"/>
      <c r="R42" s="292"/>
      <c r="S42" s="292"/>
      <c r="T42" s="292"/>
    </row>
    <row r="43" spans="1:20" ht="15.75">
      <c r="A43" s="455"/>
      <c r="B43" s="471" t="s">
        <v>513</v>
      </c>
      <c r="C43" s="469">
        <v>0</v>
      </c>
      <c r="D43" s="484">
        <v>0</v>
      </c>
      <c r="E43" s="484">
        <v>0</v>
      </c>
      <c r="F43" s="484">
        <v>0</v>
      </c>
      <c r="G43" s="484">
        <v>0</v>
      </c>
      <c r="H43" s="484">
        <v>0</v>
      </c>
      <c r="I43" s="469">
        <v>0</v>
      </c>
      <c r="J43" s="469">
        <v>0</v>
      </c>
      <c r="K43" s="484">
        <v>0</v>
      </c>
      <c r="L43" s="484">
        <v>0</v>
      </c>
      <c r="M43" s="484">
        <v>0</v>
      </c>
      <c r="N43" s="469">
        <v>0</v>
      </c>
      <c r="O43" s="485">
        <v>0</v>
      </c>
      <c r="P43" s="292"/>
      <c r="Q43" s="292"/>
      <c r="R43" s="292"/>
      <c r="S43" s="292"/>
      <c r="T43" s="292"/>
    </row>
    <row r="44" spans="1:20" ht="15.75">
      <c r="A44" s="455"/>
      <c r="B44" s="471" t="s">
        <v>304</v>
      </c>
      <c r="C44" s="469">
        <v>0</v>
      </c>
      <c r="D44" s="484">
        <v>0</v>
      </c>
      <c r="E44" s="484">
        <v>0</v>
      </c>
      <c r="F44" s="484">
        <v>0</v>
      </c>
      <c r="G44" s="484">
        <v>0</v>
      </c>
      <c r="H44" s="484">
        <v>0</v>
      </c>
      <c r="I44" s="469">
        <v>0</v>
      </c>
      <c r="J44" s="469">
        <v>0</v>
      </c>
      <c r="K44" s="484">
        <v>0</v>
      </c>
      <c r="L44" s="484">
        <v>0</v>
      </c>
      <c r="M44" s="484">
        <v>0</v>
      </c>
      <c r="N44" s="469">
        <v>0</v>
      </c>
      <c r="O44" s="485">
        <v>0</v>
      </c>
      <c r="P44" s="292"/>
      <c r="Q44" s="292"/>
      <c r="R44" s="292"/>
      <c r="S44" s="292"/>
      <c r="T44" s="292"/>
    </row>
    <row r="45" spans="1:20" ht="15.75">
      <c r="A45" s="455"/>
      <c r="B45" s="471" t="s">
        <v>306</v>
      </c>
      <c r="C45" s="469">
        <v>0</v>
      </c>
      <c r="D45" s="484">
        <v>0</v>
      </c>
      <c r="E45" s="484">
        <v>0</v>
      </c>
      <c r="F45" s="484">
        <v>0</v>
      </c>
      <c r="G45" s="484">
        <v>0</v>
      </c>
      <c r="H45" s="484">
        <v>0</v>
      </c>
      <c r="I45" s="469">
        <v>0</v>
      </c>
      <c r="J45" s="469">
        <v>0</v>
      </c>
      <c r="K45" s="484">
        <v>0</v>
      </c>
      <c r="L45" s="484">
        <v>0</v>
      </c>
      <c r="M45" s="484">
        <v>0</v>
      </c>
      <c r="N45" s="469">
        <v>0</v>
      </c>
      <c r="O45" s="485">
        <v>0</v>
      </c>
      <c r="P45" s="292"/>
      <c r="Q45" s="292"/>
      <c r="R45" s="292"/>
      <c r="S45" s="292"/>
      <c r="T45" s="292"/>
    </row>
    <row r="46" spans="1:20" ht="15.75">
      <c r="A46" s="455"/>
      <c r="B46" s="471" t="s">
        <v>308</v>
      </c>
      <c r="C46" s="469">
        <v>0</v>
      </c>
      <c r="D46" s="484">
        <v>0</v>
      </c>
      <c r="E46" s="484">
        <v>0</v>
      </c>
      <c r="F46" s="484">
        <v>0</v>
      </c>
      <c r="G46" s="484">
        <v>0</v>
      </c>
      <c r="H46" s="484">
        <v>0</v>
      </c>
      <c r="I46" s="469">
        <v>0</v>
      </c>
      <c r="J46" s="469">
        <v>0</v>
      </c>
      <c r="K46" s="484">
        <v>0</v>
      </c>
      <c r="L46" s="484">
        <v>0</v>
      </c>
      <c r="M46" s="484">
        <v>0</v>
      </c>
      <c r="N46" s="469">
        <v>0</v>
      </c>
      <c r="O46" s="485">
        <v>0</v>
      </c>
      <c r="P46" s="292"/>
      <c r="Q46" s="292"/>
      <c r="R46" s="292"/>
      <c r="S46" s="292"/>
      <c r="T46" s="292"/>
    </row>
    <row r="47" spans="1:20" ht="15.75">
      <c r="A47" s="455"/>
      <c r="B47" s="471" t="s">
        <v>310</v>
      </c>
      <c r="C47" s="469">
        <v>0</v>
      </c>
      <c r="D47" s="484">
        <v>0</v>
      </c>
      <c r="E47" s="484">
        <v>0</v>
      </c>
      <c r="F47" s="484">
        <v>0</v>
      </c>
      <c r="G47" s="484">
        <v>0</v>
      </c>
      <c r="H47" s="484">
        <v>0</v>
      </c>
      <c r="I47" s="469">
        <v>0</v>
      </c>
      <c r="J47" s="469">
        <v>0</v>
      </c>
      <c r="K47" s="484">
        <v>0</v>
      </c>
      <c r="L47" s="484">
        <v>0</v>
      </c>
      <c r="M47" s="484">
        <v>0</v>
      </c>
      <c r="N47" s="469">
        <v>0</v>
      </c>
      <c r="O47" s="485">
        <v>0</v>
      </c>
      <c r="P47" s="292"/>
      <c r="Q47" s="292"/>
      <c r="R47" s="292"/>
      <c r="S47" s="292"/>
      <c r="T47" s="292"/>
    </row>
    <row r="48" spans="1:20" ht="15.75">
      <c r="A48" s="455"/>
      <c r="B48" s="471" t="s">
        <v>312</v>
      </c>
      <c r="C48" s="469">
        <v>0</v>
      </c>
      <c r="D48" s="484">
        <v>0</v>
      </c>
      <c r="E48" s="484">
        <v>0</v>
      </c>
      <c r="F48" s="484">
        <v>0</v>
      </c>
      <c r="G48" s="484">
        <v>0</v>
      </c>
      <c r="H48" s="484">
        <v>0</v>
      </c>
      <c r="I48" s="469">
        <v>0</v>
      </c>
      <c r="J48" s="469">
        <v>0</v>
      </c>
      <c r="K48" s="484">
        <v>0</v>
      </c>
      <c r="L48" s="484">
        <v>0</v>
      </c>
      <c r="M48" s="484">
        <v>0</v>
      </c>
      <c r="N48" s="469">
        <v>0</v>
      </c>
      <c r="O48" s="485">
        <v>0</v>
      </c>
      <c r="P48" s="292"/>
      <c r="Q48" s="292"/>
      <c r="R48" s="292"/>
      <c r="S48" s="292"/>
      <c r="T48" s="292"/>
    </row>
    <row r="49" spans="1:20" ht="15.75">
      <c r="A49" s="455"/>
      <c r="B49" s="471" t="s">
        <v>314</v>
      </c>
      <c r="C49" s="469">
        <v>0</v>
      </c>
      <c r="D49" s="484">
        <v>0</v>
      </c>
      <c r="E49" s="484">
        <v>0</v>
      </c>
      <c r="F49" s="484">
        <v>0</v>
      </c>
      <c r="G49" s="484">
        <v>0</v>
      </c>
      <c r="H49" s="484">
        <v>0</v>
      </c>
      <c r="I49" s="469">
        <v>0</v>
      </c>
      <c r="J49" s="469">
        <v>0</v>
      </c>
      <c r="K49" s="484">
        <v>0</v>
      </c>
      <c r="L49" s="484">
        <v>0</v>
      </c>
      <c r="M49" s="484">
        <v>0</v>
      </c>
      <c r="N49" s="469">
        <v>0</v>
      </c>
      <c r="O49" s="485">
        <v>0</v>
      </c>
      <c r="P49" s="292"/>
      <c r="Q49" s="292"/>
      <c r="R49" s="292"/>
      <c r="S49" s="292"/>
      <c r="T49" s="292"/>
    </row>
    <row r="50" spans="1:20" ht="15.75">
      <c r="A50" s="455"/>
      <c r="B50" s="471" t="s">
        <v>316</v>
      </c>
      <c r="C50" s="469">
        <v>0</v>
      </c>
      <c r="D50" s="484">
        <v>0</v>
      </c>
      <c r="E50" s="484">
        <v>0</v>
      </c>
      <c r="F50" s="484">
        <v>0</v>
      </c>
      <c r="G50" s="484">
        <v>0</v>
      </c>
      <c r="H50" s="484">
        <v>0</v>
      </c>
      <c r="I50" s="469">
        <v>0</v>
      </c>
      <c r="J50" s="469">
        <v>0</v>
      </c>
      <c r="K50" s="484">
        <v>0</v>
      </c>
      <c r="L50" s="484">
        <v>0</v>
      </c>
      <c r="M50" s="484">
        <v>0</v>
      </c>
      <c r="N50" s="469">
        <v>0</v>
      </c>
      <c r="O50" s="485">
        <v>0</v>
      </c>
      <c r="P50" s="292"/>
      <c r="Q50" s="292"/>
      <c r="R50" s="292"/>
      <c r="S50" s="292"/>
      <c r="T50" s="292"/>
    </row>
    <row r="51" spans="1:20" ht="15.75">
      <c r="A51" s="455"/>
      <c r="B51" s="471" t="s">
        <v>318</v>
      </c>
      <c r="C51" s="469">
        <v>0</v>
      </c>
      <c r="D51" s="484">
        <v>0</v>
      </c>
      <c r="E51" s="484">
        <v>0</v>
      </c>
      <c r="F51" s="484">
        <v>0</v>
      </c>
      <c r="G51" s="484">
        <v>0</v>
      </c>
      <c r="H51" s="484">
        <v>0</v>
      </c>
      <c r="I51" s="469">
        <v>0</v>
      </c>
      <c r="J51" s="469">
        <v>0</v>
      </c>
      <c r="K51" s="484">
        <v>0</v>
      </c>
      <c r="L51" s="484">
        <v>0</v>
      </c>
      <c r="M51" s="484">
        <v>0</v>
      </c>
      <c r="N51" s="469">
        <v>0</v>
      </c>
      <c r="O51" s="485">
        <v>0</v>
      </c>
      <c r="P51" s="292"/>
      <c r="Q51" s="292"/>
      <c r="R51" s="292"/>
      <c r="S51" s="292"/>
      <c r="T51" s="292"/>
    </row>
    <row r="52" spans="1:20" ht="15.75">
      <c r="A52" s="455"/>
      <c r="B52" s="471" t="s">
        <v>336</v>
      </c>
      <c r="C52" s="469">
        <v>0</v>
      </c>
      <c r="D52" s="484">
        <v>0</v>
      </c>
      <c r="E52" s="484">
        <v>0</v>
      </c>
      <c r="F52" s="484">
        <v>0</v>
      </c>
      <c r="G52" s="484">
        <v>0</v>
      </c>
      <c r="H52" s="484">
        <v>0</v>
      </c>
      <c r="I52" s="469">
        <v>0</v>
      </c>
      <c r="J52" s="469">
        <v>0</v>
      </c>
      <c r="K52" s="484">
        <v>0</v>
      </c>
      <c r="L52" s="484">
        <v>0</v>
      </c>
      <c r="M52" s="484">
        <v>0</v>
      </c>
      <c r="N52" s="469">
        <v>0</v>
      </c>
      <c r="O52" s="485">
        <v>0</v>
      </c>
      <c r="P52" s="292"/>
      <c r="Q52" s="292"/>
      <c r="R52" s="292"/>
      <c r="S52" s="292"/>
      <c r="T52" s="292"/>
    </row>
    <row r="53" spans="1:20" ht="15.75">
      <c r="A53" s="455"/>
      <c r="B53" s="471" t="s">
        <v>349</v>
      </c>
      <c r="C53" s="469">
        <v>0</v>
      </c>
      <c r="D53" s="484">
        <v>0</v>
      </c>
      <c r="E53" s="484">
        <v>0</v>
      </c>
      <c r="F53" s="484">
        <v>0</v>
      </c>
      <c r="G53" s="484">
        <v>0</v>
      </c>
      <c r="H53" s="484">
        <v>0</v>
      </c>
      <c r="I53" s="469">
        <v>0</v>
      </c>
      <c r="J53" s="469">
        <v>0</v>
      </c>
      <c r="K53" s="484">
        <v>0</v>
      </c>
      <c r="L53" s="484">
        <v>0</v>
      </c>
      <c r="M53" s="484">
        <v>0</v>
      </c>
      <c r="N53" s="469">
        <v>0</v>
      </c>
      <c r="O53" s="485">
        <v>0</v>
      </c>
      <c r="P53" s="292"/>
      <c r="Q53" s="292"/>
      <c r="R53" s="292"/>
      <c r="S53" s="292"/>
      <c r="T53" s="292"/>
    </row>
    <row r="54" spans="1:20" ht="15.75">
      <c r="A54" s="455"/>
      <c r="B54" s="471" t="s">
        <v>351</v>
      </c>
      <c r="C54" s="469">
        <v>0</v>
      </c>
      <c r="D54" s="484">
        <v>0</v>
      </c>
      <c r="E54" s="484">
        <v>0</v>
      </c>
      <c r="F54" s="484">
        <v>0</v>
      </c>
      <c r="G54" s="484">
        <v>0</v>
      </c>
      <c r="H54" s="484">
        <v>0</v>
      </c>
      <c r="I54" s="469">
        <v>0</v>
      </c>
      <c r="J54" s="469">
        <v>0</v>
      </c>
      <c r="K54" s="484">
        <v>0</v>
      </c>
      <c r="L54" s="484">
        <v>0</v>
      </c>
      <c r="M54" s="484">
        <v>0</v>
      </c>
      <c r="N54" s="469">
        <v>0</v>
      </c>
      <c r="O54" s="485">
        <v>0</v>
      </c>
      <c r="P54" s="292"/>
      <c r="Q54" s="292"/>
      <c r="R54" s="292"/>
      <c r="S54" s="292"/>
      <c r="T54" s="292"/>
    </row>
    <row r="55" spans="1:20" ht="15.75">
      <c r="A55" s="455"/>
      <c r="B55" s="471" t="s">
        <v>395</v>
      </c>
      <c r="C55" s="469">
        <v>0</v>
      </c>
      <c r="D55" s="484">
        <v>0</v>
      </c>
      <c r="E55" s="484">
        <v>0</v>
      </c>
      <c r="F55" s="484">
        <v>0</v>
      </c>
      <c r="G55" s="484">
        <v>0</v>
      </c>
      <c r="H55" s="484">
        <v>0</v>
      </c>
      <c r="I55" s="469">
        <v>0</v>
      </c>
      <c r="J55" s="469">
        <v>0</v>
      </c>
      <c r="K55" s="484">
        <v>0</v>
      </c>
      <c r="L55" s="484">
        <v>0</v>
      </c>
      <c r="M55" s="484">
        <v>0</v>
      </c>
      <c r="N55" s="469">
        <v>0</v>
      </c>
      <c r="O55" s="485">
        <v>0</v>
      </c>
      <c r="P55" s="292"/>
      <c r="Q55" s="292"/>
      <c r="R55" s="292"/>
      <c r="S55" s="292"/>
      <c r="T55" s="292"/>
    </row>
    <row r="56" spans="1:20" ht="15.75">
      <c r="A56" s="455"/>
      <c r="B56" s="471" t="s">
        <v>353</v>
      </c>
      <c r="C56" s="469">
        <v>0</v>
      </c>
      <c r="D56" s="484">
        <v>0</v>
      </c>
      <c r="E56" s="484">
        <v>0</v>
      </c>
      <c r="F56" s="484">
        <v>0</v>
      </c>
      <c r="G56" s="484">
        <v>0</v>
      </c>
      <c r="H56" s="484">
        <v>0</v>
      </c>
      <c r="I56" s="469">
        <v>0</v>
      </c>
      <c r="J56" s="469">
        <v>0</v>
      </c>
      <c r="K56" s="484">
        <v>0</v>
      </c>
      <c r="L56" s="484">
        <v>0</v>
      </c>
      <c r="M56" s="484">
        <v>0</v>
      </c>
      <c r="N56" s="469">
        <v>0</v>
      </c>
      <c r="O56" s="485">
        <v>0</v>
      </c>
      <c r="P56" s="292"/>
      <c r="Q56" s="292"/>
      <c r="R56" s="292"/>
      <c r="S56" s="292"/>
      <c r="T56" s="292"/>
    </row>
    <row r="57" spans="1:20" ht="15.75">
      <c r="A57" s="452" t="s">
        <v>111</v>
      </c>
      <c r="B57" s="434" t="s">
        <v>507</v>
      </c>
      <c r="C57" s="470">
        <v>4.7116212686567165</v>
      </c>
      <c r="D57" s="482">
        <v>4.96</v>
      </c>
      <c r="E57" s="482">
        <v>5.0542612137203164</v>
      </c>
      <c r="F57" s="482">
        <v>4.42</v>
      </c>
      <c r="G57" s="482">
        <v>0</v>
      </c>
      <c r="H57" s="482">
        <v>3.92</v>
      </c>
      <c r="I57" s="470">
        <v>4.7531791044776117</v>
      </c>
      <c r="J57" s="470">
        <v>2.9371373307543522</v>
      </c>
      <c r="K57" s="482">
        <v>2.7454545454545456</v>
      </c>
      <c r="L57" s="482">
        <v>2.8250000000000002</v>
      </c>
      <c r="M57" s="482">
        <v>2.5000000000000004</v>
      </c>
      <c r="N57" s="470">
        <v>2.7858197932053175</v>
      </c>
      <c r="O57" s="483">
        <v>0</v>
      </c>
      <c r="P57" s="292"/>
      <c r="Q57" s="292"/>
      <c r="R57" s="292"/>
      <c r="S57" s="292"/>
      <c r="T57" s="292"/>
    </row>
    <row r="58" spans="1:20" ht="15.75">
      <c r="A58" s="455"/>
      <c r="B58" s="471" t="s">
        <v>509</v>
      </c>
      <c r="C58" s="469">
        <v>5.3933526011560691</v>
      </c>
      <c r="D58" s="484">
        <v>5.63</v>
      </c>
      <c r="E58" s="484">
        <v>5.6104545454545454</v>
      </c>
      <c r="F58" s="484">
        <v>4.75</v>
      </c>
      <c r="G58" s="484">
        <v>0</v>
      </c>
      <c r="H58" s="484">
        <v>0</v>
      </c>
      <c r="I58" s="469">
        <v>5.4235390946502058</v>
      </c>
      <c r="J58" s="469">
        <v>3.870967741935484</v>
      </c>
      <c r="K58" s="484">
        <v>3.4944751381215471</v>
      </c>
      <c r="L58" s="484">
        <v>3.8356164383561642</v>
      </c>
      <c r="M58" s="484">
        <v>3.4666666666666668</v>
      </c>
      <c r="N58" s="469">
        <v>3.6059757236227825</v>
      </c>
      <c r="O58" s="485">
        <v>0</v>
      </c>
      <c r="P58" s="292"/>
      <c r="Q58" s="292"/>
      <c r="R58" s="292"/>
      <c r="S58" s="292"/>
      <c r="T58" s="292"/>
    </row>
    <row r="59" spans="1:20" ht="15.75">
      <c r="A59" s="455"/>
      <c r="B59" s="471" t="s">
        <v>511</v>
      </c>
      <c r="C59" s="469">
        <v>6</v>
      </c>
      <c r="D59" s="484">
        <v>0</v>
      </c>
      <c r="E59" s="484">
        <v>0</v>
      </c>
      <c r="F59" s="484">
        <v>0</v>
      </c>
      <c r="G59" s="484">
        <v>0</v>
      </c>
      <c r="H59" s="484">
        <v>0</v>
      </c>
      <c r="I59" s="469">
        <v>6</v>
      </c>
      <c r="J59" s="469">
        <v>0.68421052631578949</v>
      </c>
      <c r="K59" s="484">
        <v>0.64241803278688525</v>
      </c>
      <c r="L59" s="484">
        <v>0.8</v>
      </c>
      <c r="M59" s="484">
        <v>0.7</v>
      </c>
      <c r="N59" s="469">
        <v>0.65634674922600622</v>
      </c>
      <c r="O59" s="485">
        <v>0</v>
      </c>
      <c r="P59" s="292"/>
      <c r="Q59" s="292"/>
      <c r="R59" s="292"/>
      <c r="S59" s="292"/>
      <c r="T59" s="292"/>
    </row>
    <row r="60" spans="1:20" ht="15.75">
      <c r="A60" s="455"/>
      <c r="B60" s="471" t="s">
        <v>513</v>
      </c>
      <c r="C60" s="469">
        <v>4.7333947606142734</v>
      </c>
      <c r="D60" s="484">
        <v>5.0238095238095237</v>
      </c>
      <c r="E60" s="484">
        <v>5.0699487179487175</v>
      </c>
      <c r="F60" s="484">
        <v>4.435137614678899</v>
      </c>
      <c r="G60" s="484">
        <v>0</v>
      </c>
      <c r="H60" s="484">
        <v>3.92</v>
      </c>
      <c r="I60" s="469">
        <v>4.7769935205183591</v>
      </c>
      <c r="J60" s="469">
        <v>2.7864832535885169</v>
      </c>
      <c r="K60" s="484">
        <v>2.6036049237983589</v>
      </c>
      <c r="L60" s="484">
        <v>2.9611959287531806</v>
      </c>
      <c r="M60" s="484">
        <v>2.5808823529411766</v>
      </c>
      <c r="N60" s="469">
        <v>2.6883575068600547</v>
      </c>
      <c r="O60" s="485">
        <v>0</v>
      </c>
      <c r="P60" s="292"/>
      <c r="Q60" s="292"/>
      <c r="R60" s="292"/>
      <c r="S60" s="292"/>
      <c r="T60" s="292"/>
    </row>
    <row r="61" spans="1:20" ht="15.75">
      <c r="A61" s="455"/>
      <c r="B61" s="471" t="s">
        <v>304</v>
      </c>
      <c r="C61" s="469">
        <v>4.8793197678689486</v>
      </c>
      <c r="D61" s="484">
        <v>5.64</v>
      </c>
      <c r="E61" s="484">
        <v>5.5602978941961991</v>
      </c>
      <c r="F61" s="484">
        <v>4.8099999999999996</v>
      </c>
      <c r="G61" s="484">
        <v>0</v>
      </c>
      <c r="H61" s="484">
        <v>4.2</v>
      </c>
      <c r="I61" s="469">
        <v>4.9834675145479626</v>
      </c>
      <c r="J61" s="469">
        <v>4.2255226925038247</v>
      </c>
      <c r="K61" s="484">
        <v>3.7647449842881313</v>
      </c>
      <c r="L61" s="484">
        <v>3.7667682926829267</v>
      </c>
      <c r="M61" s="484">
        <v>3.7346938775510203</v>
      </c>
      <c r="N61" s="469">
        <v>3.9048135803426089</v>
      </c>
      <c r="O61" s="485">
        <v>0</v>
      </c>
      <c r="P61" s="292"/>
      <c r="Q61" s="292"/>
      <c r="R61" s="292"/>
      <c r="S61" s="292"/>
      <c r="T61" s="292"/>
    </row>
    <row r="62" spans="1:20" ht="15.75">
      <c r="A62" s="455"/>
      <c r="B62" s="471" t="s">
        <v>306</v>
      </c>
      <c r="C62" s="469">
        <v>6.3733373934226556</v>
      </c>
      <c r="D62" s="484">
        <v>6.32</v>
      </c>
      <c r="E62" s="484">
        <v>6.5221428571428577</v>
      </c>
      <c r="F62" s="484">
        <v>6.39</v>
      </c>
      <c r="G62" s="484">
        <v>0</v>
      </c>
      <c r="H62" s="484">
        <v>0</v>
      </c>
      <c r="I62" s="469">
        <v>6.376545105566219</v>
      </c>
      <c r="J62" s="469">
        <v>5.4709302325581399</v>
      </c>
      <c r="K62" s="484">
        <v>5.206701599558742</v>
      </c>
      <c r="L62" s="484">
        <v>5.1834061135371181</v>
      </c>
      <c r="M62" s="484">
        <v>6.375</v>
      </c>
      <c r="N62" s="469">
        <v>5.2957660940482389</v>
      </c>
      <c r="O62" s="485">
        <v>0</v>
      </c>
      <c r="P62" s="292"/>
      <c r="Q62" s="292"/>
      <c r="R62" s="292"/>
      <c r="S62" s="292"/>
      <c r="T62" s="292"/>
    </row>
    <row r="63" spans="1:20" ht="15.75">
      <c r="A63" s="455"/>
      <c r="B63" s="471" t="s">
        <v>308</v>
      </c>
      <c r="C63" s="469">
        <v>7.9881837160751568</v>
      </c>
      <c r="D63" s="484">
        <v>13.33</v>
      </c>
      <c r="E63" s="484">
        <v>11.08</v>
      </c>
      <c r="F63" s="484">
        <v>4</v>
      </c>
      <c r="G63" s="484">
        <v>0</v>
      </c>
      <c r="H63" s="484">
        <v>4</v>
      </c>
      <c r="I63" s="469">
        <v>8.1209741550695824</v>
      </c>
      <c r="J63" s="469">
        <v>3.3125</v>
      </c>
      <c r="K63" s="484">
        <v>0</v>
      </c>
      <c r="L63" s="484">
        <v>5.5</v>
      </c>
      <c r="M63" s="484">
        <v>0</v>
      </c>
      <c r="N63" s="469">
        <v>3.5555555555555554</v>
      </c>
      <c r="O63" s="485">
        <v>0</v>
      </c>
      <c r="P63" s="292"/>
      <c r="Q63" s="292"/>
      <c r="R63" s="292"/>
      <c r="S63" s="292"/>
      <c r="T63" s="292"/>
    </row>
    <row r="64" spans="1:20" ht="15.75">
      <c r="A64" s="455"/>
      <c r="B64" s="471" t="s">
        <v>310</v>
      </c>
      <c r="C64" s="469">
        <v>5.0614249312680215</v>
      </c>
      <c r="D64" s="484">
        <v>5.7826134969325151</v>
      </c>
      <c r="E64" s="484">
        <v>5.6448772102161104</v>
      </c>
      <c r="F64" s="484">
        <v>4.8747720364741642</v>
      </c>
      <c r="G64" s="484">
        <v>0</v>
      </c>
      <c r="H64" s="484">
        <v>4.1983471074380168</v>
      </c>
      <c r="I64" s="469">
        <v>5.1498094872076416</v>
      </c>
      <c r="J64" s="469">
        <v>4.6289934730333222</v>
      </c>
      <c r="K64" s="484">
        <v>4.2041176470588235</v>
      </c>
      <c r="L64" s="484">
        <v>4.1348758465011288</v>
      </c>
      <c r="M64" s="484">
        <v>4.384615384615385</v>
      </c>
      <c r="N64" s="469">
        <v>4.333931344722326</v>
      </c>
      <c r="O64" s="485">
        <v>0</v>
      </c>
      <c r="P64" s="292"/>
      <c r="Q64" s="292"/>
      <c r="R64" s="292"/>
      <c r="S64" s="292"/>
      <c r="T64" s="292"/>
    </row>
    <row r="65" spans="1:20" ht="15.75">
      <c r="A65" s="455"/>
      <c r="B65" s="471" t="s">
        <v>312</v>
      </c>
      <c r="C65" s="469">
        <v>3.1462990846094616</v>
      </c>
      <c r="D65" s="484">
        <v>3.42</v>
      </c>
      <c r="E65" s="484">
        <v>3.4383017203352453</v>
      </c>
      <c r="F65" s="484">
        <v>3.12</v>
      </c>
      <c r="G65" s="484">
        <v>0</v>
      </c>
      <c r="H65" s="484">
        <v>3.19</v>
      </c>
      <c r="I65" s="469">
        <v>3.2124194150591161</v>
      </c>
      <c r="J65" s="469">
        <v>3.0250521920668056</v>
      </c>
      <c r="K65" s="484">
        <v>2.5781853281853282</v>
      </c>
      <c r="L65" s="484">
        <v>2.6138996138996138</v>
      </c>
      <c r="M65" s="484">
        <v>2.4772727272727271</v>
      </c>
      <c r="N65" s="469">
        <v>2.659019134311722</v>
      </c>
      <c r="O65" s="485">
        <v>0</v>
      </c>
      <c r="P65" s="292"/>
      <c r="Q65" s="292"/>
      <c r="R65" s="292"/>
      <c r="S65" s="292"/>
      <c r="T65" s="292"/>
    </row>
    <row r="66" spans="1:20" ht="15.75">
      <c r="A66" s="455"/>
      <c r="B66" s="471" t="s">
        <v>314</v>
      </c>
      <c r="C66" s="469">
        <v>4.0994600814303412</v>
      </c>
      <c r="D66" s="484">
        <v>4.18</v>
      </c>
      <c r="E66" s="484">
        <v>4.0932409381663115</v>
      </c>
      <c r="F66" s="484">
        <v>4</v>
      </c>
      <c r="G66" s="484">
        <v>0</v>
      </c>
      <c r="H66" s="484">
        <v>0</v>
      </c>
      <c r="I66" s="469">
        <v>4.1116068030447188</v>
      </c>
      <c r="J66" s="469">
        <v>4.1259259259259258</v>
      </c>
      <c r="K66" s="484">
        <v>3.752232785940651</v>
      </c>
      <c r="L66" s="484">
        <v>3.5113636363636362</v>
      </c>
      <c r="M66" s="484">
        <v>3.4444444444444446</v>
      </c>
      <c r="N66" s="469">
        <v>3.8126862494678586</v>
      </c>
      <c r="O66" s="485">
        <v>0</v>
      </c>
      <c r="P66" s="292"/>
      <c r="Q66" s="292"/>
      <c r="R66" s="292"/>
      <c r="S66" s="292"/>
      <c r="T66" s="292"/>
    </row>
    <row r="67" spans="1:20" ht="15.75">
      <c r="A67" s="455"/>
      <c r="B67" s="471" t="s">
        <v>316</v>
      </c>
      <c r="C67" s="469">
        <v>7.5143310344827574</v>
      </c>
      <c r="D67" s="484">
        <v>15.440000000000001</v>
      </c>
      <c r="E67" s="484">
        <v>8.9057812500000004</v>
      </c>
      <c r="F67" s="484">
        <v>4.67</v>
      </c>
      <c r="G67" s="484">
        <v>0</v>
      </c>
      <c r="H67" s="484">
        <v>0</v>
      </c>
      <c r="I67" s="469">
        <v>8.0100119904076728</v>
      </c>
      <c r="J67" s="469">
        <v>5.125</v>
      </c>
      <c r="K67" s="484">
        <v>3.5</v>
      </c>
      <c r="L67" s="484">
        <v>3.25</v>
      </c>
      <c r="M67" s="484">
        <v>0</v>
      </c>
      <c r="N67" s="469">
        <v>3.8571428571428572</v>
      </c>
      <c r="O67" s="485">
        <v>0</v>
      </c>
      <c r="P67" s="292"/>
      <c r="Q67" s="292"/>
      <c r="R67" s="292"/>
      <c r="S67" s="292"/>
      <c r="T67" s="292"/>
    </row>
    <row r="68" spans="1:20" ht="15.75">
      <c r="A68" s="455"/>
      <c r="B68" s="471" t="s">
        <v>318</v>
      </c>
      <c r="C68" s="469">
        <v>3.6197104578419972</v>
      </c>
      <c r="D68" s="484">
        <v>3.9654947834334493</v>
      </c>
      <c r="E68" s="484">
        <v>3.7332701131844606</v>
      </c>
      <c r="F68" s="484">
        <v>3.3644514501891556</v>
      </c>
      <c r="G68" s="484">
        <v>0</v>
      </c>
      <c r="H68" s="484">
        <v>3.19</v>
      </c>
      <c r="I68" s="469">
        <v>3.6691814159292031</v>
      </c>
      <c r="J68" s="469">
        <v>3.5749868904037756</v>
      </c>
      <c r="K68" s="484">
        <v>3.1135319595747473</v>
      </c>
      <c r="L68" s="484">
        <v>3.0689981096408316</v>
      </c>
      <c r="M68" s="484">
        <v>2.9125000000000001</v>
      </c>
      <c r="N68" s="469">
        <v>3.1975730559683013</v>
      </c>
      <c r="O68" s="485">
        <v>0</v>
      </c>
      <c r="P68" s="292"/>
      <c r="Q68" s="292"/>
      <c r="R68" s="292"/>
      <c r="S68" s="292"/>
      <c r="T68" s="292"/>
    </row>
    <row r="69" spans="1:20" ht="15.75">
      <c r="A69" s="455"/>
      <c r="B69" s="471" t="s">
        <v>336</v>
      </c>
      <c r="C69" s="469">
        <v>0</v>
      </c>
      <c r="D69" s="484">
        <v>0</v>
      </c>
      <c r="E69" s="484">
        <v>0</v>
      </c>
      <c r="F69" s="484">
        <v>0</v>
      </c>
      <c r="G69" s="484">
        <v>0</v>
      </c>
      <c r="H69" s="484">
        <v>0</v>
      </c>
      <c r="I69" s="469">
        <v>0</v>
      </c>
      <c r="J69" s="469">
        <v>4.861450381679389</v>
      </c>
      <c r="K69" s="484">
        <v>5.0770498557890402</v>
      </c>
      <c r="L69" s="484">
        <v>5.1757322175732217</v>
      </c>
      <c r="M69" s="484">
        <v>6.1379310344827589</v>
      </c>
      <c r="N69" s="469">
        <v>5.0200998751560553</v>
      </c>
      <c r="O69" s="485">
        <v>0</v>
      </c>
      <c r="P69" s="292"/>
      <c r="Q69" s="292"/>
      <c r="R69" s="292"/>
      <c r="S69" s="292"/>
      <c r="T69" s="292"/>
    </row>
    <row r="70" spans="1:20" ht="15.75">
      <c r="A70" s="455"/>
      <c r="B70" s="471" t="s">
        <v>349</v>
      </c>
      <c r="C70" s="469">
        <v>4.1893405518231033</v>
      </c>
      <c r="D70" s="484">
        <v>4.2253469227753824</v>
      </c>
      <c r="E70" s="484">
        <v>4.5156194690265492</v>
      </c>
      <c r="F70" s="484">
        <v>3.8502278942570647</v>
      </c>
      <c r="G70" s="484">
        <v>0</v>
      </c>
      <c r="H70" s="484">
        <v>4.0224203821656053</v>
      </c>
      <c r="I70" s="469">
        <v>4.2227059509622453</v>
      </c>
      <c r="J70" s="469">
        <v>3.889012414304243</v>
      </c>
      <c r="K70" s="484">
        <v>3.2749692160350254</v>
      </c>
      <c r="L70" s="484">
        <v>3.1918566775244299</v>
      </c>
      <c r="M70" s="484">
        <v>3.0042016806722689</v>
      </c>
      <c r="N70" s="469">
        <v>3.4205316350546866</v>
      </c>
      <c r="O70" s="485">
        <v>0</v>
      </c>
      <c r="P70" s="292"/>
      <c r="Q70" s="292"/>
      <c r="R70" s="292"/>
      <c r="S70" s="292"/>
      <c r="T70" s="292"/>
    </row>
    <row r="71" spans="1:20" ht="15.75">
      <c r="A71" s="455"/>
      <c r="B71" s="471" t="s">
        <v>351</v>
      </c>
      <c r="C71" s="469">
        <v>4.4141818455517088</v>
      </c>
      <c r="D71" s="484">
        <v>4.375553060078607</v>
      </c>
      <c r="E71" s="484">
        <v>4.2907184466019421</v>
      </c>
      <c r="F71" s="484">
        <v>4.1713807531380755</v>
      </c>
      <c r="G71" s="484">
        <v>0</v>
      </c>
      <c r="H71" s="484">
        <v>0</v>
      </c>
      <c r="I71" s="469">
        <v>4.3879779222119053</v>
      </c>
      <c r="J71" s="469">
        <v>4.9520344029110159</v>
      </c>
      <c r="K71" s="484">
        <v>4.4026978647231809</v>
      </c>
      <c r="L71" s="484">
        <v>4.1846635367762124</v>
      </c>
      <c r="M71" s="484">
        <v>4.408163265306122</v>
      </c>
      <c r="N71" s="469">
        <v>4.5346427332639614</v>
      </c>
      <c r="O71" s="485">
        <v>0</v>
      </c>
      <c r="P71" s="292"/>
      <c r="Q71" s="292"/>
      <c r="R71" s="292"/>
      <c r="S71" s="292"/>
      <c r="T71" s="292"/>
    </row>
    <row r="72" spans="1:20" ht="15.75">
      <c r="A72" s="455"/>
      <c r="B72" s="471" t="s">
        <v>395</v>
      </c>
      <c r="C72" s="469">
        <v>4.2293786355716394</v>
      </c>
      <c r="D72" s="484">
        <v>4.2871006463527239</v>
      </c>
      <c r="E72" s="484">
        <v>4.4770243252249253</v>
      </c>
      <c r="F72" s="484">
        <v>3.9076796407185626</v>
      </c>
      <c r="G72" s="484">
        <v>0</v>
      </c>
      <c r="H72" s="484">
        <v>4.0224203821656053</v>
      </c>
      <c r="I72" s="469">
        <v>4.2553116095416428</v>
      </c>
      <c r="J72" s="469">
        <v>4.2706650831353921</v>
      </c>
      <c r="K72" s="484">
        <v>3.6680333348188423</v>
      </c>
      <c r="L72" s="484">
        <v>3.4836706531738733</v>
      </c>
      <c r="M72" s="484">
        <v>3.4136904761904763</v>
      </c>
      <c r="N72" s="469">
        <v>3.8075057980181319</v>
      </c>
      <c r="O72" s="485">
        <v>0</v>
      </c>
      <c r="P72" s="292"/>
      <c r="Q72" s="292"/>
      <c r="R72" s="292"/>
      <c r="S72" s="292"/>
      <c r="T72" s="292"/>
    </row>
    <row r="73" spans="1:20" ht="15.75">
      <c r="A73" s="455"/>
      <c r="B73" s="471" t="s">
        <v>353</v>
      </c>
      <c r="C73" s="469">
        <v>4.3380644491184341</v>
      </c>
      <c r="D73" s="484">
        <v>4.4003175691112641</v>
      </c>
      <c r="E73" s="484">
        <v>4.5442218570254731</v>
      </c>
      <c r="F73" s="484">
        <v>3.9094552238805971</v>
      </c>
      <c r="G73" s="484">
        <v>0</v>
      </c>
      <c r="H73" s="484">
        <v>4.0222784810126582</v>
      </c>
      <c r="I73" s="469">
        <v>4.3559503477244359</v>
      </c>
      <c r="J73" s="469">
        <v>4.300303797468354</v>
      </c>
      <c r="K73" s="484">
        <v>3.7446368010095434</v>
      </c>
      <c r="L73" s="484">
        <v>3.6276639344262294</v>
      </c>
      <c r="M73" s="484">
        <v>3.7376237623762378</v>
      </c>
      <c r="N73" s="469">
        <v>3.8819405940594058</v>
      </c>
      <c r="O73" s="485">
        <v>0</v>
      </c>
      <c r="P73" s="292"/>
      <c r="Q73" s="292"/>
      <c r="R73" s="292"/>
      <c r="S73" s="292"/>
      <c r="T73" s="292"/>
    </row>
    <row r="74" spans="1:20" ht="15.75">
      <c r="A74" s="452" t="s">
        <v>79</v>
      </c>
      <c r="B74" s="434" t="s">
        <v>507</v>
      </c>
      <c r="C74" s="470">
        <v>4.7073170731707314</v>
      </c>
      <c r="D74" s="482">
        <v>5.3548387096774199</v>
      </c>
      <c r="E74" s="482">
        <v>4.828125</v>
      </c>
      <c r="F74" s="482">
        <v>5.577464788732394</v>
      </c>
      <c r="G74" s="482">
        <v>5.2954545454545459</v>
      </c>
      <c r="H74" s="482">
        <v>4.8499999999999996</v>
      </c>
      <c r="I74" s="470">
        <v>5.0311526479750777</v>
      </c>
      <c r="J74" s="470">
        <v>4.2142857142857144</v>
      </c>
      <c r="K74" s="482">
        <v>4.7</v>
      </c>
      <c r="L74" s="482">
        <v>3.3775510204081631</v>
      </c>
      <c r="M74" s="482">
        <v>2.2777777777777777</v>
      </c>
      <c r="N74" s="470">
        <v>3.5750000000000002</v>
      </c>
      <c r="O74" s="483">
        <v>0</v>
      </c>
      <c r="P74" s="292"/>
      <c r="Q74" s="292"/>
      <c r="R74" s="292"/>
      <c r="S74" s="292"/>
      <c r="T74" s="292"/>
    </row>
    <row r="75" spans="1:20" ht="15.75">
      <c r="A75" s="455"/>
      <c r="B75" s="471" t="s">
        <v>509</v>
      </c>
      <c r="C75" s="469">
        <v>5.166666666666667</v>
      </c>
      <c r="D75" s="484">
        <v>0</v>
      </c>
      <c r="E75" s="484">
        <v>4.4705882352941178</v>
      </c>
      <c r="F75" s="484">
        <v>4.6875</v>
      </c>
      <c r="G75" s="484">
        <v>7.666666666666667</v>
      </c>
      <c r="H75" s="484">
        <v>6.6</v>
      </c>
      <c r="I75" s="469">
        <v>5.0847457627118642</v>
      </c>
      <c r="J75" s="469">
        <v>3.9</v>
      </c>
      <c r="K75" s="484">
        <v>3</v>
      </c>
      <c r="L75" s="484">
        <v>3.9074074074074074</v>
      </c>
      <c r="M75" s="484">
        <v>2.5</v>
      </c>
      <c r="N75" s="469">
        <v>3.6547619047619047</v>
      </c>
      <c r="O75" s="485">
        <v>0</v>
      </c>
      <c r="P75" s="292"/>
      <c r="Q75" s="292"/>
      <c r="R75" s="292"/>
      <c r="S75" s="292"/>
      <c r="T75" s="292"/>
    </row>
    <row r="76" spans="1:20" ht="15.75">
      <c r="A76" s="455"/>
      <c r="B76" s="471" t="s">
        <v>511</v>
      </c>
      <c r="C76" s="469">
        <v>0</v>
      </c>
      <c r="D76" s="484">
        <v>0</v>
      </c>
      <c r="E76" s="484">
        <v>0</v>
      </c>
      <c r="F76" s="484">
        <v>0</v>
      </c>
      <c r="G76" s="484">
        <v>0</v>
      </c>
      <c r="H76" s="484">
        <v>0</v>
      </c>
      <c r="I76" s="469">
        <v>0</v>
      </c>
      <c r="J76" s="469">
        <v>0</v>
      </c>
      <c r="K76" s="484">
        <v>0</v>
      </c>
      <c r="L76" s="484">
        <v>0</v>
      </c>
      <c r="M76" s="484">
        <v>0</v>
      </c>
      <c r="N76" s="469">
        <v>0</v>
      </c>
      <c r="O76" s="485">
        <v>0</v>
      </c>
      <c r="P76" s="292"/>
      <c r="Q76" s="292"/>
      <c r="R76" s="292"/>
      <c r="S76" s="292"/>
      <c r="T76" s="292"/>
    </row>
    <row r="77" spans="1:20" ht="15.75">
      <c r="A77" s="455"/>
      <c r="B77" s="471" t="s">
        <v>513</v>
      </c>
      <c r="C77" s="469">
        <v>4.7659574468085104</v>
      </c>
      <c r="D77" s="484">
        <v>5.3548387096774199</v>
      </c>
      <c r="E77" s="484">
        <v>4.7530864197530862</v>
      </c>
      <c r="F77" s="484">
        <v>5.4137931034482758</v>
      </c>
      <c r="G77" s="484">
        <v>5.58</v>
      </c>
      <c r="H77" s="484">
        <v>5.4333333333333336</v>
      </c>
      <c r="I77" s="469">
        <v>5.0394736842105265</v>
      </c>
      <c r="J77" s="469">
        <v>4.083333333333333</v>
      </c>
      <c r="K77" s="484">
        <v>4.1590909090909092</v>
      </c>
      <c r="L77" s="484">
        <v>3.5657894736842106</v>
      </c>
      <c r="M77" s="484">
        <v>2.3333333333333335</v>
      </c>
      <c r="N77" s="469">
        <v>3.6024590163934427</v>
      </c>
      <c r="O77" s="485">
        <v>0</v>
      </c>
      <c r="P77" s="292"/>
      <c r="Q77" s="292"/>
      <c r="R77" s="292"/>
      <c r="S77" s="292"/>
      <c r="T77" s="292"/>
    </row>
    <row r="78" spans="1:20" ht="15.75">
      <c r="A78" s="455"/>
      <c r="B78" s="471" t="s">
        <v>304</v>
      </c>
      <c r="C78" s="469">
        <v>4.9853450265405028</v>
      </c>
      <c r="D78" s="484">
        <v>4.9631050767414404</v>
      </c>
      <c r="E78" s="484">
        <v>5.4503496503496507</v>
      </c>
      <c r="F78" s="484">
        <v>5.6319906140007818</v>
      </c>
      <c r="G78" s="484">
        <v>5.5278514588859418</v>
      </c>
      <c r="H78" s="484">
        <v>6.1417682926829267</v>
      </c>
      <c r="I78" s="469">
        <v>5.2905913353483687</v>
      </c>
      <c r="J78" s="469">
        <v>4.8818181818181818</v>
      </c>
      <c r="K78" s="484">
        <v>4.4537572254335265</v>
      </c>
      <c r="L78" s="484">
        <v>4.3950742240215925</v>
      </c>
      <c r="M78" s="484">
        <v>4.2794612794612794</v>
      </c>
      <c r="N78" s="469">
        <v>4.4261063743402351</v>
      </c>
      <c r="O78" s="485">
        <v>0</v>
      </c>
      <c r="P78" s="292"/>
      <c r="Q78" s="292"/>
      <c r="R78" s="292"/>
      <c r="S78" s="292"/>
      <c r="T78" s="292"/>
    </row>
    <row r="79" spans="1:20" ht="15.75">
      <c r="A79" s="455"/>
      <c r="B79" s="471" t="s">
        <v>306</v>
      </c>
      <c r="C79" s="469">
        <v>5.2871536523929468</v>
      </c>
      <c r="D79" s="484">
        <v>5.833333333333333</v>
      </c>
      <c r="E79" s="484">
        <v>5.8148148148148149</v>
      </c>
      <c r="F79" s="484">
        <v>6.7507739938080498</v>
      </c>
      <c r="G79" s="484">
        <v>6.7783018867924527</v>
      </c>
      <c r="H79" s="484">
        <v>7.72</v>
      </c>
      <c r="I79" s="469">
        <v>6.202956989247312</v>
      </c>
      <c r="J79" s="469">
        <v>6.5517241379310347</v>
      </c>
      <c r="K79" s="484">
        <v>5.6094339622641511</v>
      </c>
      <c r="L79" s="484">
        <v>5.520283975659229</v>
      </c>
      <c r="M79" s="484">
        <v>5.6313868613138682</v>
      </c>
      <c r="N79" s="469">
        <v>5.6238195173137457</v>
      </c>
      <c r="O79" s="485">
        <v>0</v>
      </c>
      <c r="P79" s="292"/>
      <c r="Q79" s="292"/>
      <c r="R79" s="292"/>
      <c r="S79" s="292"/>
      <c r="T79" s="292"/>
    </row>
    <row r="80" spans="1:20" ht="15.75">
      <c r="A80" s="455"/>
      <c r="B80" s="471" t="s">
        <v>308</v>
      </c>
      <c r="C80" s="469">
        <v>0</v>
      </c>
      <c r="D80" s="484">
        <v>0</v>
      </c>
      <c r="E80" s="484">
        <v>0</v>
      </c>
      <c r="F80" s="484">
        <v>0</v>
      </c>
      <c r="G80" s="484">
        <v>0</v>
      </c>
      <c r="H80" s="484">
        <v>0</v>
      </c>
      <c r="I80" s="469">
        <v>0</v>
      </c>
      <c r="J80" s="469">
        <v>0</v>
      </c>
      <c r="K80" s="484">
        <v>0</v>
      </c>
      <c r="L80" s="484">
        <v>0</v>
      </c>
      <c r="M80" s="484">
        <v>0</v>
      </c>
      <c r="N80" s="469">
        <v>0</v>
      </c>
      <c r="O80" s="485">
        <v>0</v>
      </c>
      <c r="P80" s="292"/>
      <c r="Q80" s="292"/>
      <c r="R80" s="292"/>
      <c r="S80" s="292"/>
      <c r="T80" s="292"/>
    </row>
    <row r="81" spans="1:20" ht="15.75">
      <c r="A81" s="455"/>
      <c r="B81" s="471" t="s">
        <v>310</v>
      </c>
      <c r="C81" s="469">
        <v>5.0106765327695557</v>
      </c>
      <c r="D81" s="484">
        <v>4.9646434885091342</v>
      </c>
      <c r="E81" s="484">
        <v>5.4698874917273326</v>
      </c>
      <c r="F81" s="484">
        <v>5.7574652777777775</v>
      </c>
      <c r="G81" s="484">
        <v>5.6350040420371865</v>
      </c>
      <c r="H81" s="484">
        <v>6.5772626931567331</v>
      </c>
      <c r="I81" s="469">
        <v>5.3632213424637989</v>
      </c>
      <c r="J81" s="469">
        <v>5.3161434977578477</v>
      </c>
      <c r="K81" s="484">
        <v>4.8443877551020416</v>
      </c>
      <c r="L81" s="484">
        <v>4.6759493670886076</v>
      </c>
      <c r="M81" s="484">
        <v>4.7062211981566824</v>
      </c>
      <c r="N81" s="469">
        <v>4.7602459016393439</v>
      </c>
      <c r="O81" s="485">
        <v>0</v>
      </c>
      <c r="P81" s="292"/>
      <c r="Q81" s="292"/>
      <c r="R81" s="292"/>
      <c r="S81" s="292"/>
      <c r="T81" s="292"/>
    </row>
    <row r="82" spans="1:20" ht="15.75">
      <c r="A82" s="455"/>
      <c r="B82" s="471" t="s">
        <v>312</v>
      </c>
      <c r="C82" s="469">
        <v>3.6417511261261262</v>
      </c>
      <c r="D82" s="484">
        <v>4.0077751196172251</v>
      </c>
      <c r="E82" s="484">
        <v>3.8194130925507901</v>
      </c>
      <c r="F82" s="484">
        <v>3.9842824601366744</v>
      </c>
      <c r="G82" s="484">
        <v>3.8011968085106385</v>
      </c>
      <c r="H82" s="484">
        <v>4.0846681922196799</v>
      </c>
      <c r="I82" s="469">
        <v>3.8184199497066218</v>
      </c>
      <c r="J82" s="469">
        <v>3.5943396226415096</v>
      </c>
      <c r="K82" s="484">
        <v>3.7182130584192441</v>
      </c>
      <c r="L82" s="484">
        <v>3.1867881548974943</v>
      </c>
      <c r="M82" s="484">
        <v>3.2574257425742572</v>
      </c>
      <c r="N82" s="469">
        <v>3.3942307692307692</v>
      </c>
      <c r="O82" s="485">
        <v>2.4857142857142858</v>
      </c>
      <c r="P82" s="292"/>
      <c r="Q82" s="292"/>
      <c r="R82" s="292"/>
      <c r="S82" s="292"/>
      <c r="T82" s="292"/>
    </row>
    <row r="83" spans="1:20" ht="15.75">
      <c r="A83" s="455"/>
      <c r="B83" s="471" t="s">
        <v>314</v>
      </c>
      <c r="C83" s="469">
        <v>3.839396628216504</v>
      </c>
      <c r="D83" s="484">
        <v>3.6530612244897958</v>
      </c>
      <c r="E83" s="484">
        <v>3.8583743842364533</v>
      </c>
      <c r="F83" s="484">
        <v>4.5251630941286116</v>
      </c>
      <c r="G83" s="484">
        <v>4.1250000000000009</v>
      </c>
      <c r="H83" s="484">
        <v>4.8299748110831233</v>
      </c>
      <c r="I83" s="469">
        <v>4.1933118216485772</v>
      </c>
      <c r="J83" s="469">
        <v>4.4886363636363642</v>
      </c>
      <c r="K83" s="484">
        <v>4.6608478802992517</v>
      </c>
      <c r="L83" s="484">
        <v>3.5721739130434784</v>
      </c>
      <c r="M83" s="484">
        <v>3.8260869565217392</v>
      </c>
      <c r="N83" s="469">
        <v>4.0180616740088109</v>
      </c>
      <c r="O83" s="485">
        <v>2.666666666666667</v>
      </c>
      <c r="P83" s="292"/>
      <c r="Q83" s="292"/>
      <c r="R83" s="292"/>
      <c r="S83" s="292"/>
      <c r="T83" s="292"/>
    </row>
    <row r="84" spans="1:20" ht="15.75">
      <c r="A84" s="455"/>
      <c r="B84" s="471" t="s">
        <v>316</v>
      </c>
      <c r="C84" s="469">
        <v>0</v>
      </c>
      <c r="D84" s="484">
        <v>0</v>
      </c>
      <c r="E84" s="484">
        <v>0</v>
      </c>
      <c r="F84" s="484">
        <v>0</v>
      </c>
      <c r="G84" s="484">
        <v>0</v>
      </c>
      <c r="H84" s="484">
        <v>0</v>
      </c>
      <c r="I84" s="469">
        <v>0</v>
      </c>
      <c r="J84" s="469">
        <v>0</v>
      </c>
      <c r="K84" s="484">
        <v>0</v>
      </c>
      <c r="L84" s="484">
        <v>0</v>
      </c>
      <c r="M84" s="484">
        <v>0</v>
      </c>
      <c r="N84" s="469">
        <v>0</v>
      </c>
      <c r="O84" s="485">
        <v>0</v>
      </c>
      <c r="P84" s="292"/>
      <c r="Q84" s="292"/>
      <c r="R84" s="292"/>
      <c r="S84" s="292"/>
      <c r="T84" s="292"/>
    </row>
    <row r="85" spans="1:20" ht="15.75">
      <c r="A85" s="455"/>
      <c r="B85" s="471" t="s">
        <v>318</v>
      </c>
      <c r="C85" s="469">
        <v>3.6893567001496046</v>
      </c>
      <c r="D85" s="484">
        <v>3.9705567451820127</v>
      </c>
      <c r="E85" s="484">
        <v>3.8266758494031223</v>
      </c>
      <c r="F85" s="484">
        <v>4.1618727050183599</v>
      </c>
      <c r="G85" s="484">
        <v>3.8952830188679246</v>
      </c>
      <c r="H85" s="484">
        <v>4.4394484412470021</v>
      </c>
      <c r="I85" s="469">
        <v>3.9170848452096041</v>
      </c>
      <c r="J85" s="469">
        <v>4</v>
      </c>
      <c r="K85" s="484">
        <v>4.2644508670520231</v>
      </c>
      <c r="L85" s="484">
        <v>3.4053254437869822</v>
      </c>
      <c r="M85" s="484">
        <v>3.5601851851851851</v>
      </c>
      <c r="N85" s="469">
        <v>3.7449232293214463</v>
      </c>
      <c r="O85" s="485">
        <v>2.5810810810810811</v>
      </c>
      <c r="P85" s="292"/>
      <c r="Q85" s="292"/>
      <c r="R85" s="292"/>
      <c r="S85" s="292"/>
      <c r="T85" s="292"/>
    </row>
    <row r="86" spans="1:20" ht="15.75">
      <c r="A86" s="455"/>
      <c r="B86" s="471" t="s">
        <v>336</v>
      </c>
      <c r="C86" s="469">
        <v>0</v>
      </c>
      <c r="D86" s="484">
        <v>0</v>
      </c>
      <c r="E86" s="484">
        <v>2.5</v>
      </c>
      <c r="F86" s="484">
        <v>2</v>
      </c>
      <c r="G86" s="484">
        <v>10</v>
      </c>
      <c r="H86" s="484">
        <v>0</v>
      </c>
      <c r="I86" s="469">
        <v>2.6111111111111112</v>
      </c>
      <c r="J86" s="469">
        <v>0</v>
      </c>
      <c r="K86" s="484">
        <v>0</v>
      </c>
      <c r="L86" s="484">
        <v>2.4375</v>
      </c>
      <c r="M86" s="484">
        <v>0</v>
      </c>
      <c r="N86" s="469">
        <v>2.4375</v>
      </c>
      <c r="O86" s="485">
        <v>0</v>
      </c>
      <c r="P86" s="292"/>
      <c r="Q86" s="292"/>
      <c r="R86" s="292"/>
      <c r="S86" s="292"/>
      <c r="T86" s="292"/>
    </row>
    <row r="87" spans="1:20" ht="15.75">
      <c r="A87" s="455"/>
      <c r="B87" s="471" t="s">
        <v>349</v>
      </c>
      <c r="C87" s="469">
        <v>4.3851148851148851</v>
      </c>
      <c r="D87" s="484">
        <v>4.6559937524404527</v>
      </c>
      <c r="E87" s="484">
        <v>4.8264480408858601</v>
      </c>
      <c r="F87" s="484">
        <v>4.8812979473356828</v>
      </c>
      <c r="G87" s="484">
        <v>4.8435695538057741</v>
      </c>
      <c r="H87" s="484">
        <v>4.9651612903225804</v>
      </c>
      <c r="I87" s="469">
        <v>4.6698216795502461</v>
      </c>
      <c r="J87" s="469">
        <v>4.5577777777777779</v>
      </c>
      <c r="K87" s="484">
        <v>4.1987878787878792</v>
      </c>
      <c r="L87" s="484">
        <v>4.100507614213198</v>
      </c>
      <c r="M87" s="484">
        <v>3.9815724815724818</v>
      </c>
      <c r="N87" s="469">
        <v>4.1400641960898747</v>
      </c>
      <c r="O87" s="485">
        <v>2.4857142857142858</v>
      </c>
      <c r="P87" s="292"/>
      <c r="Q87" s="292"/>
      <c r="R87" s="292"/>
      <c r="S87" s="292"/>
      <c r="T87" s="292"/>
    </row>
    <row r="88" spans="1:20" ht="15.75">
      <c r="A88" s="455"/>
      <c r="B88" s="471" t="s">
        <v>351</v>
      </c>
      <c r="C88" s="469">
        <v>4.227626459143969</v>
      </c>
      <c r="D88" s="484">
        <v>3.717821782178218</v>
      </c>
      <c r="E88" s="484">
        <v>4.4179487179487182</v>
      </c>
      <c r="F88" s="484">
        <v>5.0361189801699719</v>
      </c>
      <c r="G88" s="484">
        <v>4.8249400479616309</v>
      </c>
      <c r="H88" s="484">
        <v>5.532258064516129</v>
      </c>
      <c r="I88" s="469">
        <v>4.6940445026178015</v>
      </c>
      <c r="J88" s="469">
        <v>5.5794392523364484</v>
      </c>
      <c r="K88" s="484">
        <v>5.0170876671619613</v>
      </c>
      <c r="L88" s="484">
        <v>4.4575342465753423</v>
      </c>
      <c r="M88" s="484">
        <v>4.780392156862745</v>
      </c>
      <c r="N88" s="469">
        <v>4.7293427230046952</v>
      </c>
      <c r="O88" s="485">
        <v>2.666666666666667</v>
      </c>
      <c r="P88" s="292"/>
      <c r="Q88" s="292"/>
      <c r="R88" s="292"/>
      <c r="S88" s="292"/>
      <c r="T88" s="292"/>
    </row>
    <row r="89" spans="1:20" ht="15.75">
      <c r="A89" s="455"/>
      <c r="B89" s="471" t="s">
        <v>395</v>
      </c>
      <c r="C89" s="472">
        <v>4.3596858638743452</v>
      </c>
      <c r="D89" s="473">
        <v>4.6203981968444783</v>
      </c>
      <c r="E89" s="473">
        <v>4.7811967430410904</v>
      </c>
      <c r="F89" s="473">
        <v>4.9163592622293502</v>
      </c>
      <c r="G89" s="473">
        <v>4.8402239448751079</v>
      </c>
      <c r="H89" s="473">
        <v>5.1947004608294929</v>
      </c>
      <c r="I89" s="472">
        <v>4.6738812518280195</v>
      </c>
      <c r="J89" s="472">
        <v>4.8870481927710845</v>
      </c>
      <c r="K89" s="473">
        <v>4.566421895861148</v>
      </c>
      <c r="L89" s="473">
        <v>4.2280587275693309</v>
      </c>
      <c r="M89" s="473">
        <v>4.2892749244712993</v>
      </c>
      <c r="N89" s="472">
        <v>4.3659348569371961</v>
      </c>
      <c r="O89" s="474">
        <v>2.5810810810810811</v>
      </c>
      <c r="P89" s="292"/>
      <c r="Q89" s="292"/>
      <c r="R89" s="292"/>
      <c r="S89" s="292"/>
      <c r="T89" s="292"/>
    </row>
    <row r="90" spans="1:20" ht="15.75">
      <c r="A90" s="455"/>
      <c r="B90" s="471" t="s">
        <v>353</v>
      </c>
      <c r="C90" s="469">
        <v>4.3592294000628211</v>
      </c>
      <c r="D90" s="484">
        <v>4.6203981968444783</v>
      </c>
      <c r="E90" s="484">
        <v>4.7768852768852765</v>
      </c>
      <c r="F90" s="484">
        <v>4.9135555199487264</v>
      </c>
      <c r="G90" s="484">
        <v>4.8424451140766251</v>
      </c>
      <c r="H90" s="484">
        <v>5.1947004608294929</v>
      </c>
      <c r="I90" s="469">
        <v>4.6725246620387288</v>
      </c>
      <c r="J90" s="469">
        <v>4.8870481927710845</v>
      </c>
      <c r="K90" s="484">
        <v>4.5664218958611489</v>
      </c>
      <c r="L90" s="484">
        <v>4.2049919484702096</v>
      </c>
      <c r="M90" s="484">
        <v>4.2892749244712993</v>
      </c>
      <c r="N90" s="469">
        <v>4.3521529390745046</v>
      </c>
      <c r="O90" s="485">
        <v>2.5810810810810811</v>
      </c>
      <c r="P90" s="292"/>
      <c r="Q90" s="292"/>
      <c r="R90" s="292"/>
      <c r="S90" s="292"/>
      <c r="T90" s="292"/>
    </row>
    <row r="91" spans="1:20" ht="15.75">
      <c r="A91" s="452" t="s">
        <v>160</v>
      </c>
      <c r="B91" s="434" t="s">
        <v>507</v>
      </c>
      <c r="C91" s="470">
        <v>4.5997560975609755</v>
      </c>
      <c r="D91" s="482">
        <v>0</v>
      </c>
      <c r="E91" s="482">
        <v>4.8245994832041337</v>
      </c>
      <c r="F91" s="482">
        <v>4.9706796116504854</v>
      </c>
      <c r="G91" s="482">
        <v>4.75</v>
      </c>
      <c r="H91" s="482">
        <v>0</v>
      </c>
      <c r="I91" s="470">
        <v>4.7273630831643008</v>
      </c>
      <c r="J91" s="470">
        <v>0</v>
      </c>
      <c r="K91" s="482">
        <v>3.402307692307692</v>
      </c>
      <c r="L91" s="482">
        <v>3.2761224489795917</v>
      </c>
      <c r="M91" s="482">
        <v>3.47</v>
      </c>
      <c r="N91" s="470">
        <v>3.3543809523809522</v>
      </c>
      <c r="O91" s="483">
        <v>0</v>
      </c>
      <c r="P91" s="292"/>
      <c r="Q91" s="292"/>
      <c r="R91" s="292"/>
      <c r="S91" s="292"/>
      <c r="T91" s="292"/>
    </row>
    <row r="92" spans="1:20" ht="15.75">
      <c r="A92" s="455"/>
      <c r="B92" s="471" t="s">
        <v>509</v>
      </c>
      <c r="C92" s="469">
        <v>5.07</v>
      </c>
      <c r="D92" s="484">
        <v>0</v>
      </c>
      <c r="E92" s="484">
        <v>4.5612500000000002</v>
      </c>
      <c r="F92" s="484">
        <v>5.2524999999999995</v>
      </c>
      <c r="G92" s="484">
        <v>5</v>
      </c>
      <c r="H92" s="484">
        <v>0</v>
      </c>
      <c r="I92" s="469">
        <v>4.8995000000000006</v>
      </c>
      <c r="J92" s="469">
        <v>0</v>
      </c>
      <c r="K92" s="484">
        <v>3.42</v>
      </c>
      <c r="L92" s="484">
        <v>5.3571428571428568</v>
      </c>
      <c r="M92" s="484">
        <v>3.2171428571428571</v>
      </c>
      <c r="N92" s="469">
        <v>4.0269999999999992</v>
      </c>
      <c r="O92" s="485">
        <v>0</v>
      </c>
      <c r="P92" s="292"/>
      <c r="Q92" s="292"/>
      <c r="R92" s="292"/>
      <c r="S92" s="292"/>
      <c r="T92" s="292"/>
    </row>
    <row r="93" spans="1:20" ht="15.75">
      <c r="A93" s="455"/>
      <c r="B93" s="471" t="s">
        <v>511</v>
      </c>
      <c r="C93" s="469">
        <v>0</v>
      </c>
      <c r="D93" s="484">
        <v>0</v>
      </c>
      <c r="E93" s="484">
        <v>0</v>
      </c>
      <c r="F93" s="484">
        <v>0</v>
      </c>
      <c r="G93" s="484">
        <v>0</v>
      </c>
      <c r="H93" s="484">
        <v>0</v>
      </c>
      <c r="I93" s="469">
        <v>0</v>
      </c>
      <c r="J93" s="469">
        <v>0</v>
      </c>
      <c r="K93" s="484">
        <v>0</v>
      </c>
      <c r="L93" s="484">
        <v>0</v>
      </c>
      <c r="M93" s="484">
        <v>0</v>
      </c>
      <c r="N93" s="469">
        <v>0</v>
      </c>
      <c r="O93" s="485">
        <v>0</v>
      </c>
      <c r="P93" s="292"/>
      <c r="Q93" s="292"/>
      <c r="R93" s="292"/>
      <c r="S93" s="292"/>
      <c r="T93" s="292"/>
    </row>
    <row r="94" spans="1:20" ht="15.75">
      <c r="A94" s="455"/>
      <c r="B94" s="471" t="s">
        <v>513</v>
      </c>
      <c r="C94" s="469">
        <v>4.6063527054108215</v>
      </c>
      <c r="D94" s="484">
        <v>0</v>
      </c>
      <c r="E94" s="484">
        <v>4.8192658227848097</v>
      </c>
      <c r="F94" s="484">
        <v>4.9812149532710279</v>
      </c>
      <c r="G94" s="484">
        <v>4.8</v>
      </c>
      <c r="H94" s="484">
        <v>0</v>
      </c>
      <c r="I94" s="469">
        <v>4.7307852882703774</v>
      </c>
      <c r="J94" s="469">
        <v>0</v>
      </c>
      <c r="K94" s="484">
        <v>3.4046666666666661</v>
      </c>
      <c r="L94" s="484">
        <v>3.5362499999999999</v>
      </c>
      <c r="M94" s="484">
        <v>3.3962500000000002</v>
      </c>
      <c r="N94" s="469">
        <v>3.4619999999999997</v>
      </c>
      <c r="O94" s="485">
        <v>0</v>
      </c>
      <c r="P94" s="292"/>
      <c r="Q94" s="292"/>
      <c r="R94" s="292"/>
      <c r="S94" s="292"/>
      <c r="T94" s="292"/>
    </row>
    <row r="95" spans="1:20" ht="15.75">
      <c r="A95" s="455"/>
      <c r="B95" s="471" t="s">
        <v>304</v>
      </c>
      <c r="C95" s="469">
        <v>5.0139130434782615</v>
      </c>
      <c r="D95" s="484">
        <v>0</v>
      </c>
      <c r="E95" s="484">
        <v>5.2656144842721284</v>
      </c>
      <c r="F95" s="484">
        <v>5.5725857940941745</v>
      </c>
      <c r="G95" s="484">
        <v>5.9400000000000013</v>
      </c>
      <c r="H95" s="484">
        <v>0</v>
      </c>
      <c r="I95" s="469">
        <v>5.212767397779583</v>
      </c>
      <c r="J95" s="469">
        <v>0</v>
      </c>
      <c r="K95" s="484">
        <v>4.5880373831775705</v>
      </c>
      <c r="L95" s="484">
        <v>4.4015676795580108</v>
      </c>
      <c r="M95" s="484">
        <v>4.7223507462686571</v>
      </c>
      <c r="N95" s="469">
        <v>4.4887955894826126</v>
      </c>
      <c r="O95" s="485">
        <v>0</v>
      </c>
      <c r="P95" s="292"/>
      <c r="Q95" s="292"/>
      <c r="R95" s="292"/>
      <c r="S95" s="292"/>
      <c r="T95" s="292"/>
    </row>
    <row r="96" spans="1:20" ht="15.75">
      <c r="A96" s="455"/>
      <c r="B96" s="471" t="s">
        <v>306</v>
      </c>
      <c r="C96" s="469">
        <v>6.1237383177570095</v>
      </c>
      <c r="D96" s="484">
        <v>0</v>
      </c>
      <c r="E96" s="484">
        <v>6.7320625000000005</v>
      </c>
      <c r="F96" s="484">
        <v>6.8911382113821142</v>
      </c>
      <c r="G96" s="484">
        <v>6.47</v>
      </c>
      <c r="H96" s="484">
        <v>0</v>
      </c>
      <c r="I96" s="469">
        <v>6.6085819070904641</v>
      </c>
      <c r="J96" s="469">
        <v>0</v>
      </c>
      <c r="K96" s="484">
        <v>5.3632943469785577</v>
      </c>
      <c r="L96" s="484">
        <v>5.0253809523809521</v>
      </c>
      <c r="M96" s="484">
        <v>5.0310928961748633</v>
      </c>
      <c r="N96" s="469">
        <v>5.1569004524886877</v>
      </c>
      <c r="O96" s="485">
        <v>0</v>
      </c>
      <c r="P96" s="292"/>
      <c r="Q96" s="292"/>
      <c r="R96" s="292"/>
      <c r="S96" s="292"/>
      <c r="T96" s="292"/>
    </row>
    <row r="97" spans="1:20" ht="15.75">
      <c r="A97" s="455"/>
      <c r="B97" s="471" t="s">
        <v>308</v>
      </c>
      <c r="C97" s="469">
        <v>0</v>
      </c>
      <c r="D97" s="484">
        <v>0</v>
      </c>
      <c r="E97" s="484">
        <v>0</v>
      </c>
      <c r="F97" s="484">
        <v>0</v>
      </c>
      <c r="G97" s="484">
        <v>0</v>
      </c>
      <c r="H97" s="484">
        <v>0</v>
      </c>
      <c r="I97" s="469">
        <v>0</v>
      </c>
      <c r="J97" s="469">
        <v>0</v>
      </c>
      <c r="K97" s="484">
        <v>0</v>
      </c>
      <c r="L97" s="484">
        <v>0</v>
      </c>
      <c r="M97" s="484">
        <v>0</v>
      </c>
      <c r="N97" s="469">
        <v>0</v>
      </c>
      <c r="O97" s="485">
        <v>0</v>
      </c>
      <c r="P97" s="292"/>
      <c r="Q97" s="292"/>
      <c r="R97" s="292"/>
      <c r="S97" s="292"/>
      <c r="T97" s="292"/>
    </row>
    <row r="98" spans="1:20" ht="15.75">
      <c r="A98" s="455"/>
      <c r="B98" s="471" t="s">
        <v>310</v>
      </c>
      <c r="C98" s="469">
        <v>5.0486458028663348</v>
      </c>
      <c r="D98" s="484">
        <v>0</v>
      </c>
      <c r="E98" s="484">
        <v>5.3466897028334488</v>
      </c>
      <c r="F98" s="484">
        <v>5.690450581395349</v>
      </c>
      <c r="G98" s="484">
        <v>6.0350000000000001</v>
      </c>
      <c r="H98" s="484">
        <v>0</v>
      </c>
      <c r="I98" s="469">
        <v>5.2860051314945471</v>
      </c>
      <c r="J98" s="469">
        <v>0</v>
      </c>
      <c r="K98" s="484">
        <v>4.9323722943722954</v>
      </c>
      <c r="L98" s="484">
        <v>4.590692974013475</v>
      </c>
      <c r="M98" s="484">
        <v>4.8476274944567619</v>
      </c>
      <c r="N98" s="469">
        <v>4.7292698154180233</v>
      </c>
      <c r="O98" s="485">
        <v>0</v>
      </c>
      <c r="P98" s="292"/>
      <c r="Q98" s="292"/>
      <c r="R98" s="292"/>
      <c r="S98" s="292"/>
      <c r="T98" s="292"/>
    </row>
    <row r="99" spans="1:20" ht="15.75">
      <c r="A99" s="455"/>
      <c r="B99" s="471" t="s">
        <v>312</v>
      </c>
      <c r="C99" s="469">
        <v>3.9127443881245476</v>
      </c>
      <c r="D99" s="484">
        <v>0</v>
      </c>
      <c r="E99" s="484">
        <v>3.7336114819759678</v>
      </c>
      <c r="F99" s="484">
        <v>4.0740451127819552</v>
      </c>
      <c r="G99" s="484">
        <v>3.97</v>
      </c>
      <c r="H99" s="484">
        <v>0</v>
      </c>
      <c r="I99" s="469">
        <v>3.8683835845896155</v>
      </c>
      <c r="J99" s="469">
        <v>0</v>
      </c>
      <c r="K99" s="484">
        <v>3.6591810344827591</v>
      </c>
      <c r="L99" s="484">
        <v>3.4272764227642276</v>
      </c>
      <c r="M99" s="484">
        <v>3.6802127659574468</v>
      </c>
      <c r="N99" s="469">
        <v>3.5524</v>
      </c>
      <c r="O99" s="485">
        <v>0</v>
      </c>
      <c r="P99" s="292"/>
      <c r="Q99" s="292"/>
      <c r="R99" s="292"/>
      <c r="S99" s="292"/>
      <c r="T99" s="292"/>
    </row>
    <row r="100" spans="1:20" ht="15.75">
      <c r="A100" s="455"/>
      <c r="B100" s="471" t="s">
        <v>314</v>
      </c>
      <c r="C100" s="469">
        <v>4.0310117647058821</v>
      </c>
      <c r="D100" s="484">
        <v>0</v>
      </c>
      <c r="E100" s="484">
        <v>3.6534246575342464</v>
      </c>
      <c r="F100" s="484">
        <v>4.0304014598540148</v>
      </c>
      <c r="G100" s="484">
        <v>4.5599999999999996</v>
      </c>
      <c r="H100" s="484">
        <v>0</v>
      </c>
      <c r="I100" s="469">
        <v>3.863893188854489</v>
      </c>
      <c r="J100" s="469">
        <v>0</v>
      </c>
      <c r="K100" s="484">
        <v>4.0766666666666662</v>
      </c>
      <c r="L100" s="484">
        <v>3.5419767441860466</v>
      </c>
      <c r="M100" s="484">
        <v>3.2823880597014923</v>
      </c>
      <c r="N100" s="469">
        <v>3.7677659574468083</v>
      </c>
      <c r="O100" s="485">
        <v>0</v>
      </c>
      <c r="P100" s="292"/>
      <c r="Q100" s="292"/>
      <c r="R100" s="292"/>
      <c r="S100" s="292"/>
      <c r="T100" s="292"/>
    </row>
    <row r="101" spans="1:20" ht="15.75">
      <c r="A101" s="455"/>
      <c r="B101" s="471" t="s">
        <v>316</v>
      </c>
      <c r="C101" s="469">
        <v>0</v>
      </c>
      <c r="D101" s="484">
        <v>0</v>
      </c>
      <c r="E101" s="484">
        <v>0</v>
      </c>
      <c r="F101" s="484">
        <v>0</v>
      </c>
      <c r="G101" s="484">
        <v>0</v>
      </c>
      <c r="H101" s="484">
        <v>0</v>
      </c>
      <c r="I101" s="469">
        <v>0</v>
      </c>
      <c r="J101" s="469">
        <v>0</v>
      </c>
      <c r="K101" s="484">
        <v>0</v>
      </c>
      <c r="L101" s="484">
        <v>0</v>
      </c>
      <c r="M101" s="484">
        <v>0</v>
      </c>
      <c r="N101" s="469">
        <v>0</v>
      </c>
      <c r="O101" s="485">
        <v>0</v>
      </c>
      <c r="P101" s="292"/>
      <c r="Q101" s="292"/>
      <c r="R101" s="292"/>
      <c r="S101" s="292"/>
      <c r="T101" s="292"/>
    </row>
    <row r="102" spans="1:20" ht="15.75">
      <c r="A102" s="455"/>
      <c r="B102" s="471" t="s">
        <v>318</v>
      </c>
      <c r="C102" s="469">
        <v>3.940575858250277</v>
      </c>
      <c r="D102" s="484">
        <v>0</v>
      </c>
      <c r="E102" s="484">
        <v>3.7111191162343897</v>
      </c>
      <c r="F102" s="484">
        <v>4.0613099041533545</v>
      </c>
      <c r="G102" s="484">
        <v>4.0829787234042554</v>
      </c>
      <c r="H102" s="484">
        <v>0</v>
      </c>
      <c r="I102" s="469">
        <v>3.8671932704144441</v>
      </c>
      <c r="J102" s="469">
        <v>0</v>
      </c>
      <c r="K102" s="484">
        <v>3.8674730021598269</v>
      </c>
      <c r="L102" s="484">
        <v>3.4744736842105262</v>
      </c>
      <c r="M102" s="484">
        <v>3.4464035087719296</v>
      </c>
      <c r="N102" s="469">
        <v>3.6541306532663307</v>
      </c>
      <c r="O102" s="485">
        <v>0</v>
      </c>
      <c r="P102" s="292"/>
      <c r="Q102" s="292"/>
      <c r="R102" s="292"/>
      <c r="S102" s="292"/>
      <c r="T102" s="292"/>
    </row>
    <row r="103" spans="1:20" ht="15.75">
      <c r="A103" s="455"/>
      <c r="B103" s="471" t="s">
        <v>336</v>
      </c>
      <c r="C103" s="469">
        <v>5.9830147058823524</v>
      </c>
      <c r="D103" s="484">
        <v>0</v>
      </c>
      <c r="E103" s="484">
        <v>5.823788546255507</v>
      </c>
      <c r="F103" s="484">
        <v>5.5584302325581394</v>
      </c>
      <c r="G103" s="484">
        <v>5.0199999999999996</v>
      </c>
      <c r="H103" s="484">
        <v>0</v>
      </c>
      <c r="I103" s="469">
        <v>5.7914256339958881</v>
      </c>
      <c r="J103" s="469">
        <v>0</v>
      </c>
      <c r="K103" s="484">
        <v>5.1675692307692307</v>
      </c>
      <c r="L103" s="484">
        <v>5.1397953488372092</v>
      </c>
      <c r="M103" s="484">
        <v>5.3815853658536579</v>
      </c>
      <c r="N103" s="469">
        <v>5.1814155528554062</v>
      </c>
      <c r="O103" s="485">
        <v>0</v>
      </c>
      <c r="P103" s="292"/>
      <c r="Q103" s="292"/>
      <c r="R103" s="292"/>
      <c r="S103" s="292"/>
      <c r="T103" s="292"/>
    </row>
    <row r="104" spans="1:20" ht="15.75">
      <c r="A104" s="455"/>
      <c r="B104" s="471" t="s">
        <v>349</v>
      </c>
      <c r="C104" s="469">
        <v>4.6813230472516869</v>
      </c>
      <c r="D104" s="484">
        <v>0</v>
      </c>
      <c r="E104" s="484">
        <v>4.7318164104784586</v>
      </c>
      <c r="F104" s="484">
        <v>5.0488223651657602</v>
      </c>
      <c r="G104" s="484">
        <v>5.322790697674419</v>
      </c>
      <c r="H104" s="484">
        <v>0</v>
      </c>
      <c r="I104" s="469">
        <v>4.7698870670905134</v>
      </c>
      <c r="J104" s="469">
        <v>0</v>
      </c>
      <c r="K104" s="484">
        <v>4.3013581599123771</v>
      </c>
      <c r="L104" s="484">
        <v>4.2324211130235225</v>
      </c>
      <c r="M104" s="484">
        <v>4.5106927710843383</v>
      </c>
      <c r="N104" s="469">
        <v>4.2844042838018748</v>
      </c>
      <c r="O104" s="485">
        <v>0</v>
      </c>
      <c r="P104" s="292"/>
      <c r="Q104" s="292"/>
      <c r="R104" s="292"/>
      <c r="S104" s="292"/>
      <c r="T104" s="292"/>
    </row>
    <row r="105" spans="1:20" ht="15.75">
      <c r="A105" s="455"/>
      <c r="B105" s="471" t="s">
        <v>351</v>
      </c>
      <c r="C105" s="469">
        <v>4.4599443413729123</v>
      </c>
      <c r="D105" s="484">
        <v>0</v>
      </c>
      <c r="E105" s="484">
        <v>4.31811170212766</v>
      </c>
      <c r="F105" s="484">
        <v>4.9200748129675809</v>
      </c>
      <c r="G105" s="484">
        <v>5.8265517241379312</v>
      </c>
      <c r="H105" s="484">
        <v>0</v>
      </c>
      <c r="I105" s="469">
        <v>4.5282103428239395</v>
      </c>
      <c r="J105" s="469">
        <v>0</v>
      </c>
      <c r="K105" s="484">
        <v>4.9514666666666676</v>
      </c>
      <c r="L105" s="484">
        <v>4.7128677379480841</v>
      </c>
      <c r="M105" s="484">
        <v>4.5257976653696499</v>
      </c>
      <c r="N105" s="469">
        <v>4.7849339207048462</v>
      </c>
      <c r="O105" s="485">
        <v>0</v>
      </c>
      <c r="P105" s="292"/>
      <c r="Q105" s="292"/>
      <c r="R105" s="292"/>
      <c r="S105" s="292"/>
      <c r="T105" s="292"/>
    </row>
    <row r="106" spans="1:20" ht="15.75">
      <c r="A106" s="455"/>
      <c r="B106" s="471" t="s">
        <v>395</v>
      </c>
      <c r="C106" s="472">
        <v>4.6604769392033543</v>
      </c>
      <c r="D106" s="484">
        <v>0</v>
      </c>
      <c r="E106" s="484">
        <v>4.6738931297709918</v>
      </c>
      <c r="F106" s="484">
        <v>5.0275061932287368</v>
      </c>
      <c r="G106" s="484">
        <v>5.4152531645569626</v>
      </c>
      <c r="H106" s="484">
        <v>0</v>
      </c>
      <c r="I106" s="469">
        <v>4.7394720292504573</v>
      </c>
      <c r="J106" s="469">
        <v>0</v>
      </c>
      <c r="K106" s="484">
        <v>4.5945520144317502</v>
      </c>
      <c r="L106" s="484">
        <v>4.3847257053291537</v>
      </c>
      <c r="M106" s="484">
        <v>4.5172835314091682</v>
      </c>
      <c r="N106" s="469">
        <v>4.4736136552872612</v>
      </c>
      <c r="O106" s="485">
        <v>0</v>
      </c>
      <c r="P106" s="292"/>
      <c r="Q106" s="292"/>
      <c r="R106" s="292"/>
      <c r="S106" s="292"/>
      <c r="T106" s="292"/>
    </row>
    <row r="107" spans="1:20" ht="15.75">
      <c r="A107" s="455"/>
      <c r="B107" s="471" t="s">
        <v>353</v>
      </c>
      <c r="C107" s="469">
        <v>4.7484735812133074</v>
      </c>
      <c r="D107" s="484">
        <v>0</v>
      </c>
      <c r="E107" s="484">
        <v>4.8032848645076003</v>
      </c>
      <c r="F107" s="484">
        <v>5.0935357917570494</v>
      </c>
      <c r="G107" s="484">
        <v>5.3594021739130433</v>
      </c>
      <c r="H107" s="484">
        <v>0</v>
      </c>
      <c r="I107" s="469">
        <v>4.8408860843134667</v>
      </c>
      <c r="J107" s="469">
        <v>0</v>
      </c>
      <c r="K107" s="484">
        <v>4.6882293762575458</v>
      </c>
      <c r="L107" s="484">
        <v>4.6085194375516965</v>
      </c>
      <c r="M107" s="484">
        <v>4.7719161676646706</v>
      </c>
      <c r="N107" s="469">
        <v>4.6542403100775189</v>
      </c>
      <c r="O107" s="485">
        <v>0</v>
      </c>
      <c r="P107" s="292"/>
      <c r="Q107" s="292"/>
      <c r="R107" s="292"/>
      <c r="S107" s="292"/>
      <c r="T107" s="292"/>
    </row>
    <row r="108" spans="1:20" ht="15.75">
      <c r="A108" s="452" t="s">
        <v>183</v>
      </c>
      <c r="B108" s="434" t="s">
        <v>507</v>
      </c>
      <c r="C108" s="470">
        <v>0</v>
      </c>
      <c r="D108" s="482">
        <v>0</v>
      </c>
      <c r="E108" s="482">
        <v>0</v>
      </c>
      <c r="F108" s="482">
        <v>0</v>
      </c>
      <c r="G108" s="482">
        <v>0</v>
      </c>
      <c r="H108" s="482">
        <v>0</v>
      </c>
      <c r="I108" s="470">
        <v>0</v>
      </c>
      <c r="J108" s="470">
        <v>0</v>
      </c>
      <c r="K108" s="482">
        <v>0</v>
      </c>
      <c r="L108" s="482">
        <v>0</v>
      </c>
      <c r="M108" s="482">
        <v>0</v>
      </c>
      <c r="N108" s="470">
        <v>0</v>
      </c>
      <c r="O108" s="483">
        <v>0</v>
      </c>
      <c r="P108" s="292"/>
      <c r="Q108" s="292"/>
      <c r="R108" s="292"/>
      <c r="S108" s="292"/>
      <c r="T108" s="292"/>
    </row>
    <row r="109" spans="1:20" ht="15.75">
      <c r="A109" s="455"/>
      <c r="B109" s="471" t="s">
        <v>509</v>
      </c>
      <c r="C109" s="469">
        <v>0</v>
      </c>
      <c r="D109" s="484">
        <v>0</v>
      </c>
      <c r="E109" s="484">
        <v>0</v>
      </c>
      <c r="F109" s="484">
        <v>0</v>
      </c>
      <c r="G109" s="484">
        <v>0</v>
      </c>
      <c r="H109" s="484">
        <v>0</v>
      </c>
      <c r="I109" s="469">
        <v>0</v>
      </c>
      <c r="J109" s="469">
        <v>0</v>
      </c>
      <c r="K109" s="484">
        <v>0</v>
      </c>
      <c r="L109" s="484">
        <v>0</v>
      </c>
      <c r="M109" s="484">
        <v>0</v>
      </c>
      <c r="N109" s="469">
        <v>0</v>
      </c>
      <c r="O109" s="485">
        <v>0</v>
      </c>
      <c r="P109" s="292"/>
      <c r="Q109" s="292"/>
      <c r="R109" s="292"/>
      <c r="S109" s="292"/>
      <c r="T109" s="292"/>
    </row>
    <row r="110" spans="1:20" ht="15.75">
      <c r="A110" s="455"/>
      <c r="B110" s="471" t="s">
        <v>511</v>
      </c>
      <c r="C110" s="469">
        <v>0</v>
      </c>
      <c r="D110" s="484">
        <v>0</v>
      </c>
      <c r="E110" s="484">
        <v>0</v>
      </c>
      <c r="F110" s="484">
        <v>0</v>
      </c>
      <c r="G110" s="484">
        <v>0</v>
      </c>
      <c r="H110" s="484">
        <v>0</v>
      </c>
      <c r="I110" s="469">
        <v>0</v>
      </c>
      <c r="J110" s="469">
        <v>0</v>
      </c>
      <c r="K110" s="484">
        <v>0</v>
      </c>
      <c r="L110" s="484">
        <v>0</v>
      </c>
      <c r="M110" s="484">
        <v>0</v>
      </c>
      <c r="N110" s="469">
        <v>0</v>
      </c>
      <c r="O110" s="485">
        <v>0</v>
      </c>
      <c r="P110" s="292"/>
      <c r="Q110" s="292"/>
      <c r="R110" s="292"/>
      <c r="S110" s="292"/>
      <c r="T110" s="292"/>
    </row>
    <row r="111" spans="1:20" ht="15.75">
      <c r="A111" s="455"/>
      <c r="B111" s="471" t="s">
        <v>513</v>
      </c>
      <c r="C111" s="469">
        <v>0</v>
      </c>
      <c r="D111" s="484">
        <v>0</v>
      </c>
      <c r="E111" s="484">
        <v>0</v>
      </c>
      <c r="F111" s="484">
        <v>0</v>
      </c>
      <c r="G111" s="484">
        <v>0</v>
      </c>
      <c r="H111" s="484">
        <v>0</v>
      </c>
      <c r="I111" s="469">
        <v>0</v>
      </c>
      <c r="J111" s="469">
        <v>0</v>
      </c>
      <c r="K111" s="484">
        <v>0</v>
      </c>
      <c r="L111" s="484">
        <v>0</v>
      </c>
      <c r="M111" s="484">
        <v>0</v>
      </c>
      <c r="N111" s="469">
        <v>0</v>
      </c>
      <c r="O111" s="485">
        <v>0</v>
      </c>
      <c r="P111" s="292"/>
      <c r="Q111" s="292"/>
      <c r="R111" s="292"/>
      <c r="S111" s="292"/>
      <c r="T111" s="292"/>
    </row>
    <row r="112" spans="1:20" ht="15.75">
      <c r="A112" s="455"/>
      <c r="B112" s="471" t="s">
        <v>304</v>
      </c>
      <c r="C112" s="469">
        <v>0</v>
      </c>
      <c r="D112" s="484">
        <v>0</v>
      </c>
      <c r="E112" s="484">
        <v>0</v>
      </c>
      <c r="F112" s="484">
        <v>0</v>
      </c>
      <c r="G112" s="484">
        <v>0</v>
      </c>
      <c r="H112" s="484">
        <v>0</v>
      </c>
      <c r="I112" s="469">
        <v>0</v>
      </c>
      <c r="J112" s="469">
        <v>0</v>
      </c>
      <c r="K112" s="484">
        <v>0</v>
      </c>
      <c r="L112" s="484">
        <v>0</v>
      </c>
      <c r="M112" s="484">
        <v>0</v>
      </c>
      <c r="N112" s="469">
        <v>0</v>
      </c>
      <c r="O112" s="485">
        <v>0</v>
      </c>
      <c r="P112" s="292"/>
      <c r="Q112" s="292"/>
      <c r="R112" s="292"/>
      <c r="S112" s="292"/>
      <c r="T112" s="292"/>
    </row>
    <row r="113" spans="1:20" ht="15.75">
      <c r="A113" s="455"/>
      <c r="B113" s="471" t="s">
        <v>306</v>
      </c>
      <c r="C113" s="469">
        <v>0</v>
      </c>
      <c r="D113" s="484">
        <v>0</v>
      </c>
      <c r="E113" s="484">
        <v>0</v>
      </c>
      <c r="F113" s="484">
        <v>0</v>
      </c>
      <c r="G113" s="484">
        <v>0</v>
      </c>
      <c r="H113" s="484">
        <v>0</v>
      </c>
      <c r="I113" s="469">
        <v>0</v>
      </c>
      <c r="J113" s="469">
        <v>0</v>
      </c>
      <c r="K113" s="484">
        <v>0</v>
      </c>
      <c r="L113" s="484">
        <v>0</v>
      </c>
      <c r="M113" s="484">
        <v>0</v>
      </c>
      <c r="N113" s="469">
        <v>0</v>
      </c>
      <c r="O113" s="485">
        <v>0</v>
      </c>
      <c r="P113" s="292"/>
      <c r="Q113" s="292"/>
      <c r="R113" s="292"/>
      <c r="S113" s="292"/>
      <c r="T113" s="292"/>
    </row>
    <row r="114" spans="1:20" ht="15.75">
      <c r="A114" s="455"/>
      <c r="B114" s="471" t="s">
        <v>308</v>
      </c>
      <c r="C114" s="469">
        <v>0</v>
      </c>
      <c r="D114" s="484">
        <v>0</v>
      </c>
      <c r="E114" s="484">
        <v>0</v>
      </c>
      <c r="F114" s="484">
        <v>0</v>
      </c>
      <c r="G114" s="484">
        <v>0</v>
      </c>
      <c r="H114" s="484">
        <v>0</v>
      </c>
      <c r="I114" s="469">
        <v>0</v>
      </c>
      <c r="J114" s="469">
        <v>0</v>
      </c>
      <c r="K114" s="484">
        <v>0</v>
      </c>
      <c r="L114" s="484">
        <v>0</v>
      </c>
      <c r="M114" s="484">
        <v>0</v>
      </c>
      <c r="N114" s="469">
        <v>0</v>
      </c>
      <c r="O114" s="485">
        <v>0</v>
      </c>
      <c r="P114" s="292"/>
      <c r="Q114" s="292"/>
      <c r="R114" s="292"/>
      <c r="S114" s="292"/>
      <c r="T114" s="292"/>
    </row>
    <row r="115" spans="1:20" ht="15.75">
      <c r="A115" s="455"/>
      <c r="B115" s="471" t="s">
        <v>310</v>
      </c>
      <c r="C115" s="469">
        <v>0</v>
      </c>
      <c r="D115" s="484">
        <v>0</v>
      </c>
      <c r="E115" s="484">
        <v>0</v>
      </c>
      <c r="F115" s="484">
        <v>0</v>
      </c>
      <c r="G115" s="484">
        <v>0</v>
      </c>
      <c r="H115" s="484">
        <v>0</v>
      </c>
      <c r="I115" s="469">
        <v>0</v>
      </c>
      <c r="J115" s="469">
        <v>0</v>
      </c>
      <c r="K115" s="484">
        <v>0</v>
      </c>
      <c r="L115" s="484">
        <v>0</v>
      </c>
      <c r="M115" s="484">
        <v>0</v>
      </c>
      <c r="N115" s="469">
        <v>0</v>
      </c>
      <c r="O115" s="485">
        <v>0</v>
      </c>
      <c r="P115" s="292"/>
      <c r="Q115" s="292"/>
      <c r="R115" s="292"/>
      <c r="S115" s="292"/>
      <c r="T115" s="292"/>
    </row>
    <row r="116" spans="1:20" ht="15.75">
      <c r="A116" s="455"/>
      <c r="B116" s="471" t="s">
        <v>312</v>
      </c>
      <c r="C116" s="469">
        <v>0</v>
      </c>
      <c r="D116" s="484">
        <v>0</v>
      </c>
      <c r="E116" s="484">
        <v>0</v>
      </c>
      <c r="F116" s="484">
        <v>0</v>
      </c>
      <c r="G116" s="484">
        <v>0</v>
      </c>
      <c r="H116" s="484">
        <v>0</v>
      </c>
      <c r="I116" s="469">
        <v>0</v>
      </c>
      <c r="J116" s="469">
        <v>0</v>
      </c>
      <c r="K116" s="484">
        <v>0</v>
      </c>
      <c r="L116" s="484">
        <v>0</v>
      </c>
      <c r="M116" s="484">
        <v>0</v>
      </c>
      <c r="N116" s="469">
        <v>0</v>
      </c>
      <c r="O116" s="485">
        <v>0</v>
      </c>
      <c r="P116" s="292"/>
      <c r="Q116" s="292"/>
      <c r="R116" s="292"/>
      <c r="S116" s="292"/>
      <c r="T116" s="292"/>
    </row>
    <row r="117" spans="1:20" ht="15.75">
      <c r="A117" s="455"/>
      <c r="B117" s="471" t="s">
        <v>314</v>
      </c>
      <c r="C117" s="469">
        <v>0</v>
      </c>
      <c r="D117" s="484">
        <v>0</v>
      </c>
      <c r="E117" s="484">
        <v>0</v>
      </c>
      <c r="F117" s="484">
        <v>0</v>
      </c>
      <c r="G117" s="484">
        <v>0</v>
      </c>
      <c r="H117" s="484">
        <v>0</v>
      </c>
      <c r="I117" s="469">
        <v>0</v>
      </c>
      <c r="J117" s="469">
        <v>0</v>
      </c>
      <c r="K117" s="484">
        <v>0</v>
      </c>
      <c r="L117" s="484">
        <v>0</v>
      </c>
      <c r="M117" s="484">
        <v>0</v>
      </c>
      <c r="N117" s="469">
        <v>0</v>
      </c>
      <c r="O117" s="485">
        <v>0</v>
      </c>
      <c r="P117" s="292"/>
      <c r="Q117" s="292"/>
      <c r="R117" s="292"/>
      <c r="S117" s="292"/>
      <c r="T117" s="292"/>
    </row>
    <row r="118" spans="1:20" ht="15.75">
      <c r="A118" s="455"/>
      <c r="B118" s="471" t="s">
        <v>316</v>
      </c>
      <c r="C118" s="469">
        <v>0</v>
      </c>
      <c r="D118" s="484">
        <v>0</v>
      </c>
      <c r="E118" s="484">
        <v>0</v>
      </c>
      <c r="F118" s="484">
        <v>0</v>
      </c>
      <c r="G118" s="484">
        <v>0</v>
      </c>
      <c r="H118" s="484">
        <v>0</v>
      </c>
      <c r="I118" s="469">
        <v>0</v>
      </c>
      <c r="J118" s="469">
        <v>0</v>
      </c>
      <c r="K118" s="484">
        <v>0</v>
      </c>
      <c r="L118" s="484">
        <v>0</v>
      </c>
      <c r="M118" s="484">
        <v>0</v>
      </c>
      <c r="N118" s="469">
        <v>0</v>
      </c>
      <c r="O118" s="485">
        <v>0</v>
      </c>
      <c r="P118" s="292"/>
      <c r="Q118" s="292"/>
      <c r="R118" s="292"/>
      <c r="S118" s="292"/>
      <c r="T118" s="292"/>
    </row>
    <row r="119" spans="1:20" ht="15.75">
      <c r="A119" s="455"/>
      <c r="B119" s="471" t="s">
        <v>318</v>
      </c>
      <c r="C119" s="469">
        <v>0</v>
      </c>
      <c r="D119" s="484">
        <v>0</v>
      </c>
      <c r="E119" s="484">
        <v>0</v>
      </c>
      <c r="F119" s="484">
        <v>0</v>
      </c>
      <c r="G119" s="484">
        <v>0</v>
      </c>
      <c r="H119" s="484">
        <v>0</v>
      </c>
      <c r="I119" s="469">
        <v>0</v>
      </c>
      <c r="J119" s="469">
        <v>0</v>
      </c>
      <c r="K119" s="484">
        <v>0</v>
      </c>
      <c r="L119" s="484">
        <v>0</v>
      </c>
      <c r="M119" s="484">
        <v>0</v>
      </c>
      <c r="N119" s="469">
        <v>0</v>
      </c>
      <c r="O119" s="485">
        <v>0</v>
      </c>
      <c r="P119" s="292"/>
      <c r="Q119" s="292"/>
      <c r="R119" s="292"/>
      <c r="S119" s="292"/>
      <c r="T119" s="292"/>
    </row>
    <row r="120" spans="1:20" ht="15.75">
      <c r="A120" s="455"/>
      <c r="B120" s="471" t="s">
        <v>336</v>
      </c>
      <c r="C120" s="469">
        <v>0</v>
      </c>
      <c r="D120" s="484">
        <v>0</v>
      </c>
      <c r="E120" s="484">
        <v>0</v>
      </c>
      <c r="F120" s="484">
        <v>0</v>
      </c>
      <c r="G120" s="484">
        <v>0</v>
      </c>
      <c r="H120" s="484">
        <v>0</v>
      </c>
      <c r="I120" s="469">
        <v>0</v>
      </c>
      <c r="J120" s="469">
        <v>0</v>
      </c>
      <c r="K120" s="484">
        <v>0</v>
      </c>
      <c r="L120" s="484">
        <v>0</v>
      </c>
      <c r="M120" s="484">
        <v>0</v>
      </c>
      <c r="N120" s="469">
        <v>0</v>
      </c>
      <c r="O120" s="485">
        <v>0</v>
      </c>
      <c r="P120" s="292"/>
      <c r="Q120" s="292"/>
      <c r="R120" s="292"/>
      <c r="S120" s="292"/>
      <c r="T120" s="292"/>
    </row>
    <row r="121" spans="1:20" ht="15.75">
      <c r="A121" s="455"/>
      <c r="B121" s="471" t="s">
        <v>349</v>
      </c>
      <c r="C121" s="469">
        <v>0</v>
      </c>
      <c r="D121" s="484">
        <v>0</v>
      </c>
      <c r="E121" s="484">
        <v>0</v>
      </c>
      <c r="F121" s="484">
        <v>0</v>
      </c>
      <c r="G121" s="484">
        <v>0</v>
      </c>
      <c r="H121" s="484">
        <v>0</v>
      </c>
      <c r="I121" s="469">
        <v>0</v>
      </c>
      <c r="J121" s="469">
        <v>0</v>
      </c>
      <c r="K121" s="484">
        <v>0</v>
      </c>
      <c r="L121" s="484">
        <v>0</v>
      </c>
      <c r="M121" s="484">
        <v>0</v>
      </c>
      <c r="N121" s="469">
        <v>0</v>
      </c>
      <c r="O121" s="485">
        <v>0</v>
      </c>
      <c r="P121" s="292"/>
      <c r="Q121" s="292"/>
      <c r="R121" s="292"/>
      <c r="S121" s="292"/>
      <c r="T121" s="292"/>
    </row>
    <row r="122" spans="1:20" ht="15.75">
      <c r="A122" s="455"/>
      <c r="B122" s="471" t="s">
        <v>351</v>
      </c>
      <c r="C122" s="469">
        <v>0</v>
      </c>
      <c r="D122" s="484">
        <v>0</v>
      </c>
      <c r="E122" s="484">
        <v>0</v>
      </c>
      <c r="F122" s="484">
        <v>0</v>
      </c>
      <c r="G122" s="484">
        <v>0</v>
      </c>
      <c r="H122" s="484">
        <v>0</v>
      </c>
      <c r="I122" s="469">
        <v>0</v>
      </c>
      <c r="J122" s="469">
        <v>0</v>
      </c>
      <c r="K122" s="484">
        <v>0</v>
      </c>
      <c r="L122" s="484">
        <v>0</v>
      </c>
      <c r="M122" s="484">
        <v>0</v>
      </c>
      <c r="N122" s="469">
        <v>0</v>
      </c>
      <c r="O122" s="485">
        <v>0</v>
      </c>
      <c r="P122" s="292"/>
      <c r="Q122" s="292"/>
      <c r="R122" s="292"/>
      <c r="S122" s="292"/>
      <c r="T122" s="292"/>
    </row>
    <row r="123" spans="1:20" ht="15.75">
      <c r="A123" s="455"/>
      <c r="B123" s="471" t="s">
        <v>395</v>
      </c>
      <c r="C123" s="472">
        <v>0</v>
      </c>
      <c r="D123" s="484">
        <v>0</v>
      </c>
      <c r="E123" s="484">
        <v>0</v>
      </c>
      <c r="F123" s="484">
        <v>0</v>
      </c>
      <c r="G123" s="484">
        <v>0</v>
      </c>
      <c r="H123" s="484">
        <v>0</v>
      </c>
      <c r="I123" s="469">
        <v>0</v>
      </c>
      <c r="J123" s="469">
        <v>0</v>
      </c>
      <c r="K123" s="484">
        <v>0</v>
      </c>
      <c r="L123" s="484">
        <v>0</v>
      </c>
      <c r="M123" s="484">
        <v>0</v>
      </c>
      <c r="N123" s="469">
        <v>0</v>
      </c>
      <c r="O123" s="485">
        <v>0</v>
      </c>
      <c r="P123" s="292"/>
      <c r="Q123" s="292"/>
      <c r="R123" s="292"/>
      <c r="S123" s="292"/>
      <c r="T123" s="292"/>
    </row>
    <row r="124" spans="1:20" ht="15.75">
      <c r="A124" s="455"/>
      <c r="B124" s="471" t="s">
        <v>353</v>
      </c>
      <c r="C124" s="469">
        <v>0</v>
      </c>
      <c r="D124" s="484">
        <v>0</v>
      </c>
      <c r="E124" s="484">
        <v>0</v>
      </c>
      <c r="F124" s="484">
        <v>0</v>
      </c>
      <c r="G124" s="484">
        <v>0</v>
      </c>
      <c r="H124" s="484">
        <v>0</v>
      </c>
      <c r="I124" s="469">
        <v>0</v>
      </c>
      <c r="J124" s="469">
        <v>0</v>
      </c>
      <c r="K124" s="484">
        <v>0</v>
      </c>
      <c r="L124" s="484">
        <v>0</v>
      </c>
      <c r="M124" s="484">
        <v>0</v>
      </c>
      <c r="N124" s="469">
        <v>0</v>
      </c>
      <c r="O124" s="485">
        <v>0</v>
      </c>
      <c r="P124" s="292"/>
      <c r="Q124" s="292"/>
      <c r="R124" s="292"/>
      <c r="S124" s="292"/>
      <c r="T124" s="292"/>
    </row>
    <row r="125" spans="1:20" ht="15.75">
      <c r="A125" s="452" t="s">
        <v>287</v>
      </c>
      <c r="B125" s="434" t="s">
        <v>507</v>
      </c>
      <c r="C125" s="470">
        <v>0</v>
      </c>
      <c r="D125" s="482">
        <v>0</v>
      </c>
      <c r="E125" s="482">
        <v>0</v>
      </c>
      <c r="F125" s="482">
        <v>0</v>
      </c>
      <c r="G125" s="482">
        <v>0</v>
      </c>
      <c r="H125" s="482">
        <v>0</v>
      </c>
      <c r="I125" s="470">
        <v>0</v>
      </c>
      <c r="J125" s="470">
        <v>0</v>
      </c>
      <c r="K125" s="482">
        <v>0</v>
      </c>
      <c r="L125" s="482">
        <v>0</v>
      </c>
      <c r="M125" s="482">
        <v>0</v>
      </c>
      <c r="N125" s="470">
        <v>0</v>
      </c>
      <c r="O125" s="483">
        <v>0</v>
      </c>
      <c r="P125" s="292"/>
      <c r="Q125" s="292"/>
      <c r="R125" s="292"/>
      <c r="S125" s="292"/>
      <c r="T125" s="292"/>
    </row>
    <row r="126" spans="1:20" ht="15.75">
      <c r="A126" s="455"/>
      <c r="B126" s="471" t="s">
        <v>509</v>
      </c>
      <c r="C126" s="469">
        <v>0</v>
      </c>
      <c r="D126" s="484">
        <v>0</v>
      </c>
      <c r="E126" s="484">
        <v>0</v>
      </c>
      <c r="F126" s="484">
        <v>0</v>
      </c>
      <c r="G126" s="484">
        <v>0</v>
      </c>
      <c r="H126" s="484">
        <v>0</v>
      </c>
      <c r="I126" s="469">
        <v>0</v>
      </c>
      <c r="J126" s="469">
        <v>0</v>
      </c>
      <c r="K126" s="484">
        <v>0</v>
      </c>
      <c r="L126" s="484">
        <v>0</v>
      </c>
      <c r="M126" s="484">
        <v>0</v>
      </c>
      <c r="N126" s="469">
        <v>0</v>
      </c>
      <c r="O126" s="485">
        <v>0</v>
      </c>
      <c r="P126" s="292"/>
      <c r="Q126" s="292"/>
      <c r="R126" s="292"/>
      <c r="S126" s="292"/>
      <c r="T126" s="292"/>
    </row>
    <row r="127" spans="1:20" ht="15.75">
      <c r="A127" s="455"/>
      <c r="B127" s="471" t="s">
        <v>511</v>
      </c>
      <c r="C127" s="469">
        <v>0</v>
      </c>
      <c r="D127" s="484">
        <v>0</v>
      </c>
      <c r="E127" s="484">
        <v>0</v>
      </c>
      <c r="F127" s="484">
        <v>0</v>
      </c>
      <c r="G127" s="484">
        <v>0</v>
      </c>
      <c r="H127" s="484">
        <v>0</v>
      </c>
      <c r="I127" s="469">
        <v>0</v>
      </c>
      <c r="J127" s="469">
        <v>0</v>
      </c>
      <c r="K127" s="484">
        <v>0</v>
      </c>
      <c r="L127" s="484">
        <v>0</v>
      </c>
      <c r="M127" s="484">
        <v>0</v>
      </c>
      <c r="N127" s="469">
        <v>0</v>
      </c>
      <c r="O127" s="485">
        <v>0</v>
      </c>
      <c r="P127" s="292"/>
      <c r="Q127" s="292"/>
      <c r="R127" s="292"/>
      <c r="S127" s="292"/>
      <c r="T127" s="292"/>
    </row>
    <row r="128" spans="1:20" ht="15.75">
      <c r="A128" s="455"/>
      <c r="B128" s="471" t="s">
        <v>513</v>
      </c>
      <c r="C128" s="469">
        <v>0</v>
      </c>
      <c r="D128" s="484">
        <v>0</v>
      </c>
      <c r="E128" s="484">
        <v>0</v>
      </c>
      <c r="F128" s="484">
        <v>0</v>
      </c>
      <c r="G128" s="484">
        <v>0</v>
      </c>
      <c r="H128" s="484">
        <v>0</v>
      </c>
      <c r="I128" s="469">
        <v>0</v>
      </c>
      <c r="J128" s="469">
        <v>0</v>
      </c>
      <c r="K128" s="484">
        <v>0</v>
      </c>
      <c r="L128" s="484">
        <v>0</v>
      </c>
      <c r="M128" s="484">
        <v>0</v>
      </c>
      <c r="N128" s="469">
        <v>0</v>
      </c>
      <c r="O128" s="485">
        <v>0</v>
      </c>
      <c r="P128" s="292"/>
      <c r="Q128" s="292"/>
      <c r="R128" s="292"/>
      <c r="S128" s="292"/>
      <c r="T128" s="292"/>
    </row>
    <row r="129" spans="1:20" ht="15.75">
      <c r="A129" s="455"/>
      <c r="B129" s="471" t="s">
        <v>304</v>
      </c>
      <c r="C129" s="469">
        <v>0</v>
      </c>
      <c r="D129" s="484">
        <v>0</v>
      </c>
      <c r="E129" s="484">
        <v>0</v>
      </c>
      <c r="F129" s="484">
        <v>0</v>
      </c>
      <c r="G129" s="484">
        <v>0</v>
      </c>
      <c r="H129" s="484">
        <v>0</v>
      </c>
      <c r="I129" s="469">
        <v>0</v>
      </c>
      <c r="J129" s="469">
        <v>0</v>
      </c>
      <c r="K129" s="484">
        <v>0</v>
      </c>
      <c r="L129" s="484">
        <v>0</v>
      </c>
      <c r="M129" s="484">
        <v>0</v>
      </c>
      <c r="N129" s="469">
        <v>0</v>
      </c>
      <c r="O129" s="485">
        <v>0</v>
      </c>
      <c r="P129" s="292"/>
      <c r="Q129" s="292"/>
      <c r="R129" s="292"/>
      <c r="S129" s="292"/>
      <c r="T129" s="292"/>
    </row>
    <row r="130" spans="1:20" ht="15.75">
      <c r="A130" s="455"/>
      <c r="B130" s="471" t="s">
        <v>306</v>
      </c>
      <c r="C130" s="469">
        <v>0</v>
      </c>
      <c r="D130" s="484">
        <v>0</v>
      </c>
      <c r="E130" s="484">
        <v>0</v>
      </c>
      <c r="F130" s="484">
        <v>0</v>
      </c>
      <c r="G130" s="484">
        <v>0</v>
      </c>
      <c r="H130" s="484">
        <v>0</v>
      </c>
      <c r="I130" s="469">
        <v>0</v>
      </c>
      <c r="J130" s="469">
        <v>0</v>
      </c>
      <c r="K130" s="484">
        <v>0</v>
      </c>
      <c r="L130" s="484">
        <v>0</v>
      </c>
      <c r="M130" s="484">
        <v>0</v>
      </c>
      <c r="N130" s="469">
        <v>0</v>
      </c>
      <c r="O130" s="485">
        <v>0</v>
      </c>
      <c r="P130" s="292"/>
      <c r="Q130" s="292"/>
      <c r="R130" s="292"/>
      <c r="S130" s="292"/>
      <c r="T130" s="292"/>
    </row>
    <row r="131" spans="1:20" ht="15.75">
      <c r="A131" s="455"/>
      <c r="B131" s="471" t="s">
        <v>308</v>
      </c>
      <c r="C131" s="469">
        <v>0</v>
      </c>
      <c r="D131" s="484">
        <v>0</v>
      </c>
      <c r="E131" s="484">
        <v>0</v>
      </c>
      <c r="F131" s="484">
        <v>0</v>
      </c>
      <c r="G131" s="484">
        <v>0</v>
      </c>
      <c r="H131" s="484">
        <v>0</v>
      </c>
      <c r="I131" s="469">
        <v>0</v>
      </c>
      <c r="J131" s="469">
        <v>0</v>
      </c>
      <c r="K131" s="484">
        <v>0</v>
      </c>
      <c r="L131" s="484">
        <v>0</v>
      </c>
      <c r="M131" s="484">
        <v>0</v>
      </c>
      <c r="N131" s="469">
        <v>0</v>
      </c>
      <c r="O131" s="485">
        <v>0</v>
      </c>
      <c r="P131" s="292"/>
      <c r="Q131" s="292"/>
      <c r="R131" s="292"/>
      <c r="S131" s="292"/>
      <c r="T131" s="292"/>
    </row>
    <row r="132" spans="1:20" ht="15.75">
      <c r="A132" s="455"/>
      <c r="B132" s="471" t="s">
        <v>310</v>
      </c>
      <c r="C132" s="469">
        <v>0</v>
      </c>
      <c r="D132" s="484">
        <v>0</v>
      </c>
      <c r="E132" s="484">
        <v>0</v>
      </c>
      <c r="F132" s="484">
        <v>0</v>
      </c>
      <c r="G132" s="484">
        <v>0</v>
      </c>
      <c r="H132" s="484">
        <v>0</v>
      </c>
      <c r="I132" s="469">
        <v>0</v>
      </c>
      <c r="J132" s="469">
        <v>0</v>
      </c>
      <c r="K132" s="484">
        <v>0</v>
      </c>
      <c r="L132" s="484">
        <v>0</v>
      </c>
      <c r="M132" s="484">
        <v>0</v>
      </c>
      <c r="N132" s="469">
        <v>0</v>
      </c>
      <c r="O132" s="485">
        <v>0</v>
      </c>
      <c r="P132" s="292"/>
      <c r="Q132" s="292"/>
      <c r="R132" s="292"/>
      <c r="S132" s="292"/>
      <c r="T132" s="292"/>
    </row>
    <row r="133" spans="1:20" ht="15.75">
      <c r="A133" s="455"/>
      <c r="B133" s="471" t="s">
        <v>312</v>
      </c>
      <c r="C133" s="469">
        <v>0</v>
      </c>
      <c r="D133" s="484">
        <v>0</v>
      </c>
      <c r="E133" s="484">
        <v>0</v>
      </c>
      <c r="F133" s="484">
        <v>0</v>
      </c>
      <c r="G133" s="484">
        <v>0</v>
      </c>
      <c r="H133" s="484">
        <v>0</v>
      </c>
      <c r="I133" s="469">
        <v>0</v>
      </c>
      <c r="J133" s="469">
        <v>0</v>
      </c>
      <c r="K133" s="484">
        <v>0</v>
      </c>
      <c r="L133" s="484">
        <v>0</v>
      </c>
      <c r="M133" s="484">
        <v>0</v>
      </c>
      <c r="N133" s="469">
        <v>0</v>
      </c>
      <c r="O133" s="485">
        <v>0</v>
      </c>
      <c r="P133" s="292"/>
      <c r="Q133" s="292"/>
      <c r="R133" s="292"/>
      <c r="S133" s="292"/>
      <c r="T133" s="292"/>
    </row>
    <row r="134" spans="1:20" ht="15.75">
      <c r="A134" s="455"/>
      <c r="B134" s="471" t="s">
        <v>314</v>
      </c>
      <c r="C134" s="469">
        <v>0</v>
      </c>
      <c r="D134" s="484">
        <v>0</v>
      </c>
      <c r="E134" s="484">
        <v>0</v>
      </c>
      <c r="F134" s="484">
        <v>0</v>
      </c>
      <c r="G134" s="484">
        <v>0</v>
      </c>
      <c r="H134" s="484">
        <v>0</v>
      </c>
      <c r="I134" s="469">
        <v>0</v>
      </c>
      <c r="J134" s="469">
        <v>0</v>
      </c>
      <c r="K134" s="484">
        <v>0</v>
      </c>
      <c r="L134" s="484">
        <v>0</v>
      </c>
      <c r="M134" s="484">
        <v>0</v>
      </c>
      <c r="N134" s="469">
        <v>0</v>
      </c>
      <c r="O134" s="485">
        <v>0</v>
      </c>
      <c r="P134" s="292"/>
      <c r="Q134" s="292"/>
      <c r="R134" s="292"/>
      <c r="S134" s="292"/>
      <c r="T134" s="292"/>
    </row>
    <row r="135" spans="1:20" ht="15.75">
      <c r="A135" s="455"/>
      <c r="B135" s="471" t="s">
        <v>316</v>
      </c>
      <c r="C135" s="469">
        <v>0</v>
      </c>
      <c r="D135" s="484">
        <v>0</v>
      </c>
      <c r="E135" s="484">
        <v>0</v>
      </c>
      <c r="F135" s="484">
        <v>0</v>
      </c>
      <c r="G135" s="484">
        <v>0</v>
      </c>
      <c r="H135" s="484">
        <v>0</v>
      </c>
      <c r="I135" s="469">
        <v>0</v>
      </c>
      <c r="J135" s="469">
        <v>0</v>
      </c>
      <c r="K135" s="484">
        <v>0</v>
      </c>
      <c r="L135" s="484">
        <v>0</v>
      </c>
      <c r="M135" s="484">
        <v>0</v>
      </c>
      <c r="N135" s="469">
        <v>0</v>
      </c>
      <c r="O135" s="485">
        <v>0</v>
      </c>
      <c r="P135" s="292"/>
      <c r="Q135" s="292"/>
      <c r="R135" s="292"/>
      <c r="S135" s="292"/>
      <c r="T135" s="292"/>
    </row>
    <row r="136" spans="1:20" ht="15.75">
      <c r="A136" s="455"/>
      <c r="B136" s="471" t="s">
        <v>318</v>
      </c>
      <c r="C136" s="469">
        <v>0</v>
      </c>
      <c r="D136" s="484">
        <v>0</v>
      </c>
      <c r="E136" s="484">
        <v>0</v>
      </c>
      <c r="F136" s="484">
        <v>0</v>
      </c>
      <c r="G136" s="484">
        <v>0</v>
      </c>
      <c r="H136" s="484">
        <v>0</v>
      </c>
      <c r="I136" s="469">
        <v>0</v>
      </c>
      <c r="J136" s="469">
        <v>0</v>
      </c>
      <c r="K136" s="484">
        <v>0</v>
      </c>
      <c r="L136" s="484">
        <v>0</v>
      </c>
      <c r="M136" s="484">
        <v>0</v>
      </c>
      <c r="N136" s="469">
        <v>0</v>
      </c>
      <c r="O136" s="485">
        <v>0</v>
      </c>
      <c r="P136" s="292"/>
      <c r="Q136" s="292"/>
      <c r="R136" s="292"/>
      <c r="S136" s="292"/>
      <c r="T136" s="292"/>
    </row>
    <row r="137" spans="1:20" ht="15.75">
      <c r="A137" s="455"/>
      <c r="B137" s="471" t="s">
        <v>336</v>
      </c>
      <c r="C137" s="469">
        <v>0</v>
      </c>
      <c r="D137" s="484">
        <v>0</v>
      </c>
      <c r="E137" s="484">
        <v>0</v>
      </c>
      <c r="F137" s="484">
        <v>0</v>
      </c>
      <c r="G137" s="484">
        <v>0</v>
      </c>
      <c r="H137" s="484">
        <v>0</v>
      </c>
      <c r="I137" s="469">
        <v>0</v>
      </c>
      <c r="J137" s="469">
        <v>0</v>
      </c>
      <c r="K137" s="484">
        <v>0</v>
      </c>
      <c r="L137" s="484">
        <v>0</v>
      </c>
      <c r="M137" s="484">
        <v>0</v>
      </c>
      <c r="N137" s="469">
        <v>0</v>
      </c>
      <c r="O137" s="485">
        <v>0</v>
      </c>
      <c r="P137" s="292"/>
      <c r="Q137" s="292"/>
      <c r="R137" s="292"/>
      <c r="S137" s="292"/>
      <c r="T137" s="292"/>
    </row>
    <row r="138" spans="1:20" ht="15.75">
      <c r="A138" s="455"/>
      <c r="B138" s="471" t="s">
        <v>349</v>
      </c>
      <c r="C138" s="469">
        <v>0</v>
      </c>
      <c r="D138" s="484">
        <v>0</v>
      </c>
      <c r="E138" s="484">
        <v>0</v>
      </c>
      <c r="F138" s="484">
        <v>0</v>
      </c>
      <c r="G138" s="484">
        <v>0</v>
      </c>
      <c r="H138" s="484">
        <v>0</v>
      </c>
      <c r="I138" s="469">
        <v>0</v>
      </c>
      <c r="J138" s="469">
        <v>0</v>
      </c>
      <c r="K138" s="484">
        <v>0</v>
      </c>
      <c r="L138" s="484">
        <v>0</v>
      </c>
      <c r="M138" s="484">
        <v>0</v>
      </c>
      <c r="N138" s="469">
        <v>0</v>
      </c>
      <c r="O138" s="485">
        <v>0</v>
      </c>
      <c r="P138" s="292"/>
      <c r="Q138" s="292"/>
      <c r="R138" s="292"/>
      <c r="S138" s="292"/>
      <c r="T138" s="292"/>
    </row>
    <row r="139" spans="1:20" ht="15.75">
      <c r="A139" s="455"/>
      <c r="B139" s="471" t="s">
        <v>351</v>
      </c>
      <c r="C139" s="469">
        <v>0</v>
      </c>
      <c r="D139" s="484">
        <v>0</v>
      </c>
      <c r="E139" s="484">
        <v>0</v>
      </c>
      <c r="F139" s="484">
        <v>0</v>
      </c>
      <c r="G139" s="484">
        <v>0</v>
      </c>
      <c r="H139" s="484">
        <v>0</v>
      </c>
      <c r="I139" s="469">
        <v>0</v>
      </c>
      <c r="J139" s="469">
        <v>0</v>
      </c>
      <c r="K139" s="484">
        <v>0</v>
      </c>
      <c r="L139" s="484">
        <v>0</v>
      </c>
      <c r="M139" s="484">
        <v>0</v>
      </c>
      <c r="N139" s="469">
        <v>0</v>
      </c>
      <c r="O139" s="485">
        <v>0</v>
      </c>
      <c r="P139" s="292"/>
      <c r="Q139" s="292"/>
      <c r="R139" s="292"/>
      <c r="S139" s="292"/>
      <c r="T139" s="292"/>
    </row>
    <row r="140" spans="1:20" ht="15.75">
      <c r="A140" s="455"/>
      <c r="B140" s="471" t="s">
        <v>395</v>
      </c>
      <c r="C140" s="469">
        <v>0</v>
      </c>
      <c r="D140" s="484">
        <v>0</v>
      </c>
      <c r="E140" s="484">
        <v>0</v>
      </c>
      <c r="F140" s="484">
        <v>0</v>
      </c>
      <c r="G140" s="484">
        <v>0</v>
      </c>
      <c r="H140" s="484">
        <v>0</v>
      </c>
      <c r="I140" s="469">
        <v>0</v>
      </c>
      <c r="J140" s="469">
        <v>0</v>
      </c>
      <c r="K140" s="484">
        <v>0</v>
      </c>
      <c r="L140" s="484">
        <v>0</v>
      </c>
      <c r="M140" s="484">
        <v>0</v>
      </c>
      <c r="N140" s="469">
        <v>0</v>
      </c>
      <c r="O140" s="485">
        <v>0</v>
      </c>
      <c r="P140" s="292"/>
      <c r="Q140" s="292"/>
      <c r="R140" s="292"/>
      <c r="S140" s="292"/>
      <c r="T140" s="292"/>
    </row>
    <row r="141" spans="1:20" ht="15.75">
      <c r="A141" s="455"/>
      <c r="B141" s="471" t="s">
        <v>353</v>
      </c>
      <c r="C141" s="469">
        <v>0</v>
      </c>
      <c r="D141" s="484">
        <v>0</v>
      </c>
      <c r="E141" s="484">
        <v>0</v>
      </c>
      <c r="F141" s="484">
        <v>0</v>
      </c>
      <c r="G141" s="484">
        <v>0</v>
      </c>
      <c r="H141" s="484">
        <v>0</v>
      </c>
      <c r="I141" s="469">
        <v>0</v>
      </c>
      <c r="J141" s="469">
        <v>0</v>
      </c>
      <c r="K141" s="484">
        <v>0</v>
      </c>
      <c r="L141" s="484">
        <v>0</v>
      </c>
      <c r="M141" s="484">
        <v>0</v>
      </c>
      <c r="N141" s="469">
        <v>0</v>
      </c>
      <c r="O141" s="485">
        <v>0</v>
      </c>
      <c r="P141" s="292"/>
      <c r="Q141" s="292"/>
      <c r="R141" s="292"/>
      <c r="S141" s="292"/>
      <c r="T141" s="292"/>
    </row>
    <row r="142" spans="1:20" ht="15.75">
      <c r="A142" s="452" t="s">
        <v>288</v>
      </c>
      <c r="B142" s="434" t="s">
        <v>507</v>
      </c>
      <c r="C142" s="470">
        <v>4.6819047619047618</v>
      </c>
      <c r="D142" s="482">
        <v>4.6929230769230763</v>
      </c>
      <c r="E142" s="482">
        <v>0</v>
      </c>
      <c r="F142" s="482">
        <v>4.9608139534883717</v>
      </c>
      <c r="G142" s="482">
        <v>4.45</v>
      </c>
      <c r="H142" s="482">
        <v>0</v>
      </c>
      <c r="I142" s="470">
        <v>4.7414516129032256</v>
      </c>
      <c r="J142" s="470">
        <v>0</v>
      </c>
      <c r="K142" s="482">
        <v>0</v>
      </c>
      <c r="L142" s="482">
        <v>0</v>
      </c>
      <c r="M142" s="482">
        <v>0</v>
      </c>
      <c r="N142" s="470">
        <v>0</v>
      </c>
      <c r="O142" s="483">
        <v>0</v>
      </c>
      <c r="P142" s="292"/>
      <c r="Q142" s="292"/>
      <c r="R142" s="292"/>
      <c r="S142" s="292"/>
      <c r="T142" s="292"/>
    </row>
    <row r="143" spans="1:20" ht="15.75">
      <c r="A143" s="455"/>
      <c r="B143" s="471" t="s">
        <v>509</v>
      </c>
      <c r="C143" s="469">
        <v>4.8975000000000009</v>
      </c>
      <c r="D143" s="484">
        <v>5.0599999999999996</v>
      </c>
      <c r="E143" s="484">
        <v>0</v>
      </c>
      <c r="F143" s="484">
        <v>5.1665000000000001</v>
      </c>
      <c r="G143" s="484">
        <v>5</v>
      </c>
      <c r="H143" s="484">
        <v>0</v>
      </c>
      <c r="I143" s="469">
        <v>5.0278217821782176</v>
      </c>
      <c r="J143" s="469">
        <v>0</v>
      </c>
      <c r="K143" s="484">
        <v>0</v>
      </c>
      <c r="L143" s="484">
        <v>0</v>
      </c>
      <c r="M143" s="484">
        <v>0</v>
      </c>
      <c r="N143" s="469">
        <v>0</v>
      </c>
      <c r="O143" s="485">
        <v>0</v>
      </c>
      <c r="P143" s="292"/>
      <c r="Q143" s="292"/>
      <c r="R143" s="292"/>
      <c r="S143" s="292"/>
      <c r="T143" s="292"/>
    </row>
    <row r="144" spans="1:20" ht="15.75">
      <c r="A144" s="455"/>
      <c r="B144" s="471" t="s">
        <v>511</v>
      </c>
      <c r="C144" s="469">
        <v>0</v>
      </c>
      <c r="D144" s="484">
        <v>0</v>
      </c>
      <c r="E144" s="484">
        <v>0</v>
      </c>
      <c r="F144" s="484">
        <v>0</v>
      </c>
      <c r="G144" s="484">
        <v>0</v>
      </c>
      <c r="H144" s="484">
        <v>0</v>
      </c>
      <c r="I144" s="469">
        <v>0</v>
      </c>
      <c r="J144" s="469">
        <v>0</v>
      </c>
      <c r="K144" s="484">
        <v>0</v>
      </c>
      <c r="L144" s="484">
        <v>0</v>
      </c>
      <c r="M144" s="484">
        <v>0</v>
      </c>
      <c r="N144" s="469">
        <v>0</v>
      </c>
      <c r="O144" s="485">
        <v>0</v>
      </c>
      <c r="P144" s="292"/>
      <c r="Q144" s="292"/>
      <c r="R144" s="292"/>
      <c r="S144" s="292"/>
      <c r="T144" s="292"/>
    </row>
    <row r="145" spans="1:20" ht="15.75">
      <c r="A145" s="455"/>
      <c r="B145" s="471" t="s">
        <v>513</v>
      </c>
      <c r="C145" s="469">
        <v>4.7391958041958047</v>
      </c>
      <c r="D145" s="484">
        <v>4.8644262295081964</v>
      </c>
      <c r="E145" s="484">
        <v>0</v>
      </c>
      <c r="F145" s="484">
        <v>5.045342465753424</v>
      </c>
      <c r="G145" s="484">
        <v>4.6974999999999998</v>
      </c>
      <c r="H145" s="484">
        <v>0</v>
      </c>
      <c r="I145" s="469">
        <v>4.8422299651567942</v>
      </c>
      <c r="J145" s="469">
        <v>0</v>
      </c>
      <c r="K145" s="484">
        <v>0</v>
      </c>
      <c r="L145" s="484">
        <v>0</v>
      </c>
      <c r="M145" s="484">
        <v>0</v>
      </c>
      <c r="N145" s="469">
        <v>0</v>
      </c>
      <c r="O145" s="485">
        <v>0</v>
      </c>
      <c r="P145" s="292"/>
      <c r="Q145" s="292"/>
      <c r="R145" s="292"/>
      <c r="S145" s="292"/>
      <c r="T145" s="292"/>
    </row>
    <row r="146" spans="1:20" ht="15.75">
      <c r="A146" s="455"/>
      <c r="B146" s="471" t="s">
        <v>304</v>
      </c>
      <c r="C146" s="469">
        <v>5.2068802698145031</v>
      </c>
      <c r="D146" s="484">
        <v>4.9881153450051494</v>
      </c>
      <c r="E146" s="484">
        <v>0</v>
      </c>
      <c r="F146" s="484">
        <v>5.0968976897689764</v>
      </c>
      <c r="G146" s="484">
        <v>5.3499999999999988</v>
      </c>
      <c r="H146" s="484">
        <v>0</v>
      </c>
      <c r="I146" s="469">
        <v>5.1161111111111115</v>
      </c>
      <c r="J146" s="469">
        <v>0</v>
      </c>
      <c r="K146" s="484">
        <v>0</v>
      </c>
      <c r="L146" s="484">
        <v>0</v>
      </c>
      <c r="M146" s="484">
        <v>0</v>
      </c>
      <c r="N146" s="469">
        <v>0</v>
      </c>
      <c r="O146" s="485">
        <v>0</v>
      </c>
      <c r="P146" s="292"/>
      <c r="Q146" s="292"/>
      <c r="R146" s="292"/>
      <c r="S146" s="292"/>
      <c r="T146" s="292"/>
    </row>
    <row r="147" spans="1:20" ht="15.75">
      <c r="A147" s="455"/>
      <c r="B147" s="471" t="s">
        <v>306</v>
      </c>
      <c r="C147" s="469">
        <v>5.4481735985533453</v>
      </c>
      <c r="D147" s="484">
        <v>5.3062199747155505</v>
      </c>
      <c r="E147" s="484">
        <v>0</v>
      </c>
      <c r="F147" s="484">
        <v>5.9027450980392153</v>
      </c>
      <c r="G147" s="484">
        <v>6.63</v>
      </c>
      <c r="H147" s="484">
        <v>0</v>
      </c>
      <c r="I147" s="469">
        <v>5.4151882272416145</v>
      </c>
      <c r="J147" s="469">
        <v>0</v>
      </c>
      <c r="K147" s="484">
        <v>0</v>
      </c>
      <c r="L147" s="484">
        <v>0</v>
      </c>
      <c r="M147" s="484">
        <v>0</v>
      </c>
      <c r="N147" s="469">
        <v>0</v>
      </c>
      <c r="O147" s="485">
        <v>0</v>
      </c>
      <c r="P147" s="292"/>
      <c r="Q147" s="292"/>
      <c r="R147" s="292"/>
      <c r="S147" s="292"/>
      <c r="T147" s="292"/>
    </row>
    <row r="148" spans="1:20" ht="15.75">
      <c r="A148" s="455"/>
      <c r="B148" s="471" t="s">
        <v>308</v>
      </c>
      <c r="C148" s="469">
        <v>0</v>
      </c>
      <c r="D148" s="484">
        <v>0</v>
      </c>
      <c r="E148" s="484">
        <v>0</v>
      </c>
      <c r="F148" s="484">
        <v>0</v>
      </c>
      <c r="G148" s="484">
        <v>0</v>
      </c>
      <c r="H148" s="484">
        <v>0</v>
      </c>
      <c r="I148" s="469">
        <v>0</v>
      </c>
      <c r="J148" s="469">
        <v>0</v>
      </c>
      <c r="K148" s="484">
        <v>0</v>
      </c>
      <c r="L148" s="484">
        <v>0</v>
      </c>
      <c r="M148" s="484">
        <v>0</v>
      </c>
      <c r="N148" s="469">
        <v>0</v>
      </c>
      <c r="O148" s="485">
        <v>0</v>
      </c>
      <c r="P148" s="292"/>
      <c r="Q148" s="292"/>
      <c r="R148" s="292"/>
      <c r="S148" s="292"/>
      <c r="T148" s="292"/>
    </row>
    <row r="149" spans="1:20" ht="15.75">
      <c r="A149" s="455"/>
      <c r="B149" s="471" t="s">
        <v>310</v>
      </c>
      <c r="C149" s="469">
        <v>5.2836112708453138</v>
      </c>
      <c r="D149" s="484">
        <v>5.1309194097616349</v>
      </c>
      <c r="E149" s="484">
        <v>0</v>
      </c>
      <c r="F149" s="484">
        <v>5.2998518518518507</v>
      </c>
      <c r="G149" s="484">
        <v>5.5229729729729726</v>
      </c>
      <c r="H149" s="484">
        <v>0</v>
      </c>
      <c r="I149" s="469">
        <v>5.2248867313915852</v>
      </c>
      <c r="J149" s="469">
        <v>0</v>
      </c>
      <c r="K149" s="484">
        <v>0</v>
      </c>
      <c r="L149" s="484">
        <v>0</v>
      </c>
      <c r="M149" s="484">
        <v>0</v>
      </c>
      <c r="N149" s="469">
        <v>0</v>
      </c>
      <c r="O149" s="485">
        <v>0</v>
      </c>
      <c r="P149" s="292"/>
      <c r="Q149" s="292"/>
      <c r="R149" s="292"/>
      <c r="S149" s="292"/>
      <c r="T149" s="292"/>
    </row>
    <row r="150" spans="1:20" ht="15.75">
      <c r="A150" s="455"/>
      <c r="B150" s="471" t="s">
        <v>312</v>
      </c>
      <c r="C150" s="469">
        <v>3.4878920118343197</v>
      </c>
      <c r="D150" s="484">
        <v>3.402379182156134</v>
      </c>
      <c r="E150" s="484">
        <v>0</v>
      </c>
      <c r="F150" s="484">
        <v>3.5760481099656363</v>
      </c>
      <c r="G150" s="484">
        <v>3.46</v>
      </c>
      <c r="H150" s="484">
        <v>0</v>
      </c>
      <c r="I150" s="469">
        <v>3.4776768558951971</v>
      </c>
      <c r="J150" s="469">
        <v>0</v>
      </c>
      <c r="K150" s="484">
        <v>0</v>
      </c>
      <c r="L150" s="484">
        <v>0</v>
      </c>
      <c r="M150" s="484">
        <v>0</v>
      </c>
      <c r="N150" s="469">
        <v>0</v>
      </c>
      <c r="O150" s="485">
        <v>0</v>
      </c>
      <c r="P150" s="292"/>
      <c r="Q150" s="292"/>
      <c r="R150" s="292"/>
      <c r="S150" s="292"/>
      <c r="T150" s="292"/>
    </row>
    <row r="151" spans="1:20" ht="15.75">
      <c r="A151" s="455"/>
      <c r="B151" s="471" t="s">
        <v>314</v>
      </c>
      <c r="C151" s="469">
        <v>3.9826477024070024</v>
      </c>
      <c r="D151" s="484">
        <v>3.8815843023255816</v>
      </c>
      <c r="E151" s="484">
        <v>0</v>
      </c>
      <c r="F151" s="484">
        <v>3.9590304709141275</v>
      </c>
      <c r="G151" s="484">
        <v>3.35</v>
      </c>
      <c r="H151" s="484">
        <v>0</v>
      </c>
      <c r="I151" s="469">
        <v>3.9157904984423677</v>
      </c>
      <c r="J151" s="469">
        <v>0</v>
      </c>
      <c r="K151" s="484">
        <v>0</v>
      </c>
      <c r="L151" s="484">
        <v>0</v>
      </c>
      <c r="M151" s="484">
        <v>0</v>
      </c>
      <c r="N151" s="469">
        <v>0</v>
      </c>
      <c r="O151" s="485">
        <v>0</v>
      </c>
      <c r="P151" s="292"/>
      <c r="Q151" s="292"/>
      <c r="R151" s="292"/>
      <c r="S151" s="292"/>
      <c r="T151" s="292"/>
    </row>
    <row r="152" spans="1:20" ht="15.75">
      <c r="A152" s="455"/>
      <c r="B152" s="471" t="s">
        <v>316</v>
      </c>
      <c r="C152" s="469">
        <v>0</v>
      </c>
      <c r="D152" s="484">
        <v>4.5</v>
      </c>
      <c r="E152" s="484">
        <v>0</v>
      </c>
      <c r="F152" s="484">
        <v>0</v>
      </c>
      <c r="G152" s="484">
        <v>0</v>
      </c>
      <c r="H152" s="484">
        <v>0</v>
      </c>
      <c r="I152" s="469">
        <v>4.5</v>
      </c>
      <c r="J152" s="469">
        <v>0</v>
      </c>
      <c r="K152" s="484">
        <v>0</v>
      </c>
      <c r="L152" s="484">
        <v>0</v>
      </c>
      <c r="M152" s="484">
        <v>0</v>
      </c>
      <c r="N152" s="469">
        <v>0</v>
      </c>
      <c r="O152" s="485">
        <v>0</v>
      </c>
      <c r="P152" s="292"/>
      <c r="Q152" s="292"/>
      <c r="R152" s="292"/>
      <c r="S152" s="292"/>
      <c r="T152" s="292"/>
    </row>
    <row r="153" spans="1:20" ht="15.75">
      <c r="A153" s="455"/>
      <c r="B153" s="471" t="s">
        <v>318</v>
      </c>
      <c r="C153" s="469">
        <v>3.7369959603378629</v>
      </c>
      <c r="D153" s="484">
        <v>3.6719722901385494</v>
      </c>
      <c r="E153" s="484">
        <v>0</v>
      </c>
      <c r="F153" s="484">
        <v>3.7880981595092025</v>
      </c>
      <c r="G153" s="484">
        <v>3.3966536964980545</v>
      </c>
      <c r="H153" s="484">
        <v>0</v>
      </c>
      <c r="I153" s="469">
        <v>3.7094319818892778</v>
      </c>
      <c r="J153" s="469">
        <v>0</v>
      </c>
      <c r="K153" s="484">
        <v>0</v>
      </c>
      <c r="L153" s="484">
        <v>0</v>
      </c>
      <c r="M153" s="484">
        <v>0</v>
      </c>
      <c r="N153" s="469">
        <v>0</v>
      </c>
      <c r="O153" s="485">
        <v>0</v>
      </c>
      <c r="P153" s="292"/>
      <c r="Q153" s="292"/>
      <c r="R153" s="292"/>
      <c r="S153" s="292"/>
      <c r="T153" s="292"/>
    </row>
    <row r="154" spans="1:20" ht="15.75">
      <c r="A154" s="455"/>
      <c r="B154" s="471" t="s">
        <v>336</v>
      </c>
      <c r="C154" s="469">
        <v>4.9102955665024632</v>
      </c>
      <c r="D154" s="484">
        <v>5.117647058823529</v>
      </c>
      <c r="E154" s="484">
        <v>0</v>
      </c>
      <c r="F154" s="484">
        <v>5.4522222222222219</v>
      </c>
      <c r="G154" s="484">
        <v>5.5</v>
      </c>
      <c r="H154" s="484">
        <v>0</v>
      </c>
      <c r="I154" s="469">
        <v>5.1339443535188209</v>
      </c>
      <c r="J154" s="469">
        <v>0</v>
      </c>
      <c r="K154" s="484">
        <v>0</v>
      </c>
      <c r="L154" s="484">
        <v>0</v>
      </c>
      <c r="M154" s="484">
        <v>0</v>
      </c>
      <c r="N154" s="469">
        <v>0</v>
      </c>
      <c r="O154" s="485">
        <v>0</v>
      </c>
      <c r="P154" s="292"/>
      <c r="Q154" s="292"/>
      <c r="R154" s="292"/>
      <c r="S154" s="292"/>
      <c r="T154" s="292"/>
    </row>
    <row r="155" spans="1:20" ht="15.75">
      <c r="A155" s="455"/>
      <c r="B155" s="471" t="s">
        <v>349</v>
      </c>
      <c r="C155" s="469">
        <v>4.3210298398835523</v>
      </c>
      <c r="D155" s="484">
        <v>4.4339135959339266</v>
      </c>
      <c r="E155" s="484">
        <v>0</v>
      </c>
      <c r="F155" s="484">
        <v>4.4288529411764701</v>
      </c>
      <c r="G155" s="484">
        <v>4.3504166666666668</v>
      </c>
      <c r="H155" s="484">
        <v>0</v>
      </c>
      <c r="I155" s="469">
        <v>4.3703487926408586</v>
      </c>
      <c r="J155" s="469">
        <v>0</v>
      </c>
      <c r="K155" s="484">
        <v>0</v>
      </c>
      <c r="L155" s="484">
        <v>0</v>
      </c>
      <c r="M155" s="484">
        <v>0</v>
      </c>
      <c r="N155" s="469">
        <v>0</v>
      </c>
      <c r="O155" s="485">
        <v>0</v>
      </c>
      <c r="P155" s="292"/>
      <c r="Q155" s="292"/>
      <c r="R155" s="292"/>
      <c r="S155" s="292"/>
      <c r="T155" s="292"/>
    </row>
    <row r="156" spans="1:20" ht="15.75">
      <c r="A156" s="455"/>
      <c r="B156" s="471" t="s">
        <v>351</v>
      </c>
      <c r="C156" s="469">
        <v>4.422629999999999</v>
      </c>
      <c r="D156" s="484">
        <v>4.6589648437499998</v>
      </c>
      <c r="E156" s="484">
        <v>0</v>
      </c>
      <c r="F156" s="484">
        <v>4.4766347992351809</v>
      </c>
      <c r="G156" s="484">
        <v>3.7223837209302326</v>
      </c>
      <c r="H156" s="484">
        <v>0</v>
      </c>
      <c r="I156" s="469">
        <v>4.4866367289056956</v>
      </c>
      <c r="J156" s="469">
        <v>0</v>
      </c>
      <c r="K156" s="484">
        <v>0</v>
      </c>
      <c r="L156" s="484">
        <v>0</v>
      </c>
      <c r="M156" s="484">
        <v>0</v>
      </c>
      <c r="N156" s="469">
        <v>0</v>
      </c>
      <c r="O156" s="485">
        <v>0</v>
      </c>
      <c r="P156" s="292"/>
      <c r="Q156" s="292"/>
      <c r="R156" s="292"/>
      <c r="S156" s="292"/>
      <c r="T156" s="292"/>
    </row>
    <row r="157" spans="1:20" ht="15.75">
      <c r="A157" s="455"/>
      <c r="B157" s="471" t="s">
        <v>395</v>
      </c>
      <c r="C157" s="469">
        <v>4.363826874473463</v>
      </c>
      <c r="D157" s="484">
        <v>4.5450643086816722</v>
      </c>
      <c r="E157" s="484">
        <v>0</v>
      </c>
      <c r="F157" s="484">
        <v>4.4496259351620946</v>
      </c>
      <c r="G157" s="484">
        <v>4.0720103092783511</v>
      </c>
      <c r="H157" s="484">
        <v>0</v>
      </c>
      <c r="I157" s="469">
        <v>4.422419303630015</v>
      </c>
      <c r="J157" s="469">
        <v>0</v>
      </c>
      <c r="K157" s="484">
        <v>0</v>
      </c>
      <c r="L157" s="484">
        <v>0</v>
      </c>
      <c r="M157" s="484">
        <v>0</v>
      </c>
      <c r="N157" s="469">
        <v>0</v>
      </c>
      <c r="O157" s="485">
        <v>0</v>
      </c>
      <c r="P157" s="292"/>
      <c r="Q157" s="292"/>
      <c r="R157" s="292"/>
      <c r="S157" s="292"/>
      <c r="T157" s="292"/>
    </row>
    <row r="158" spans="1:20" ht="15.75">
      <c r="A158" s="455"/>
      <c r="B158" s="471" t="s">
        <v>353</v>
      </c>
      <c r="C158" s="469">
        <v>4.3862330842254087</v>
      </c>
      <c r="D158" s="484">
        <v>4.5884284016636956</v>
      </c>
      <c r="E158" s="484">
        <v>0</v>
      </c>
      <c r="F158" s="484">
        <v>4.550784753363228</v>
      </c>
      <c r="G158" s="484">
        <v>4.1353201970443347</v>
      </c>
      <c r="H158" s="484">
        <v>0</v>
      </c>
      <c r="I158" s="469">
        <v>4.4656376105754898</v>
      </c>
      <c r="J158" s="469">
        <v>0</v>
      </c>
      <c r="K158" s="484">
        <v>0</v>
      </c>
      <c r="L158" s="484">
        <v>0</v>
      </c>
      <c r="M158" s="484">
        <v>0</v>
      </c>
      <c r="N158" s="469">
        <v>0</v>
      </c>
      <c r="O158" s="485">
        <v>0</v>
      </c>
      <c r="P158" s="292"/>
      <c r="Q158" s="292"/>
      <c r="R158" s="292"/>
      <c r="S158" s="292"/>
      <c r="T158" s="292"/>
    </row>
    <row r="159" spans="1:20" ht="15.75">
      <c r="A159" s="452" t="s">
        <v>45</v>
      </c>
      <c r="B159" s="434" t="s">
        <v>507</v>
      </c>
      <c r="C159" s="470">
        <v>4.6102564102564108</v>
      </c>
      <c r="D159" s="482">
        <v>5.5333333333333341</v>
      </c>
      <c r="E159" s="482">
        <v>4.8277777777777784</v>
      </c>
      <c r="F159" s="482">
        <v>0</v>
      </c>
      <c r="G159" s="482">
        <v>5.8</v>
      </c>
      <c r="H159" s="482">
        <v>4</v>
      </c>
      <c r="I159" s="470">
        <v>4.8139534883720927</v>
      </c>
      <c r="J159" s="470">
        <v>0</v>
      </c>
      <c r="K159" s="482">
        <v>2.7522327044025157</v>
      </c>
      <c r="L159" s="482">
        <v>2.6479725609756097</v>
      </c>
      <c r="M159" s="482">
        <v>2.7212658227848103</v>
      </c>
      <c r="N159" s="470">
        <v>2.6849572649572644</v>
      </c>
      <c r="O159" s="483">
        <v>0</v>
      </c>
      <c r="P159" s="292"/>
      <c r="Q159" s="292"/>
      <c r="R159" s="292"/>
      <c r="S159" s="292"/>
      <c r="T159" s="292"/>
    </row>
    <row r="160" spans="1:20" ht="15.75">
      <c r="A160" s="455"/>
      <c r="B160" s="471" t="s">
        <v>509</v>
      </c>
      <c r="C160" s="469">
        <v>0</v>
      </c>
      <c r="D160" s="484">
        <v>0</v>
      </c>
      <c r="E160" s="484">
        <v>4</v>
      </c>
      <c r="F160" s="484">
        <v>9</v>
      </c>
      <c r="G160" s="484">
        <v>5</v>
      </c>
      <c r="H160" s="484">
        <v>0</v>
      </c>
      <c r="I160" s="469">
        <v>6.75</v>
      </c>
      <c r="J160" s="469">
        <v>0</v>
      </c>
      <c r="K160" s="484">
        <v>3.1057999999999999</v>
      </c>
      <c r="L160" s="484">
        <v>2.5750196078431373</v>
      </c>
      <c r="M160" s="484">
        <v>2.9287999999999998</v>
      </c>
      <c r="N160" s="469">
        <v>2.8202574257425743</v>
      </c>
      <c r="O160" s="485">
        <v>0</v>
      </c>
      <c r="P160" s="292"/>
      <c r="Q160" s="292"/>
      <c r="R160" s="292"/>
      <c r="S160" s="292"/>
      <c r="T160" s="292"/>
    </row>
    <row r="161" spans="1:20" ht="15.75">
      <c r="A161" s="455"/>
      <c r="B161" s="471" t="s">
        <v>511</v>
      </c>
      <c r="C161" s="469">
        <v>0</v>
      </c>
      <c r="D161" s="484">
        <v>0</v>
      </c>
      <c r="E161" s="484">
        <v>5.833333333333333</v>
      </c>
      <c r="F161" s="484">
        <v>6</v>
      </c>
      <c r="G161" s="484">
        <v>0</v>
      </c>
      <c r="H161" s="484">
        <v>0</v>
      </c>
      <c r="I161" s="469">
        <v>5.8571428571428568</v>
      </c>
      <c r="J161" s="469">
        <v>0</v>
      </c>
      <c r="K161" s="484">
        <v>4.2070588235294117</v>
      </c>
      <c r="L161" s="484">
        <v>2.5</v>
      </c>
      <c r="M161" s="484">
        <v>1.5</v>
      </c>
      <c r="N161" s="469">
        <v>3.7736363636363635</v>
      </c>
      <c r="O161" s="485">
        <v>0</v>
      </c>
      <c r="P161" s="292"/>
      <c r="Q161" s="292"/>
      <c r="R161" s="292"/>
      <c r="S161" s="292"/>
      <c r="T161" s="292"/>
    </row>
    <row r="162" spans="1:20" ht="15.75">
      <c r="A162" s="455"/>
      <c r="B162" s="471" t="s">
        <v>513</v>
      </c>
      <c r="C162" s="469">
        <v>4.6102564102564108</v>
      </c>
      <c r="D162" s="484">
        <v>5.5333333333333341</v>
      </c>
      <c r="E162" s="484">
        <v>4.9488372093023258</v>
      </c>
      <c r="F162" s="484">
        <v>8</v>
      </c>
      <c r="G162" s="484">
        <v>5.64</v>
      </c>
      <c r="H162" s="484">
        <v>4</v>
      </c>
      <c r="I162" s="469">
        <v>4.9690721649484537</v>
      </c>
      <c r="J162" s="469">
        <v>0</v>
      </c>
      <c r="K162" s="484">
        <v>2.9306355140186917</v>
      </c>
      <c r="L162" s="484">
        <v>2.6269945355191258</v>
      </c>
      <c r="M162" s="484">
        <v>2.7916923076923079</v>
      </c>
      <c r="N162" s="469">
        <v>2.7433607594936711</v>
      </c>
      <c r="O162" s="485">
        <v>0</v>
      </c>
      <c r="P162" s="292"/>
      <c r="Q162" s="292"/>
      <c r="R162" s="292"/>
      <c r="S162" s="292"/>
      <c r="T162" s="292"/>
    </row>
    <row r="163" spans="1:20" ht="15.75">
      <c r="A163" s="455"/>
      <c r="B163" s="471" t="s">
        <v>304</v>
      </c>
      <c r="C163" s="469">
        <v>4.6928877988963826</v>
      </c>
      <c r="D163" s="484">
        <v>5.1136714813570707</v>
      </c>
      <c r="E163" s="484">
        <v>4.8267783505154647</v>
      </c>
      <c r="F163" s="484">
        <v>5.9</v>
      </c>
      <c r="G163" s="484">
        <v>5.3902631578947373</v>
      </c>
      <c r="H163" s="484">
        <v>5.0218905472636814</v>
      </c>
      <c r="I163" s="469">
        <v>4.8715584209691913</v>
      </c>
      <c r="J163" s="469">
        <v>0</v>
      </c>
      <c r="K163" s="484">
        <v>3.8807411545623838</v>
      </c>
      <c r="L163" s="484">
        <v>3.7678007761966366</v>
      </c>
      <c r="M163" s="484">
        <v>4.2514020618556696</v>
      </c>
      <c r="N163" s="469">
        <v>3.8536825295432768</v>
      </c>
      <c r="O163" s="485">
        <v>0</v>
      </c>
      <c r="P163" s="292"/>
      <c r="Q163" s="292"/>
      <c r="R163" s="292"/>
      <c r="S163" s="292"/>
      <c r="T163" s="292"/>
    </row>
    <row r="164" spans="1:20" ht="15.75">
      <c r="A164" s="455"/>
      <c r="B164" s="471" t="s">
        <v>306</v>
      </c>
      <c r="C164" s="469">
        <v>9.3999999999999986</v>
      </c>
      <c r="D164" s="484">
        <v>7.1375000000000002</v>
      </c>
      <c r="E164" s="484">
        <v>5.0472222222222216</v>
      </c>
      <c r="F164" s="484">
        <v>11.6</v>
      </c>
      <c r="G164" s="484">
        <v>5.1111111111111107</v>
      </c>
      <c r="H164" s="484">
        <v>9.6</v>
      </c>
      <c r="I164" s="469">
        <v>6.4670454545454534</v>
      </c>
      <c r="J164" s="469">
        <v>0</v>
      </c>
      <c r="K164" s="484">
        <v>4.4822479240806645</v>
      </c>
      <c r="L164" s="484">
        <v>4.6303544390915361</v>
      </c>
      <c r="M164" s="484">
        <v>4.8559365994236314</v>
      </c>
      <c r="N164" s="469">
        <v>4.5667864150943398</v>
      </c>
      <c r="O164" s="485">
        <v>0</v>
      </c>
      <c r="P164" s="292"/>
      <c r="Q164" s="292"/>
      <c r="R164" s="292"/>
      <c r="S164" s="292"/>
      <c r="T164" s="292"/>
    </row>
    <row r="165" spans="1:20" ht="15.75">
      <c r="A165" s="455"/>
      <c r="B165" s="471" t="s">
        <v>308</v>
      </c>
      <c r="C165" s="469">
        <v>6</v>
      </c>
      <c r="D165" s="484">
        <v>7.4</v>
      </c>
      <c r="E165" s="484">
        <v>6.839999999999999</v>
      </c>
      <c r="F165" s="484">
        <v>7.8</v>
      </c>
      <c r="G165" s="484">
        <v>8.25</v>
      </c>
      <c r="H165" s="484">
        <v>8</v>
      </c>
      <c r="I165" s="469">
        <v>7.3568627450980388</v>
      </c>
      <c r="J165" s="469">
        <v>0</v>
      </c>
      <c r="K165" s="484">
        <v>3.382982456140351</v>
      </c>
      <c r="L165" s="484">
        <v>2.9235897435897433</v>
      </c>
      <c r="M165" s="484">
        <v>3.5</v>
      </c>
      <c r="N165" s="469">
        <v>3.2986255924170615</v>
      </c>
      <c r="O165" s="485">
        <v>0</v>
      </c>
      <c r="P165" s="292"/>
      <c r="Q165" s="292"/>
      <c r="R165" s="292"/>
      <c r="S165" s="292"/>
      <c r="T165" s="292"/>
    </row>
    <row r="166" spans="1:20" ht="15.75">
      <c r="A166" s="455"/>
      <c r="B166" s="471" t="s">
        <v>310</v>
      </c>
      <c r="C166" s="469">
        <v>4.6988519822439923</v>
      </c>
      <c r="D166" s="484">
        <v>5.1350848021283673</v>
      </c>
      <c r="E166" s="484">
        <v>4.8329452405322417</v>
      </c>
      <c r="F166" s="484">
        <v>6.0287096774193554</v>
      </c>
      <c r="G166" s="484">
        <v>5.4129770992366417</v>
      </c>
      <c r="H166" s="484">
        <v>5.0691803278688523</v>
      </c>
      <c r="I166" s="469">
        <v>4.8855733920889728</v>
      </c>
      <c r="J166" s="469">
        <v>0</v>
      </c>
      <c r="K166" s="484">
        <v>4.192745664739884</v>
      </c>
      <c r="L166" s="484">
        <v>4.1775501076693704</v>
      </c>
      <c r="M166" s="484">
        <v>4.5023289315726283</v>
      </c>
      <c r="N166" s="469">
        <v>4.2054306000916171</v>
      </c>
      <c r="O166" s="485">
        <v>0</v>
      </c>
      <c r="P166" s="292"/>
      <c r="Q166" s="292"/>
      <c r="R166" s="292"/>
      <c r="S166" s="292"/>
      <c r="T166" s="292"/>
    </row>
    <row r="167" spans="1:20" ht="15.75">
      <c r="A167" s="455"/>
      <c r="B167" s="471" t="s">
        <v>312</v>
      </c>
      <c r="C167" s="469">
        <v>3.445008965929468</v>
      </c>
      <c r="D167" s="484">
        <v>4.0999999999999996</v>
      </c>
      <c r="E167" s="484">
        <v>3.5630102040816323</v>
      </c>
      <c r="F167" s="484">
        <v>4.8</v>
      </c>
      <c r="G167" s="484">
        <v>3.7269890795631824</v>
      </c>
      <c r="H167" s="484">
        <v>4.0362229102167175</v>
      </c>
      <c r="I167" s="469">
        <v>3.742855464159812</v>
      </c>
      <c r="J167" s="469">
        <v>0</v>
      </c>
      <c r="K167" s="484">
        <v>2.7015349887133189</v>
      </c>
      <c r="L167" s="484">
        <v>2.7091629955947139</v>
      </c>
      <c r="M167" s="484">
        <v>2.905904761904762</v>
      </c>
      <c r="N167" s="469">
        <v>2.7264071856287431</v>
      </c>
      <c r="O167" s="485">
        <v>0</v>
      </c>
      <c r="P167" s="292"/>
      <c r="Q167" s="292"/>
      <c r="R167" s="292"/>
      <c r="S167" s="292"/>
      <c r="T167" s="292"/>
    </row>
    <row r="168" spans="1:20" ht="15.75">
      <c r="A168" s="455"/>
      <c r="B168" s="471" t="s">
        <v>314</v>
      </c>
      <c r="C168" s="469">
        <v>3.5724137931034479</v>
      </c>
      <c r="D168" s="484">
        <v>4.5</v>
      </c>
      <c r="E168" s="484">
        <v>3.6711586901763225</v>
      </c>
      <c r="F168" s="484">
        <v>4.4000000000000004</v>
      </c>
      <c r="G168" s="484">
        <v>3.6352678571428569</v>
      </c>
      <c r="H168" s="484">
        <v>4.32</v>
      </c>
      <c r="I168" s="469">
        <v>3.9381776239907729</v>
      </c>
      <c r="J168" s="469">
        <v>0</v>
      </c>
      <c r="K168" s="484">
        <v>2.8524829467939972</v>
      </c>
      <c r="L168" s="484">
        <v>2.7844916344916339</v>
      </c>
      <c r="M168" s="484">
        <v>2.8657936507936506</v>
      </c>
      <c r="N168" s="469">
        <v>2.8212163814180937</v>
      </c>
      <c r="O168" s="485">
        <v>0</v>
      </c>
      <c r="P168" s="292"/>
      <c r="Q168" s="292"/>
      <c r="R168" s="292"/>
      <c r="S168" s="292"/>
      <c r="T168" s="292"/>
    </row>
    <row r="169" spans="1:20" ht="15.75">
      <c r="A169" s="455"/>
      <c r="B169" s="471" t="s">
        <v>316</v>
      </c>
      <c r="C169" s="469">
        <v>7.1999999999999993</v>
      </c>
      <c r="D169" s="484">
        <v>7.4195876288659788</v>
      </c>
      <c r="E169" s="484">
        <v>6.3371134020618562</v>
      </c>
      <c r="F169" s="484">
        <v>7.8</v>
      </c>
      <c r="G169" s="484">
        <v>7.5128205128205128</v>
      </c>
      <c r="H169" s="484">
        <v>6.62</v>
      </c>
      <c r="I169" s="469">
        <v>7.0120300751879689</v>
      </c>
      <c r="J169" s="469">
        <v>0</v>
      </c>
      <c r="K169" s="484">
        <v>3.444</v>
      </c>
      <c r="L169" s="484">
        <v>2.4417647058823526</v>
      </c>
      <c r="M169" s="484">
        <v>1.75</v>
      </c>
      <c r="N169" s="469">
        <v>3.0657407407407402</v>
      </c>
      <c r="O169" s="485">
        <v>0</v>
      </c>
      <c r="P169" s="292"/>
      <c r="Q169" s="292"/>
      <c r="R169" s="292"/>
      <c r="S169" s="292"/>
      <c r="T169" s="292"/>
    </row>
    <row r="170" spans="1:20" ht="15.75">
      <c r="A170" s="455"/>
      <c r="B170" s="471" t="s">
        <v>318</v>
      </c>
      <c r="C170" s="469">
        <v>3.480299667036626</v>
      </c>
      <c r="D170" s="484">
        <v>4.295484117872177</v>
      </c>
      <c r="E170" s="484">
        <v>3.6433355962887526</v>
      </c>
      <c r="F170" s="484">
        <v>4.7729468599033815</v>
      </c>
      <c r="G170" s="484">
        <v>3.8675884955752209</v>
      </c>
      <c r="H170" s="484">
        <v>4.1282122905027938</v>
      </c>
      <c r="I170" s="469">
        <v>3.8578211227402472</v>
      </c>
      <c r="J170" s="469">
        <v>0</v>
      </c>
      <c r="K170" s="484">
        <v>2.8143600330305532</v>
      </c>
      <c r="L170" s="484">
        <v>2.7524198717948716</v>
      </c>
      <c r="M170" s="484">
        <v>2.8742918454935618</v>
      </c>
      <c r="N170" s="469">
        <v>2.7908320950965821</v>
      </c>
      <c r="O170" s="485">
        <v>0</v>
      </c>
      <c r="P170" s="292"/>
      <c r="Q170" s="292"/>
      <c r="R170" s="292"/>
      <c r="S170" s="292"/>
      <c r="T170" s="292"/>
    </row>
    <row r="171" spans="1:20" ht="15.75">
      <c r="A171" s="455"/>
      <c r="B171" s="471" t="s">
        <v>336</v>
      </c>
      <c r="C171" s="469">
        <v>7.3577777777777786</v>
      </c>
      <c r="D171" s="484">
        <v>8.3404761904761919</v>
      </c>
      <c r="E171" s="484">
        <v>5.6910994764397902</v>
      </c>
      <c r="F171" s="484">
        <v>10.1</v>
      </c>
      <c r="G171" s="484">
        <v>7.8807692307692312</v>
      </c>
      <c r="H171" s="484">
        <v>6.3500000000000005</v>
      </c>
      <c r="I171" s="469">
        <v>7.2377162629757796</v>
      </c>
      <c r="J171" s="469">
        <v>0</v>
      </c>
      <c r="K171" s="484">
        <v>0</v>
      </c>
      <c r="L171" s="484">
        <v>0</v>
      </c>
      <c r="M171" s="484">
        <v>0</v>
      </c>
      <c r="N171" s="469">
        <v>0</v>
      </c>
      <c r="O171" s="485">
        <v>0</v>
      </c>
      <c r="P171" s="292"/>
      <c r="Q171" s="292"/>
      <c r="R171" s="292"/>
      <c r="S171" s="292"/>
      <c r="T171" s="292"/>
    </row>
    <row r="172" spans="1:20" ht="15.75">
      <c r="A172" s="455"/>
      <c r="B172" s="471" t="s">
        <v>349</v>
      </c>
      <c r="C172" s="469">
        <v>4.4390116561437587</v>
      </c>
      <c r="D172" s="484">
        <v>4.7020091505868313</v>
      </c>
      <c r="E172" s="484">
        <v>4.433053691275167</v>
      </c>
      <c r="F172" s="484">
        <v>5.3481666666666667</v>
      </c>
      <c r="G172" s="484">
        <v>4.632597864768683</v>
      </c>
      <c r="H172" s="484">
        <v>4.6773462783171516</v>
      </c>
      <c r="I172" s="469">
        <v>4.5223372942330755</v>
      </c>
      <c r="J172" s="469">
        <v>0</v>
      </c>
      <c r="K172" s="484">
        <v>3.6250087057457918</v>
      </c>
      <c r="L172" s="484">
        <v>3.4785982865302238</v>
      </c>
      <c r="M172" s="484">
        <v>3.8595366218236169</v>
      </c>
      <c r="N172" s="469">
        <v>3.5699026091138628</v>
      </c>
      <c r="O172" s="485">
        <v>0</v>
      </c>
      <c r="P172" s="292"/>
      <c r="Q172" s="292"/>
      <c r="R172" s="292"/>
      <c r="S172" s="292"/>
      <c r="T172" s="292"/>
    </row>
    <row r="173" spans="1:20" ht="15.75">
      <c r="A173" s="455"/>
      <c r="B173" s="471" t="s">
        <v>351</v>
      </c>
      <c r="C173" s="469">
        <v>3.9483870967741934</v>
      </c>
      <c r="D173" s="484">
        <v>4.5864754098360656</v>
      </c>
      <c r="E173" s="484">
        <v>3.7311672683513839</v>
      </c>
      <c r="F173" s="484">
        <v>4.8109090909090915</v>
      </c>
      <c r="G173" s="484">
        <v>3.7502057613168724</v>
      </c>
      <c r="H173" s="484">
        <v>5.2</v>
      </c>
      <c r="I173" s="469">
        <v>4.0662102957283679</v>
      </c>
      <c r="J173" s="469">
        <v>0</v>
      </c>
      <c r="K173" s="484">
        <v>4.1408060394889672</v>
      </c>
      <c r="L173" s="484">
        <v>4.1330599288979171</v>
      </c>
      <c r="M173" s="484">
        <v>4.1922370936902489</v>
      </c>
      <c r="N173" s="469">
        <v>4.1403947068218132</v>
      </c>
      <c r="O173" s="485">
        <v>0</v>
      </c>
      <c r="P173" s="292"/>
      <c r="Q173" s="292"/>
      <c r="R173" s="292"/>
      <c r="S173" s="292"/>
      <c r="T173" s="292"/>
    </row>
    <row r="174" spans="1:20" ht="15.75">
      <c r="A174" s="455"/>
      <c r="B174" s="471" t="s">
        <v>395</v>
      </c>
      <c r="C174" s="469">
        <v>4.431734449760766</v>
      </c>
      <c r="D174" s="484">
        <v>4.6917860380779697</v>
      </c>
      <c r="E174" s="484">
        <v>4.3850678733031678</v>
      </c>
      <c r="F174" s="484">
        <v>5.2649295774647893</v>
      </c>
      <c r="G174" s="484">
        <v>4.5024878640776702</v>
      </c>
      <c r="H174" s="484">
        <v>4.6937304075235105</v>
      </c>
      <c r="I174" s="469">
        <v>4.4939546771170562</v>
      </c>
      <c r="J174" s="469">
        <v>0</v>
      </c>
      <c r="K174" s="484">
        <v>3.9114888401496577</v>
      </c>
      <c r="L174" s="484">
        <v>3.795216216216216</v>
      </c>
      <c r="M174" s="484">
        <v>4.0055117449664426</v>
      </c>
      <c r="N174" s="469">
        <v>3.8626459052859561</v>
      </c>
      <c r="O174" s="485">
        <v>0</v>
      </c>
      <c r="P174" s="292"/>
      <c r="Q174" s="292"/>
      <c r="R174" s="292"/>
      <c r="S174" s="292"/>
      <c r="T174" s="292"/>
    </row>
    <row r="175" spans="1:20" ht="15.75">
      <c r="A175" s="455"/>
      <c r="B175" s="471" t="s">
        <v>353</v>
      </c>
      <c r="C175" s="469">
        <v>4.4825713949935357</v>
      </c>
      <c r="D175" s="484">
        <v>4.8243045897079275</v>
      </c>
      <c r="E175" s="484">
        <v>4.4248937364664371</v>
      </c>
      <c r="F175" s="484">
        <v>5.6060802069857694</v>
      </c>
      <c r="G175" s="484">
        <v>4.6874069834001144</v>
      </c>
      <c r="H175" s="484">
        <v>4.7661985957873618</v>
      </c>
      <c r="I175" s="469">
        <v>4.5736734221575688</v>
      </c>
      <c r="J175" s="469">
        <v>0</v>
      </c>
      <c r="K175" s="484">
        <v>3.8987333834963636</v>
      </c>
      <c r="L175" s="484">
        <v>3.7876329268292683</v>
      </c>
      <c r="M175" s="484">
        <v>3.9992224080267555</v>
      </c>
      <c r="N175" s="469">
        <v>3.8532043753598169</v>
      </c>
      <c r="O175" s="485">
        <v>0</v>
      </c>
      <c r="P175" s="292"/>
      <c r="Q175" s="292"/>
      <c r="R175" s="292"/>
      <c r="S175" s="292"/>
      <c r="T175" s="292"/>
    </row>
    <row r="176" spans="1:20" ht="15.75">
      <c r="A176" s="452" t="s">
        <v>124</v>
      </c>
      <c r="B176" s="434" t="s">
        <v>507</v>
      </c>
      <c r="C176" s="470">
        <v>0</v>
      </c>
      <c r="D176" s="482">
        <v>0</v>
      </c>
      <c r="E176" s="482">
        <v>0</v>
      </c>
      <c r="F176" s="482">
        <v>0</v>
      </c>
      <c r="G176" s="482">
        <v>0</v>
      </c>
      <c r="H176" s="482">
        <v>0</v>
      </c>
      <c r="I176" s="470">
        <v>0</v>
      </c>
      <c r="J176" s="470">
        <v>0</v>
      </c>
      <c r="K176" s="482">
        <v>0</v>
      </c>
      <c r="L176" s="482">
        <v>0</v>
      </c>
      <c r="M176" s="482">
        <v>0</v>
      </c>
      <c r="N176" s="470">
        <v>0</v>
      </c>
      <c r="O176" s="483">
        <v>0</v>
      </c>
      <c r="P176" s="292"/>
      <c r="Q176" s="292"/>
      <c r="R176" s="292"/>
      <c r="S176" s="292"/>
      <c r="T176" s="292"/>
    </row>
    <row r="177" spans="1:20" ht="15.75">
      <c r="A177" s="455"/>
      <c r="B177" s="471" t="s">
        <v>509</v>
      </c>
      <c r="C177" s="469">
        <v>0</v>
      </c>
      <c r="D177" s="484">
        <v>0</v>
      </c>
      <c r="E177" s="484">
        <v>0</v>
      </c>
      <c r="F177" s="484">
        <v>0</v>
      </c>
      <c r="G177" s="484">
        <v>0</v>
      </c>
      <c r="H177" s="484">
        <v>0</v>
      </c>
      <c r="I177" s="469">
        <v>0</v>
      </c>
      <c r="J177" s="469">
        <v>0</v>
      </c>
      <c r="K177" s="484">
        <v>0</v>
      </c>
      <c r="L177" s="484">
        <v>0</v>
      </c>
      <c r="M177" s="484">
        <v>0</v>
      </c>
      <c r="N177" s="469">
        <v>0</v>
      </c>
      <c r="O177" s="485">
        <v>0</v>
      </c>
      <c r="P177" s="292"/>
      <c r="Q177" s="292"/>
      <c r="R177" s="292"/>
      <c r="S177" s="292"/>
      <c r="T177" s="292"/>
    </row>
    <row r="178" spans="1:20" ht="15.75">
      <c r="A178" s="455"/>
      <c r="B178" s="471" t="s">
        <v>511</v>
      </c>
      <c r="C178" s="469">
        <v>0</v>
      </c>
      <c r="D178" s="484">
        <v>0</v>
      </c>
      <c r="E178" s="484">
        <v>0</v>
      </c>
      <c r="F178" s="484">
        <v>0</v>
      </c>
      <c r="G178" s="484">
        <v>0</v>
      </c>
      <c r="H178" s="484">
        <v>0</v>
      </c>
      <c r="I178" s="469">
        <v>0</v>
      </c>
      <c r="J178" s="469">
        <v>0</v>
      </c>
      <c r="K178" s="484">
        <v>0</v>
      </c>
      <c r="L178" s="484">
        <v>0</v>
      </c>
      <c r="M178" s="484">
        <v>0</v>
      </c>
      <c r="N178" s="469">
        <v>0</v>
      </c>
      <c r="O178" s="485">
        <v>0</v>
      </c>
      <c r="P178" s="292"/>
      <c r="Q178" s="292"/>
      <c r="R178" s="292"/>
      <c r="S178" s="292"/>
      <c r="T178" s="292"/>
    </row>
    <row r="179" spans="1:20" ht="15.75">
      <c r="A179" s="455"/>
      <c r="B179" s="471" t="s">
        <v>513</v>
      </c>
      <c r="C179" s="469">
        <v>0</v>
      </c>
      <c r="D179" s="484">
        <v>0</v>
      </c>
      <c r="E179" s="484">
        <v>0</v>
      </c>
      <c r="F179" s="484">
        <v>0</v>
      </c>
      <c r="G179" s="484">
        <v>0</v>
      </c>
      <c r="H179" s="484">
        <v>0</v>
      </c>
      <c r="I179" s="469">
        <v>0</v>
      </c>
      <c r="J179" s="469">
        <v>0</v>
      </c>
      <c r="K179" s="484">
        <v>0</v>
      </c>
      <c r="L179" s="484">
        <v>0</v>
      </c>
      <c r="M179" s="484">
        <v>0</v>
      </c>
      <c r="N179" s="469">
        <v>0</v>
      </c>
      <c r="O179" s="485">
        <v>0</v>
      </c>
      <c r="P179" s="292"/>
      <c r="Q179" s="292"/>
      <c r="R179" s="292"/>
      <c r="S179" s="292"/>
      <c r="T179" s="292"/>
    </row>
    <row r="180" spans="1:20" ht="15.75">
      <c r="A180" s="455"/>
      <c r="B180" s="471" t="s">
        <v>304</v>
      </c>
      <c r="C180" s="469">
        <v>0</v>
      </c>
      <c r="D180" s="484">
        <v>0</v>
      </c>
      <c r="E180" s="484">
        <v>0</v>
      </c>
      <c r="F180" s="484">
        <v>0</v>
      </c>
      <c r="G180" s="484">
        <v>0</v>
      </c>
      <c r="H180" s="484">
        <v>0</v>
      </c>
      <c r="I180" s="469">
        <v>0</v>
      </c>
      <c r="J180" s="469">
        <v>0</v>
      </c>
      <c r="K180" s="484">
        <v>0</v>
      </c>
      <c r="L180" s="484">
        <v>0</v>
      </c>
      <c r="M180" s="484">
        <v>0</v>
      </c>
      <c r="N180" s="469">
        <v>0</v>
      </c>
      <c r="O180" s="485">
        <v>0</v>
      </c>
      <c r="P180" s="292"/>
      <c r="Q180" s="292"/>
      <c r="R180" s="292"/>
      <c r="S180" s="292"/>
      <c r="T180" s="292"/>
    </row>
    <row r="181" spans="1:20" ht="15.75">
      <c r="A181" s="455"/>
      <c r="B181" s="471" t="s">
        <v>306</v>
      </c>
      <c r="C181" s="469">
        <v>0</v>
      </c>
      <c r="D181" s="484">
        <v>0</v>
      </c>
      <c r="E181" s="484">
        <v>0</v>
      </c>
      <c r="F181" s="484">
        <v>0</v>
      </c>
      <c r="G181" s="484">
        <v>0</v>
      </c>
      <c r="H181" s="484">
        <v>0</v>
      </c>
      <c r="I181" s="469">
        <v>0</v>
      </c>
      <c r="J181" s="469">
        <v>0</v>
      </c>
      <c r="K181" s="484">
        <v>0</v>
      </c>
      <c r="L181" s="484">
        <v>0</v>
      </c>
      <c r="M181" s="484">
        <v>0</v>
      </c>
      <c r="N181" s="469">
        <v>0</v>
      </c>
      <c r="O181" s="485">
        <v>0</v>
      </c>
      <c r="P181" s="292"/>
      <c r="Q181" s="292"/>
      <c r="R181" s="292"/>
      <c r="S181" s="292"/>
      <c r="T181" s="292"/>
    </row>
    <row r="182" spans="1:20" ht="15.75">
      <c r="A182" s="455"/>
      <c r="B182" s="471" t="s">
        <v>308</v>
      </c>
      <c r="C182" s="469">
        <v>0</v>
      </c>
      <c r="D182" s="484">
        <v>0</v>
      </c>
      <c r="E182" s="484">
        <v>0</v>
      </c>
      <c r="F182" s="484">
        <v>0</v>
      </c>
      <c r="G182" s="484">
        <v>0</v>
      </c>
      <c r="H182" s="484">
        <v>0</v>
      </c>
      <c r="I182" s="469">
        <v>0</v>
      </c>
      <c r="J182" s="469">
        <v>0</v>
      </c>
      <c r="K182" s="484">
        <v>0</v>
      </c>
      <c r="L182" s="484">
        <v>0</v>
      </c>
      <c r="M182" s="484">
        <v>0</v>
      </c>
      <c r="N182" s="469">
        <v>0</v>
      </c>
      <c r="O182" s="485">
        <v>0</v>
      </c>
      <c r="P182" s="292"/>
      <c r="Q182" s="292"/>
      <c r="R182" s="292"/>
      <c r="S182" s="292"/>
      <c r="T182" s="292"/>
    </row>
    <row r="183" spans="1:20" ht="15.75">
      <c r="A183" s="455"/>
      <c r="B183" s="471" t="s">
        <v>310</v>
      </c>
      <c r="C183" s="469">
        <v>0</v>
      </c>
      <c r="D183" s="484">
        <v>0</v>
      </c>
      <c r="E183" s="484">
        <v>0</v>
      </c>
      <c r="F183" s="484">
        <v>0</v>
      </c>
      <c r="G183" s="484">
        <v>0</v>
      </c>
      <c r="H183" s="484">
        <v>0</v>
      </c>
      <c r="I183" s="469">
        <v>0</v>
      </c>
      <c r="J183" s="469">
        <v>0</v>
      </c>
      <c r="K183" s="484">
        <v>0</v>
      </c>
      <c r="L183" s="484">
        <v>0</v>
      </c>
      <c r="M183" s="484">
        <v>0</v>
      </c>
      <c r="N183" s="469">
        <v>0</v>
      </c>
      <c r="O183" s="485">
        <v>0</v>
      </c>
      <c r="P183" s="292"/>
      <c r="Q183" s="292"/>
      <c r="R183" s="292"/>
      <c r="S183" s="292"/>
      <c r="T183" s="292"/>
    </row>
    <row r="184" spans="1:20" ht="15.75">
      <c r="A184" s="455"/>
      <c r="B184" s="471" t="s">
        <v>312</v>
      </c>
      <c r="C184" s="469">
        <v>0</v>
      </c>
      <c r="D184" s="484">
        <v>0</v>
      </c>
      <c r="E184" s="484">
        <v>0</v>
      </c>
      <c r="F184" s="484">
        <v>0</v>
      </c>
      <c r="G184" s="484">
        <v>0</v>
      </c>
      <c r="H184" s="484">
        <v>0</v>
      </c>
      <c r="I184" s="469">
        <v>0</v>
      </c>
      <c r="J184" s="469">
        <v>0</v>
      </c>
      <c r="K184" s="484">
        <v>0</v>
      </c>
      <c r="L184" s="484">
        <v>0</v>
      </c>
      <c r="M184" s="484">
        <v>0</v>
      </c>
      <c r="N184" s="469">
        <v>0</v>
      </c>
      <c r="O184" s="485">
        <v>0</v>
      </c>
      <c r="P184" s="292"/>
      <c r="Q184" s="292"/>
      <c r="R184" s="292"/>
      <c r="S184" s="292"/>
      <c r="T184" s="292"/>
    </row>
    <row r="185" spans="1:20" ht="15.75">
      <c r="A185" s="455"/>
      <c r="B185" s="471" t="s">
        <v>314</v>
      </c>
      <c r="C185" s="469">
        <v>0</v>
      </c>
      <c r="D185" s="484">
        <v>0</v>
      </c>
      <c r="E185" s="484">
        <v>0</v>
      </c>
      <c r="F185" s="484">
        <v>0</v>
      </c>
      <c r="G185" s="484">
        <v>0</v>
      </c>
      <c r="H185" s="484">
        <v>0</v>
      </c>
      <c r="I185" s="469">
        <v>0</v>
      </c>
      <c r="J185" s="469">
        <v>0</v>
      </c>
      <c r="K185" s="484">
        <v>0</v>
      </c>
      <c r="L185" s="484">
        <v>0</v>
      </c>
      <c r="M185" s="484">
        <v>0</v>
      </c>
      <c r="N185" s="469">
        <v>0</v>
      </c>
      <c r="O185" s="485">
        <v>0</v>
      </c>
      <c r="P185" s="292"/>
      <c r="Q185" s="292"/>
      <c r="R185" s="292"/>
      <c r="S185" s="292"/>
      <c r="T185" s="292"/>
    </row>
    <row r="186" spans="1:20" ht="15.75">
      <c r="A186" s="455"/>
      <c r="B186" s="471" t="s">
        <v>316</v>
      </c>
      <c r="C186" s="469">
        <v>0</v>
      </c>
      <c r="D186" s="484">
        <v>0</v>
      </c>
      <c r="E186" s="484">
        <v>0</v>
      </c>
      <c r="F186" s="484">
        <v>0</v>
      </c>
      <c r="G186" s="484">
        <v>0</v>
      </c>
      <c r="H186" s="484">
        <v>0</v>
      </c>
      <c r="I186" s="469">
        <v>0</v>
      </c>
      <c r="J186" s="469">
        <v>0</v>
      </c>
      <c r="K186" s="484">
        <v>0</v>
      </c>
      <c r="L186" s="484">
        <v>0</v>
      </c>
      <c r="M186" s="484">
        <v>0</v>
      </c>
      <c r="N186" s="469">
        <v>0</v>
      </c>
      <c r="O186" s="485">
        <v>0</v>
      </c>
      <c r="P186" s="292"/>
      <c r="Q186" s="292"/>
      <c r="R186" s="292"/>
      <c r="S186" s="292"/>
      <c r="T186" s="292"/>
    </row>
    <row r="187" spans="1:20" ht="15.75">
      <c r="A187" s="455"/>
      <c r="B187" s="471" t="s">
        <v>318</v>
      </c>
      <c r="C187" s="469">
        <v>0</v>
      </c>
      <c r="D187" s="484">
        <v>0</v>
      </c>
      <c r="E187" s="484">
        <v>0</v>
      </c>
      <c r="F187" s="484">
        <v>0</v>
      </c>
      <c r="G187" s="484">
        <v>0</v>
      </c>
      <c r="H187" s="484">
        <v>0</v>
      </c>
      <c r="I187" s="469">
        <v>0</v>
      </c>
      <c r="J187" s="469">
        <v>0</v>
      </c>
      <c r="K187" s="484">
        <v>0</v>
      </c>
      <c r="L187" s="484">
        <v>0</v>
      </c>
      <c r="M187" s="484">
        <v>0</v>
      </c>
      <c r="N187" s="469">
        <v>0</v>
      </c>
      <c r="O187" s="485">
        <v>0</v>
      </c>
      <c r="P187" s="292"/>
      <c r="Q187" s="292"/>
      <c r="R187" s="292"/>
      <c r="S187" s="292"/>
      <c r="T187" s="292"/>
    </row>
    <row r="188" spans="1:20" ht="15.75">
      <c r="A188" s="455"/>
      <c r="B188" s="471" t="s">
        <v>336</v>
      </c>
      <c r="C188" s="469">
        <v>0</v>
      </c>
      <c r="D188" s="484">
        <v>0</v>
      </c>
      <c r="E188" s="484">
        <v>0</v>
      </c>
      <c r="F188" s="484">
        <v>0</v>
      </c>
      <c r="G188" s="484">
        <v>0</v>
      </c>
      <c r="H188" s="484">
        <v>0</v>
      </c>
      <c r="I188" s="469">
        <v>0</v>
      </c>
      <c r="J188" s="469">
        <v>0</v>
      </c>
      <c r="K188" s="484">
        <v>0</v>
      </c>
      <c r="L188" s="484">
        <v>0</v>
      </c>
      <c r="M188" s="484">
        <v>0</v>
      </c>
      <c r="N188" s="469">
        <v>0</v>
      </c>
      <c r="O188" s="485">
        <v>0</v>
      </c>
      <c r="P188" s="292"/>
      <c r="Q188" s="292"/>
      <c r="R188" s="292"/>
      <c r="S188" s="292"/>
      <c r="T188" s="292"/>
    </row>
    <row r="189" spans="1:20" ht="15.75">
      <c r="A189" s="455"/>
      <c r="B189" s="471" t="s">
        <v>349</v>
      </c>
      <c r="C189" s="469">
        <v>0</v>
      </c>
      <c r="D189" s="484">
        <v>0</v>
      </c>
      <c r="E189" s="484">
        <v>0</v>
      </c>
      <c r="F189" s="484">
        <v>0</v>
      </c>
      <c r="G189" s="484">
        <v>0</v>
      </c>
      <c r="H189" s="484">
        <v>0</v>
      </c>
      <c r="I189" s="469">
        <v>0</v>
      </c>
      <c r="J189" s="469">
        <v>0</v>
      </c>
      <c r="K189" s="484">
        <v>0</v>
      </c>
      <c r="L189" s="484">
        <v>0</v>
      </c>
      <c r="M189" s="484">
        <v>0</v>
      </c>
      <c r="N189" s="469">
        <v>0</v>
      </c>
      <c r="O189" s="485">
        <v>0</v>
      </c>
      <c r="P189" s="292"/>
      <c r="Q189" s="292"/>
      <c r="R189" s="292"/>
      <c r="S189" s="292"/>
      <c r="T189" s="292"/>
    </row>
    <row r="190" spans="1:20" ht="15.75">
      <c r="A190" s="455"/>
      <c r="B190" s="471" t="s">
        <v>351</v>
      </c>
      <c r="C190" s="469">
        <v>0</v>
      </c>
      <c r="D190" s="484">
        <v>0</v>
      </c>
      <c r="E190" s="484">
        <v>0</v>
      </c>
      <c r="F190" s="484">
        <v>0</v>
      </c>
      <c r="G190" s="484">
        <v>0</v>
      </c>
      <c r="H190" s="484">
        <v>0</v>
      </c>
      <c r="I190" s="469">
        <v>0</v>
      </c>
      <c r="J190" s="469">
        <v>0</v>
      </c>
      <c r="K190" s="484">
        <v>0</v>
      </c>
      <c r="L190" s="484">
        <v>0</v>
      </c>
      <c r="M190" s="484">
        <v>0</v>
      </c>
      <c r="N190" s="469">
        <v>0</v>
      </c>
      <c r="O190" s="485">
        <v>0</v>
      </c>
      <c r="P190" s="292"/>
      <c r="Q190" s="292"/>
      <c r="R190" s="292"/>
      <c r="S190" s="292"/>
      <c r="T190" s="292"/>
    </row>
    <row r="191" spans="1:20" ht="15.75">
      <c r="A191" s="455"/>
      <c r="B191" s="471" t="s">
        <v>395</v>
      </c>
      <c r="C191" s="469">
        <v>0</v>
      </c>
      <c r="D191" s="484">
        <v>0</v>
      </c>
      <c r="E191" s="484">
        <v>0</v>
      </c>
      <c r="F191" s="484">
        <v>0</v>
      </c>
      <c r="G191" s="484">
        <v>0</v>
      </c>
      <c r="H191" s="484">
        <v>0</v>
      </c>
      <c r="I191" s="469">
        <v>0</v>
      </c>
      <c r="J191" s="469">
        <v>0</v>
      </c>
      <c r="K191" s="484">
        <v>0</v>
      </c>
      <c r="L191" s="484">
        <v>0</v>
      </c>
      <c r="M191" s="484">
        <v>0</v>
      </c>
      <c r="N191" s="469">
        <v>0</v>
      </c>
      <c r="O191" s="485">
        <v>0</v>
      </c>
      <c r="P191" s="292"/>
      <c r="Q191" s="292"/>
      <c r="R191" s="292"/>
      <c r="S191" s="292"/>
      <c r="T191" s="292"/>
    </row>
    <row r="192" spans="1:20" ht="15.75">
      <c r="A192" s="455"/>
      <c r="B192" s="471" t="s">
        <v>353</v>
      </c>
      <c r="C192" s="469">
        <v>0</v>
      </c>
      <c r="D192" s="484">
        <v>0</v>
      </c>
      <c r="E192" s="484">
        <v>0</v>
      </c>
      <c r="F192" s="484">
        <v>0</v>
      </c>
      <c r="G192" s="484">
        <v>0</v>
      </c>
      <c r="H192" s="484">
        <v>0</v>
      </c>
      <c r="I192" s="469">
        <v>0</v>
      </c>
      <c r="J192" s="469">
        <v>0</v>
      </c>
      <c r="K192" s="484">
        <v>0</v>
      </c>
      <c r="L192" s="484">
        <v>0</v>
      </c>
      <c r="M192" s="484">
        <v>0</v>
      </c>
      <c r="N192" s="469">
        <v>0</v>
      </c>
      <c r="O192" s="485">
        <v>0</v>
      </c>
      <c r="P192" s="292"/>
      <c r="Q192" s="292"/>
      <c r="R192" s="292"/>
      <c r="S192" s="292"/>
      <c r="T192" s="292"/>
    </row>
    <row r="193" spans="1:20" ht="15.75">
      <c r="A193" s="452" t="s">
        <v>289</v>
      </c>
      <c r="B193" s="434" t="s">
        <v>507</v>
      </c>
      <c r="C193" s="470">
        <v>0</v>
      </c>
      <c r="D193" s="482">
        <v>0</v>
      </c>
      <c r="E193" s="482">
        <v>0</v>
      </c>
      <c r="F193" s="482">
        <v>0</v>
      </c>
      <c r="G193" s="482">
        <v>0</v>
      </c>
      <c r="H193" s="482">
        <v>0</v>
      </c>
      <c r="I193" s="470">
        <v>0</v>
      </c>
      <c r="J193" s="470">
        <v>0</v>
      </c>
      <c r="K193" s="482">
        <v>0</v>
      </c>
      <c r="L193" s="482">
        <v>0</v>
      </c>
      <c r="M193" s="482">
        <v>0</v>
      </c>
      <c r="N193" s="470">
        <v>0</v>
      </c>
      <c r="O193" s="483">
        <v>0</v>
      </c>
      <c r="P193" s="292"/>
      <c r="Q193" s="292"/>
      <c r="R193" s="292"/>
      <c r="S193" s="292"/>
      <c r="T193" s="292"/>
    </row>
    <row r="194" spans="1:20" ht="15.75">
      <c r="A194" s="455"/>
      <c r="B194" s="471" t="s">
        <v>509</v>
      </c>
      <c r="C194" s="469">
        <v>0</v>
      </c>
      <c r="D194" s="484">
        <v>0</v>
      </c>
      <c r="E194" s="484">
        <v>0</v>
      </c>
      <c r="F194" s="484">
        <v>0</v>
      </c>
      <c r="G194" s="484">
        <v>0</v>
      </c>
      <c r="H194" s="484">
        <v>0</v>
      </c>
      <c r="I194" s="469">
        <v>0</v>
      </c>
      <c r="J194" s="469">
        <v>0</v>
      </c>
      <c r="K194" s="484">
        <v>0</v>
      </c>
      <c r="L194" s="484">
        <v>0</v>
      </c>
      <c r="M194" s="484">
        <v>0</v>
      </c>
      <c r="N194" s="469">
        <v>0</v>
      </c>
      <c r="O194" s="485">
        <v>0</v>
      </c>
      <c r="P194" s="292"/>
      <c r="Q194" s="292"/>
      <c r="R194" s="292"/>
      <c r="S194" s="292"/>
      <c r="T194" s="292"/>
    </row>
    <row r="195" spans="1:20" ht="15.75">
      <c r="A195" s="455"/>
      <c r="B195" s="471" t="s">
        <v>511</v>
      </c>
      <c r="C195" s="469">
        <v>0</v>
      </c>
      <c r="D195" s="484">
        <v>0</v>
      </c>
      <c r="E195" s="484">
        <v>0</v>
      </c>
      <c r="F195" s="484">
        <v>0</v>
      </c>
      <c r="G195" s="484">
        <v>0</v>
      </c>
      <c r="H195" s="484">
        <v>0</v>
      </c>
      <c r="I195" s="469">
        <v>0</v>
      </c>
      <c r="J195" s="469">
        <v>0</v>
      </c>
      <c r="K195" s="484">
        <v>0</v>
      </c>
      <c r="L195" s="484">
        <v>0</v>
      </c>
      <c r="M195" s="484">
        <v>0</v>
      </c>
      <c r="N195" s="469">
        <v>0</v>
      </c>
      <c r="O195" s="485">
        <v>0</v>
      </c>
      <c r="P195" s="292"/>
      <c r="Q195" s="292"/>
      <c r="R195" s="292"/>
      <c r="S195" s="292"/>
      <c r="T195" s="292"/>
    </row>
    <row r="196" spans="1:20" ht="15.75">
      <c r="A196" s="455"/>
      <c r="B196" s="471" t="s">
        <v>513</v>
      </c>
      <c r="C196" s="469">
        <v>0</v>
      </c>
      <c r="D196" s="484">
        <v>0</v>
      </c>
      <c r="E196" s="484">
        <v>0</v>
      </c>
      <c r="F196" s="484">
        <v>0</v>
      </c>
      <c r="G196" s="484">
        <v>0</v>
      </c>
      <c r="H196" s="484">
        <v>0</v>
      </c>
      <c r="I196" s="469">
        <v>0</v>
      </c>
      <c r="J196" s="469">
        <v>0</v>
      </c>
      <c r="K196" s="484">
        <v>0</v>
      </c>
      <c r="L196" s="484">
        <v>0</v>
      </c>
      <c r="M196" s="484">
        <v>0</v>
      </c>
      <c r="N196" s="469">
        <v>0</v>
      </c>
      <c r="O196" s="485">
        <v>0</v>
      </c>
      <c r="P196" s="292"/>
      <c r="Q196" s="292"/>
      <c r="R196" s="292"/>
      <c r="S196" s="292"/>
      <c r="T196" s="292"/>
    </row>
    <row r="197" spans="1:20" ht="15.75">
      <c r="A197" s="455"/>
      <c r="B197" s="471" t="s">
        <v>304</v>
      </c>
      <c r="C197" s="469">
        <v>0</v>
      </c>
      <c r="D197" s="484">
        <v>0</v>
      </c>
      <c r="E197" s="484">
        <v>0</v>
      </c>
      <c r="F197" s="484">
        <v>0</v>
      </c>
      <c r="G197" s="484">
        <v>0</v>
      </c>
      <c r="H197" s="484">
        <v>0</v>
      </c>
      <c r="I197" s="469">
        <v>0</v>
      </c>
      <c r="J197" s="469">
        <v>0</v>
      </c>
      <c r="K197" s="484">
        <v>0</v>
      </c>
      <c r="L197" s="484">
        <v>0</v>
      </c>
      <c r="M197" s="484">
        <v>0</v>
      </c>
      <c r="N197" s="469">
        <v>0</v>
      </c>
      <c r="O197" s="485">
        <v>0</v>
      </c>
      <c r="P197" s="292"/>
      <c r="Q197" s="292"/>
      <c r="R197" s="292"/>
      <c r="S197" s="292"/>
      <c r="T197" s="292"/>
    </row>
    <row r="198" spans="1:20" ht="15.75">
      <c r="A198" s="455"/>
      <c r="B198" s="471" t="s">
        <v>306</v>
      </c>
      <c r="C198" s="469">
        <v>0</v>
      </c>
      <c r="D198" s="484">
        <v>0</v>
      </c>
      <c r="E198" s="484">
        <v>0</v>
      </c>
      <c r="F198" s="484">
        <v>0</v>
      </c>
      <c r="G198" s="484">
        <v>0</v>
      </c>
      <c r="H198" s="484">
        <v>0</v>
      </c>
      <c r="I198" s="469">
        <v>0</v>
      </c>
      <c r="J198" s="469">
        <v>0</v>
      </c>
      <c r="K198" s="484">
        <v>0</v>
      </c>
      <c r="L198" s="484">
        <v>0</v>
      </c>
      <c r="M198" s="484">
        <v>0</v>
      </c>
      <c r="N198" s="469">
        <v>0</v>
      </c>
      <c r="O198" s="485">
        <v>0</v>
      </c>
      <c r="P198" s="292"/>
      <c r="Q198" s="292"/>
      <c r="R198" s="292"/>
      <c r="S198" s="292"/>
      <c r="T198" s="292"/>
    </row>
    <row r="199" spans="1:20" ht="15.75">
      <c r="A199" s="455"/>
      <c r="B199" s="471" t="s">
        <v>308</v>
      </c>
      <c r="C199" s="469">
        <v>0</v>
      </c>
      <c r="D199" s="484">
        <v>0</v>
      </c>
      <c r="E199" s="484">
        <v>0</v>
      </c>
      <c r="F199" s="484">
        <v>0</v>
      </c>
      <c r="G199" s="484">
        <v>0</v>
      </c>
      <c r="H199" s="484">
        <v>0</v>
      </c>
      <c r="I199" s="469">
        <v>0</v>
      </c>
      <c r="J199" s="469">
        <v>0</v>
      </c>
      <c r="K199" s="484">
        <v>0</v>
      </c>
      <c r="L199" s="484">
        <v>0</v>
      </c>
      <c r="M199" s="484">
        <v>0</v>
      </c>
      <c r="N199" s="469">
        <v>0</v>
      </c>
      <c r="O199" s="485">
        <v>0</v>
      </c>
      <c r="P199" s="292"/>
      <c r="Q199" s="292"/>
      <c r="R199" s="292"/>
      <c r="S199" s="292"/>
      <c r="T199" s="292"/>
    </row>
    <row r="200" spans="1:20" ht="15.75">
      <c r="A200" s="455"/>
      <c r="B200" s="471" t="s">
        <v>310</v>
      </c>
      <c r="C200" s="469">
        <v>0</v>
      </c>
      <c r="D200" s="484">
        <v>0</v>
      </c>
      <c r="E200" s="484">
        <v>0</v>
      </c>
      <c r="F200" s="484">
        <v>0</v>
      </c>
      <c r="G200" s="484">
        <v>0</v>
      </c>
      <c r="H200" s="484">
        <v>0</v>
      </c>
      <c r="I200" s="469">
        <v>0</v>
      </c>
      <c r="J200" s="469">
        <v>0</v>
      </c>
      <c r="K200" s="484">
        <v>0</v>
      </c>
      <c r="L200" s="484">
        <v>0</v>
      </c>
      <c r="M200" s="484">
        <v>0</v>
      </c>
      <c r="N200" s="469">
        <v>0</v>
      </c>
      <c r="O200" s="485">
        <v>0</v>
      </c>
      <c r="P200" s="292"/>
      <c r="Q200" s="292"/>
      <c r="R200" s="292"/>
      <c r="S200" s="292"/>
      <c r="T200" s="292"/>
    </row>
    <row r="201" spans="1:20" ht="15.75">
      <c r="A201" s="455"/>
      <c r="B201" s="471" t="s">
        <v>312</v>
      </c>
      <c r="C201" s="469">
        <v>0</v>
      </c>
      <c r="D201" s="484">
        <v>0</v>
      </c>
      <c r="E201" s="484">
        <v>0</v>
      </c>
      <c r="F201" s="484">
        <v>0</v>
      </c>
      <c r="G201" s="484">
        <v>0</v>
      </c>
      <c r="H201" s="484">
        <v>0</v>
      </c>
      <c r="I201" s="469">
        <v>0</v>
      </c>
      <c r="J201" s="469">
        <v>0</v>
      </c>
      <c r="K201" s="484">
        <v>0</v>
      </c>
      <c r="L201" s="484">
        <v>0</v>
      </c>
      <c r="M201" s="484">
        <v>0</v>
      </c>
      <c r="N201" s="469">
        <v>0</v>
      </c>
      <c r="O201" s="485">
        <v>0</v>
      </c>
      <c r="P201" s="292"/>
      <c r="Q201" s="292"/>
      <c r="R201" s="292"/>
      <c r="S201" s="292"/>
      <c r="T201" s="292"/>
    </row>
    <row r="202" spans="1:20" ht="15.75">
      <c r="A202" s="455"/>
      <c r="B202" s="471" t="s">
        <v>314</v>
      </c>
      <c r="C202" s="469">
        <v>0</v>
      </c>
      <c r="D202" s="484">
        <v>0</v>
      </c>
      <c r="E202" s="484">
        <v>0</v>
      </c>
      <c r="F202" s="484">
        <v>0</v>
      </c>
      <c r="G202" s="484">
        <v>0</v>
      </c>
      <c r="H202" s="484">
        <v>0</v>
      </c>
      <c r="I202" s="469">
        <v>0</v>
      </c>
      <c r="J202" s="469">
        <v>0</v>
      </c>
      <c r="K202" s="484">
        <v>0</v>
      </c>
      <c r="L202" s="484">
        <v>0</v>
      </c>
      <c r="M202" s="484">
        <v>0</v>
      </c>
      <c r="N202" s="469">
        <v>0</v>
      </c>
      <c r="O202" s="485">
        <v>0</v>
      </c>
      <c r="P202" s="292"/>
      <c r="Q202" s="292"/>
      <c r="R202" s="292"/>
      <c r="S202" s="292"/>
      <c r="T202" s="292"/>
    </row>
    <row r="203" spans="1:20" ht="15.75">
      <c r="A203" s="455"/>
      <c r="B203" s="471" t="s">
        <v>316</v>
      </c>
      <c r="C203" s="469">
        <v>0</v>
      </c>
      <c r="D203" s="484">
        <v>0</v>
      </c>
      <c r="E203" s="484">
        <v>0</v>
      </c>
      <c r="F203" s="484">
        <v>0</v>
      </c>
      <c r="G203" s="484">
        <v>0</v>
      </c>
      <c r="H203" s="484">
        <v>0</v>
      </c>
      <c r="I203" s="469">
        <v>0</v>
      </c>
      <c r="J203" s="469">
        <v>0</v>
      </c>
      <c r="K203" s="484">
        <v>0</v>
      </c>
      <c r="L203" s="484">
        <v>0</v>
      </c>
      <c r="M203" s="484">
        <v>0</v>
      </c>
      <c r="N203" s="469">
        <v>0</v>
      </c>
      <c r="O203" s="485">
        <v>0</v>
      </c>
      <c r="P203" s="292"/>
      <c r="Q203" s="292"/>
      <c r="R203" s="292"/>
      <c r="S203" s="292"/>
      <c r="T203" s="292"/>
    </row>
    <row r="204" spans="1:20" ht="15.75">
      <c r="A204" s="455"/>
      <c r="B204" s="471" t="s">
        <v>318</v>
      </c>
      <c r="C204" s="469">
        <v>0</v>
      </c>
      <c r="D204" s="484">
        <v>0</v>
      </c>
      <c r="E204" s="484">
        <v>0</v>
      </c>
      <c r="F204" s="484">
        <v>0</v>
      </c>
      <c r="G204" s="484">
        <v>0</v>
      </c>
      <c r="H204" s="484">
        <v>0</v>
      </c>
      <c r="I204" s="469">
        <v>0</v>
      </c>
      <c r="J204" s="469">
        <v>0</v>
      </c>
      <c r="K204" s="484">
        <v>0</v>
      </c>
      <c r="L204" s="484">
        <v>0</v>
      </c>
      <c r="M204" s="484">
        <v>0</v>
      </c>
      <c r="N204" s="469">
        <v>0</v>
      </c>
      <c r="O204" s="485">
        <v>0</v>
      </c>
      <c r="P204" s="292"/>
      <c r="Q204" s="292"/>
      <c r="R204" s="292"/>
      <c r="S204" s="292"/>
      <c r="T204" s="292"/>
    </row>
    <row r="205" spans="1:20" ht="15.75">
      <c r="A205" s="455"/>
      <c r="B205" s="471" t="s">
        <v>336</v>
      </c>
      <c r="C205" s="469">
        <v>0</v>
      </c>
      <c r="D205" s="484">
        <v>0</v>
      </c>
      <c r="E205" s="484">
        <v>0</v>
      </c>
      <c r="F205" s="484">
        <v>0</v>
      </c>
      <c r="G205" s="484">
        <v>0</v>
      </c>
      <c r="H205" s="484">
        <v>0</v>
      </c>
      <c r="I205" s="469">
        <v>0</v>
      </c>
      <c r="J205" s="469">
        <v>0</v>
      </c>
      <c r="K205" s="484">
        <v>0</v>
      </c>
      <c r="L205" s="484">
        <v>0</v>
      </c>
      <c r="M205" s="484">
        <v>0</v>
      </c>
      <c r="N205" s="469">
        <v>0</v>
      </c>
      <c r="O205" s="485">
        <v>0</v>
      </c>
      <c r="P205" s="292"/>
      <c r="Q205" s="292"/>
      <c r="R205" s="292"/>
      <c r="S205" s="292"/>
      <c r="T205" s="292"/>
    </row>
    <row r="206" spans="1:20" ht="15.75">
      <c r="A206" s="455"/>
      <c r="B206" s="471" t="s">
        <v>349</v>
      </c>
      <c r="C206" s="469">
        <v>0</v>
      </c>
      <c r="D206" s="484">
        <v>0</v>
      </c>
      <c r="E206" s="484">
        <v>0</v>
      </c>
      <c r="F206" s="484">
        <v>0</v>
      </c>
      <c r="G206" s="484">
        <v>0</v>
      </c>
      <c r="H206" s="484">
        <v>0</v>
      </c>
      <c r="I206" s="469">
        <v>0</v>
      </c>
      <c r="J206" s="469">
        <v>0</v>
      </c>
      <c r="K206" s="484">
        <v>0</v>
      </c>
      <c r="L206" s="484">
        <v>0</v>
      </c>
      <c r="M206" s="484">
        <v>0</v>
      </c>
      <c r="N206" s="469">
        <v>0</v>
      </c>
      <c r="O206" s="485">
        <v>0</v>
      </c>
      <c r="P206" s="292"/>
      <c r="Q206" s="292"/>
      <c r="R206" s="292"/>
      <c r="S206" s="292"/>
      <c r="T206" s="292"/>
    </row>
    <row r="207" spans="1:20" ht="15.75">
      <c r="A207" s="455"/>
      <c r="B207" s="471" t="s">
        <v>351</v>
      </c>
      <c r="C207" s="469">
        <v>0</v>
      </c>
      <c r="D207" s="484">
        <v>0</v>
      </c>
      <c r="E207" s="484">
        <v>0</v>
      </c>
      <c r="F207" s="484">
        <v>0</v>
      </c>
      <c r="G207" s="484">
        <v>0</v>
      </c>
      <c r="H207" s="484">
        <v>0</v>
      </c>
      <c r="I207" s="469">
        <v>0</v>
      </c>
      <c r="J207" s="469">
        <v>0</v>
      </c>
      <c r="K207" s="484">
        <v>0</v>
      </c>
      <c r="L207" s="484">
        <v>0</v>
      </c>
      <c r="M207" s="484">
        <v>0</v>
      </c>
      <c r="N207" s="469">
        <v>0</v>
      </c>
      <c r="O207" s="485">
        <v>0</v>
      </c>
      <c r="P207" s="292"/>
      <c r="Q207" s="292"/>
      <c r="R207" s="292"/>
      <c r="S207" s="292"/>
      <c r="T207" s="292"/>
    </row>
    <row r="208" spans="1:20" ht="15.75">
      <c r="A208" s="455"/>
      <c r="B208" s="471" t="s">
        <v>395</v>
      </c>
      <c r="C208" s="469">
        <v>0</v>
      </c>
      <c r="D208" s="484">
        <v>0</v>
      </c>
      <c r="E208" s="484">
        <v>0</v>
      </c>
      <c r="F208" s="484">
        <v>0</v>
      </c>
      <c r="G208" s="484">
        <v>0</v>
      </c>
      <c r="H208" s="484">
        <v>0</v>
      </c>
      <c r="I208" s="469">
        <v>0</v>
      </c>
      <c r="J208" s="469">
        <v>0</v>
      </c>
      <c r="K208" s="484">
        <v>0</v>
      </c>
      <c r="L208" s="484">
        <v>0</v>
      </c>
      <c r="M208" s="484">
        <v>0</v>
      </c>
      <c r="N208" s="469">
        <v>0</v>
      </c>
      <c r="O208" s="485">
        <v>0</v>
      </c>
      <c r="P208" s="292"/>
      <c r="Q208" s="292"/>
      <c r="R208" s="292"/>
      <c r="S208" s="292"/>
      <c r="T208" s="292"/>
    </row>
    <row r="209" spans="1:20" ht="15.75">
      <c r="A209" s="455"/>
      <c r="B209" s="471" t="s">
        <v>353</v>
      </c>
      <c r="C209" s="469">
        <v>0</v>
      </c>
      <c r="D209" s="484">
        <v>0</v>
      </c>
      <c r="E209" s="484">
        <v>0</v>
      </c>
      <c r="F209" s="484">
        <v>0</v>
      </c>
      <c r="G209" s="484">
        <v>0</v>
      </c>
      <c r="H209" s="484">
        <v>0</v>
      </c>
      <c r="I209" s="469">
        <v>0</v>
      </c>
      <c r="J209" s="469">
        <v>0</v>
      </c>
      <c r="K209" s="484">
        <v>0</v>
      </c>
      <c r="L209" s="484">
        <v>0</v>
      </c>
      <c r="M209" s="484">
        <v>0</v>
      </c>
      <c r="N209" s="469">
        <v>0</v>
      </c>
      <c r="O209" s="485">
        <v>0</v>
      </c>
      <c r="P209" s="292"/>
      <c r="Q209" s="292"/>
      <c r="R209" s="292"/>
      <c r="S209" s="292"/>
      <c r="T209" s="292"/>
    </row>
    <row r="210" spans="1:20" ht="15.75">
      <c r="A210" s="452" t="s">
        <v>123</v>
      </c>
      <c r="B210" s="434" t="s">
        <v>507</v>
      </c>
      <c r="C210" s="470">
        <v>4.5317796610169498</v>
      </c>
      <c r="D210" s="482">
        <v>0</v>
      </c>
      <c r="E210" s="482">
        <v>4.3742375886524814</v>
      </c>
      <c r="F210" s="482">
        <v>4.08</v>
      </c>
      <c r="G210" s="482">
        <v>4.49</v>
      </c>
      <c r="H210" s="482">
        <v>0</v>
      </c>
      <c r="I210" s="470">
        <v>4.4177416267942595</v>
      </c>
      <c r="J210" s="470">
        <v>0</v>
      </c>
      <c r="K210" s="482">
        <v>3.4370422535211262</v>
      </c>
      <c r="L210" s="482">
        <v>2.8294615384615383</v>
      </c>
      <c r="M210" s="482">
        <v>2.95</v>
      </c>
      <c r="N210" s="470">
        <v>2.9594186046511628</v>
      </c>
      <c r="O210" s="483">
        <v>0</v>
      </c>
      <c r="P210" s="292"/>
      <c r="Q210" s="292"/>
      <c r="R210" s="292"/>
      <c r="S210" s="292"/>
      <c r="T210" s="292"/>
    </row>
    <row r="211" spans="1:20" ht="15.75">
      <c r="A211" s="455"/>
      <c r="B211" s="471" t="s">
        <v>509</v>
      </c>
      <c r="C211" s="469">
        <v>5.2117647058823522</v>
      </c>
      <c r="D211" s="484">
        <v>0</v>
      </c>
      <c r="E211" s="484">
        <v>4.7617777777777786</v>
      </c>
      <c r="F211" s="484">
        <v>4.6100000000000003</v>
      </c>
      <c r="G211" s="484">
        <v>4.95</v>
      </c>
      <c r="H211" s="484">
        <v>0</v>
      </c>
      <c r="I211" s="469">
        <v>4.8548543689320391</v>
      </c>
      <c r="J211" s="469">
        <v>0</v>
      </c>
      <c r="K211" s="484">
        <v>3.5824489795918364</v>
      </c>
      <c r="L211" s="484">
        <v>3.3706896551724137</v>
      </c>
      <c r="M211" s="484">
        <v>3.33</v>
      </c>
      <c r="N211" s="469">
        <v>3.4282183908045982</v>
      </c>
      <c r="O211" s="485">
        <v>0</v>
      </c>
      <c r="P211" s="292"/>
      <c r="Q211" s="292"/>
      <c r="R211" s="292"/>
      <c r="S211" s="292"/>
      <c r="T211" s="292"/>
    </row>
    <row r="212" spans="1:20" ht="15.75">
      <c r="A212" s="455"/>
      <c r="B212" s="471" t="s">
        <v>511</v>
      </c>
      <c r="C212" s="469">
        <v>0</v>
      </c>
      <c r="D212" s="484">
        <v>0</v>
      </c>
      <c r="E212" s="484">
        <v>0</v>
      </c>
      <c r="F212" s="484">
        <v>0</v>
      </c>
      <c r="G212" s="484">
        <v>0</v>
      </c>
      <c r="H212" s="484">
        <v>0</v>
      </c>
      <c r="I212" s="469">
        <v>0</v>
      </c>
      <c r="J212" s="469">
        <v>0</v>
      </c>
      <c r="K212" s="484">
        <v>0</v>
      </c>
      <c r="L212" s="484">
        <v>0</v>
      </c>
      <c r="M212" s="484">
        <v>0</v>
      </c>
      <c r="N212" s="469">
        <v>0</v>
      </c>
      <c r="O212" s="485">
        <v>0</v>
      </c>
      <c r="P212" s="292"/>
      <c r="Q212" s="292"/>
      <c r="R212" s="292"/>
      <c r="S212" s="292"/>
      <c r="T212" s="292"/>
    </row>
    <row r="213" spans="1:20" ht="15.75">
      <c r="A213" s="455"/>
      <c r="B213" s="471" t="s">
        <v>513</v>
      </c>
      <c r="C213" s="469">
        <v>4.5477241379310351</v>
      </c>
      <c r="D213" s="484">
        <v>0</v>
      </c>
      <c r="E213" s="484">
        <v>4.3891048593350384</v>
      </c>
      <c r="F213" s="484">
        <v>4.1448201438848917</v>
      </c>
      <c r="G213" s="484">
        <v>4.5607692307692309</v>
      </c>
      <c r="H213" s="484">
        <v>0</v>
      </c>
      <c r="I213" s="469">
        <v>4.4382717738258091</v>
      </c>
      <c r="J213" s="469">
        <v>0</v>
      </c>
      <c r="K213" s="484">
        <v>3.4964166666666663</v>
      </c>
      <c r="L213" s="484">
        <v>2.9964361702127658</v>
      </c>
      <c r="M213" s="484">
        <v>3.105454545454545</v>
      </c>
      <c r="N213" s="469">
        <v>3.1168918918918922</v>
      </c>
      <c r="O213" s="485">
        <v>0</v>
      </c>
      <c r="P213" s="292"/>
      <c r="Q213" s="292"/>
      <c r="R213" s="292"/>
      <c r="S213" s="292"/>
      <c r="T213" s="292"/>
    </row>
    <row r="214" spans="1:20" ht="15.75">
      <c r="A214" s="455"/>
      <c r="B214" s="471" t="s">
        <v>304</v>
      </c>
      <c r="C214" s="469">
        <v>4.431177763819095</v>
      </c>
      <c r="D214" s="484">
        <v>0</v>
      </c>
      <c r="E214" s="484">
        <v>4.630192249008239</v>
      </c>
      <c r="F214" s="484">
        <v>4.41</v>
      </c>
      <c r="G214" s="484">
        <v>4.34</v>
      </c>
      <c r="H214" s="484">
        <v>0</v>
      </c>
      <c r="I214" s="469">
        <v>4.5134531485800515</v>
      </c>
      <c r="J214" s="469">
        <v>0</v>
      </c>
      <c r="K214" s="484">
        <v>3.1981818181818178</v>
      </c>
      <c r="L214" s="484">
        <v>2.9002979942693408</v>
      </c>
      <c r="M214" s="484">
        <v>3.09</v>
      </c>
      <c r="N214" s="469">
        <v>2.9737393887945669</v>
      </c>
      <c r="O214" s="485">
        <v>0</v>
      </c>
      <c r="P214" s="292"/>
      <c r="Q214" s="292"/>
      <c r="R214" s="292"/>
      <c r="S214" s="292"/>
      <c r="T214" s="292"/>
    </row>
    <row r="215" spans="1:20" ht="15.75">
      <c r="A215" s="455"/>
      <c r="B215" s="471" t="s">
        <v>306</v>
      </c>
      <c r="C215" s="469">
        <v>5.7271000000000001</v>
      </c>
      <c r="D215" s="484">
        <v>0</v>
      </c>
      <c r="E215" s="484">
        <v>5.5382352941176469</v>
      </c>
      <c r="F215" s="484">
        <v>5.34</v>
      </c>
      <c r="G215" s="484">
        <v>4.74</v>
      </c>
      <c r="H215" s="484">
        <v>0</v>
      </c>
      <c r="I215" s="469">
        <v>5.558553191489362</v>
      </c>
      <c r="J215" s="469">
        <v>0</v>
      </c>
      <c r="K215" s="484">
        <v>3.9240816326530612</v>
      </c>
      <c r="L215" s="484">
        <v>3.7488617886178859</v>
      </c>
      <c r="M215" s="484">
        <v>3.28</v>
      </c>
      <c r="N215" s="469">
        <v>3.7915384615384609</v>
      </c>
      <c r="O215" s="485">
        <v>0</v>
      </c>
      <c r="P215" s="292"/>
      <c r="Q215" s="292"/>
      <c r="R215" s="292"/>
      <c r="S215" s="292"/>
      <c r="T215" s="292"/>
    </row>
    <row r="216" spans="1:20" ht="15.75">
      <c r="A216" s="455"/>
      <c r="B216" s="471" t="s">
        <v>308</v>
      </c>
      <c r="C216" s="469">
        <v>0</v>
      </c>
      <c r="D216" s="484">
        <v>0</v>
      </c>
      <c r="E216" s="484">
        <v>0</v>
      </c>
      <c r="F216" s="484">
        <v>0</v>
      </c>
      <c r="G216" s="484">
        <v>0</v>
      </c>
      <c r="H216" s="484">
        <v>0</v>
      </c>
      <c r="I216" s="469">
        <v>0</v>
      </c>
      <c r="J216" s="469">
        <v>0</v>
      </c>
      <c r="K216" s="484">
        <v>0</v>
      </c>
      <c r="L216" s="484">
        <v>0</v>
      </c>
      <c r="M216" s="484">
        <v>0</v>
      </c>
      <c r="N216" s="469">
        <v>0</v>
      </c>
      <c r="O216" s="485">
        <v>0</v>
      </c>
      <c r="P216" s="292"/>
      <c r="Q216" s="292"/>
      <c r="R216" s="292"/>
      <c r="S216" s="292"/>
      <c r="T216" s="292"/>
    </row>
    <row r="217" spans="1:20" ht="15.75">
      <c r="A217" s="455"/>
      <c r="B217" s="471" t="s">
        <v>310</v>
      </c>
      <c r="C217" s="469">
        <v>4.470639464068209</v>
      </c>
      <c r="D217" s="484">
        <v>0</v>
      </c>
      <c r="E217" s="484">
        <v>4.6531499107674001</v>
      </c>
      <c r="F217" s="484">
        <v>4.517500000000001</v>
      </c>
      <c r="G217" s="484">
        <v>4.345533596837944</v>
      </c>
      <c r="H217" s="484">
        <v>0</v>
      </c>
      <c r="I217" s="469">
        <v>4.5460951621477941</v>
      </c>
      <c r="J217" s="469">
        <v>0</v>
      </c>
      <c r="K217" s="484">
        <v>3.3946961325966853</v>
      </c>
      <c r="L217" s="484">
        <v>3.048415326395459</v>
      </c>
      <c r="M217" s="484">
        <v>3.1268932038834945</v>
      </c>
      <c r="N217" s="469">
        <v>3.1364093845630738</v>
      </c>
      <c r="O217" s="485">
        <v>0</v>
      </c>
      <c r="P217" s="292"/>
      <c r="Q217" s="292"/>
      <c r="R217" s="292"/>
      <c r="S217" s="292"/>
      <c r="T217" s="292"/>
    </row>
    <row r="218" spans="1:20" ht="15.75">
      <c r="A218" s="455"/>
      <c r="B218" s="471" t="s">
        <v>312</v>
      </c>
      <c r="C218" s="469">
        <v>3.6893913043478261</v>
      </c>
      <c r="D218" s="484">
        <v>0</v>
      </c>
      <c r="E218" s="484">
        <v>3.5264638554216865</v>
      </c>
      <c r="F218" s="484">
        <v>2.98</v>
      </c>
      <c r="G218" s="484">
        <v>3.44</v>
      </c>
      <c r="H218" s="484">
        <v>0</v>
      </c>
      <c r="I218" s="469">
        <v>3.5353157474020787</v>
      </c>
      <c r="J218" s="469">
        <v>0</v>
      </c>
      <c r="K218" s="484">
        <v>2.0274514038876892</v>
      </c>
      <c r="L218" s="484">
        <v>2.0629773869346737</v>
      </c>
      <c r="M218" s="484">
        <v>2.0299999999999998</v>
      </c>
      <c r="N218" s="469">
        <v>2.049464285714286</v>
      </c>
      <c r="O218" s="485">
        <v>0</v>
      </c>
      <c r="P218" s="292"/>
      <c r="Q218" s="292"/>
      <c r="R218" s="292"/>
      <c r="S218" s="292"/>
      <c r="T218" s="292"/>
    </row>
    <row r="219" spans="1:20" ht="15.75">
      <c r="A219" s="455"/>
      <c r="B219" s="471" t="s">
        <v>314</v>
      </c>
      <c r="C219" s="469">
        <v>3.8945192307692311</v>
      </c>
      <c r="D219" s="484">
        <v>0</v>
      </c>
      <c r="E219" s="484">
        <v>3.7372144522144519</v>
      </c>
      <c r="F219" s="484">
        <v>3.2100000000000004</v>
      </c>
      <c r="G219" s="484">
        <v>3.48</v>
      </c>
      <c r="H219" s="484">
        <v>0</v>
      </c>
      <c r="I219" s="469">
        <v>3.7153979820627798</v>
      </c>
      <c r="J219" s="469">
        <v>0</v>
      </c>
      <c r="K219" s="484">
        <v>2.940109589041096</v>
      </c>
      <c r="L219" s="484">
        <v>2.6474046434494194</v>
      </c>
      <c r="M219" s="484">
        <v>2.57</v>
      </c>
      <c r="N219" s="469">
        <v>2.7546267140680549</v>
      </c>
      <c r="O219" s="485">
        <v>0</v>
      </c>
      <c r="P219" s="292"/>
      <c r="Q219" s="292"/>
      <c r="R219" s="292"/>
      <c r="S219" s="292"/>
      <c r="T219" s="292"/>
    </row>
    <row r="220" spans="1:20" ht="15.75">
      <c r="A220" s="455"/>
      <c r="B220" s="471" t="s">
        <v>316</v>
      </c>
      <c r="C220" s="469">
        <v>0</v>
      </c>
      <c r="D220" s="484">
        <v>0</v>
      </c>
      <c r="E220" s="484">
        <v>0</v>
      </c>
      <c r="F220" s="484">
        <v>0</v>
      </c>
      <c r="G220" s="484">
        <v>0</v>
      </c>
      <c r="H220" s="484">
        <v>0</v>
      </c>
      <c r="I220" s="469">
        <v>0</v>
      </c>
      <c r="J220" s="469">
        <v>0</v>
      </c>
      <c r="K220" s="484">
        <v>0</v>
      </c>
      <c r="L220" s="484">
        <v>0</v>
      </c>
      <c r="M220" s="484">
        <v>0</v>
      </c>
      <c r="N220" s="469">
        <v>0</v>
      </c>
      <c r="O220" s="485">
        <v>0</v>
      </c>
      <c r="P220" s="292"/>
      <c r="Q220" s="292"/>
      <c r="R220" s="292"/>
      <c r="S220" s="292"/>
      <c r="T220" s="292"/>
    </row>
    <row r="221" spans="1:20" ht="15.75">
      <c r="A221" s="455"/>
      <c r="B221" s="471" t="s">
        <v>318</v>
      </c>
      <c r="C221" s="469">
        <v>3.7571519322392803</v>
      </c>
      <c r="D221" s="484">
        <v>0</v>
      </c>
      <c r="E221" s="484">
        <v>3.5697438966012447</v>
      </c>
      <c r="F221" s="484">
        <v>3.0826369168356997</v>
      </c>
      <c r="G221" s="484">
        <v>3.454385964912281</v>
      </c>
      <c r="H221" s="484">
        <v>0</v>
      </c>
      <c r="I221" s="469">
        <v>3.5826443724219215</v>
      </c>
      <c r="J221" s="469">
        <v>0</v>
      </c>
      <c r="K221" s="484">
        <v>2.5859094719195306</v>
      </c>
      <c r="L221" s="484">
        <v>2.4150349650349647</v>
      </c>
      <c r="M221" s="484">
        <v>2.3174193548387092</v>
      </c>
      <c r="N221" s="469">
        <v>2.4757660423702794</v>
      </c>
      <c r="O221" s="485">
        <v>0</v>
      </c>
      <c r="P221" s="292"/>
      <c r="Q221" s="292"/>
      <c r="R221" s="292"/>
      <c r="S221" s="292"/>
      <c r="T221" s="292"/>
    </row>
    <row r="222" spans="1:20" ht="15.75">
      <c r="A222" s="455"/>
      <c r="B222" s="471" t="s">
        <v>336</v>
      </c>
      <c r="C222" s="469">
        <v>0</v>
      </c>
      <c r="D222" s="484">
        <v>0</v>
      </c>
      <c r="E222" s="484">
        <v>0</v>
      </c>
      <c r="F222" s="484">
        <v>0</v>
      </c>
      <c r="G222" s="484">
        <v>0</v>
      </c>
      <c r="H222" s="484">
        <v>0</v>
      </c>
      <c r="I222" s="469">
        <v>0</v>
      </c>
      <c r="J222" s="469">
        <v>0</v>
      </c>
      <c r="K222" s="484">
        <v>0</v>
      </c>
      <c r="L222" s="484">
        <v>0</v>
      </c>
      <c r="M222" s="484">
        <v>0</v>
      </c>
      <c r="N222" s="469">
        <v>0</v>
      </c>
      <c r="O222" s="485">
        <v>0</v>
      </c>
      <c r="P222" s="292"/>
      <c r="Q222" s="292"/>
      <c r="R222" s="292"/>
      <c r="S222" s="292"/>
      <c r="T222" s="292"/>
    </row>
    <row r="223" spans="1:20" ht="15.75">
      <c r="A223" s="455"/>
      <c r="B223" s="471" t="s">
        <v>349</v>
      </c>
      <c r="C223" s="469">
        <v>4.2630308318789991</v>
      </c>
      <c r="D223" s="484">
        <v>0</v>
      </c>
      <c r="E223" s="484">
        <v>4.1184647249190931</v>
      </c>
      <c r="F223" s="484">
        <v>3.8151795580110499</v>
      </c>
      <c r="G223" s="484">
        <v>4.1963706563706564</v>
      </c>
      <c r="H223" s="484">
        <v>0</v>
      </c>
      <c r="I223" s="469">
        <v>4.1592407703538896</v>
      </c>
      <c r="J223" s="469">
        <v>0</v>
      </c>
      <c r="K223" s="484">
        <v>2.7037476459510357</v>
      </c>
      <c r="L223" s="484">
        <v>2.6557693680828276</v>
      </c>
      <c r="M223" s="484">
        <v>2.82952</v>
      </c>
      <c r="N223" s="469">
        <v>2.6739919759277835</v>
      </c>
      <c r="O223" s="485">
        <v>0</v>
      </c>
      <c r="P223" s="292"/>
      <c r="Q223" s="292"/>
      <c r="R223" s="292"/>
      <c r="S223" s="292"/>
      <c r="T223" s="292"/>
    </row>
    <row r="224" spans="1:20" ht="15.75">
      <c r="A224" s="455"/>
      <c r="B224" s="471" t="s">
        <v>351</v>
      </c>
      <c r="C224" s="469">
        <v>4.1720512820512825</v>
      </c>
      <c r="D224" s="484">
        <v>0</v>
      </c>
      <c r="E224" s="484">
        <v>3.9388259109311745</v>
      </c>
      <c r="F224" s="484">
        <v>3.6221071428571432</v>
      </c>
      <c r="G224" s="484">
        <v>3.8702654867256641</v>
      </c>
      <c r="H224" s="484">
        <v>0</v>
      </c>
      <c r="I224" s="469">
        <v>3.9748256361922714</v>
      </c>
      <c r="J224" s="469">
        <v>0</v>
      </c>
      <c r="K224" s="484">
        <v>3.1701948717948722</v>
      </c>
      <c r="L224" s="484">
        <v>2.9373743347131871</v>
      </c>
      <c r="M224" s="484">
        <v>2.9093548387096773</v>
      </c>
      <c r="N224" s="469">
        <v>3.0199486803519062</v>
      </c>
      <c r="O224" s="485">
        <v>0</v>
      </c>
      <c r="P224" s="292"/>
      <c r="Q224" s="292"/>
      <c r="R224" s="292"/>
      <c r="S224" s="292"/>
      <c r="T224" s="292"/>
    </row>
    <row r="225" spans="1:20" ht="15.75">
      <c r="A225" s="455"/>
      <c r="B225" s="471" t="s">
        <v>395</v>
      </c>
      <c r="C225" s="469">
        <v>4.2516005425567993</v>
      </c>
      <c r="D225" s="484">
        <v>0</v>
      </c>
      <c r="E225" s="484">
        <v>4.0980948008722597</v>
      </c>
      <c r="F225" s="484">
        <v>3.7613346613545819</v>
      </c>
      <c r="G225" s="484">
        <v>4.1549662921348318</v>
      </c>
      <c r="H225" s="484">
        <v>0</v>
      </c>
      <c r="I225" s="469">
        <v>4.1355310511966072</v>
      </c>
      <c r="J225" s="469">
        <v>0</v>
      </c>
      <c r="K225" s="484">
        <v>2.9270103092783502</v>
      </c>
      <c r="L225" s="484">
        <v>2.7617787177203916</v>
      </c>
      <c r="M225" s="484">
        <v>2.8559893048128338</v>
      </c>
      <c r="N225" s="469">
        <v>2.8145175699821321</v>
      </c>
      <c r="O225" s="485">
        <v>0</v>
      </c>
      <c r="P225" s="292"/>
      <c r="Q225" s="292"/>
      <c r="R225" s="292"/>
      <c r="S225" s="292"/>
      <c r="T225" s="292"/>
    </row>
    <row r="226" spans="1:20" ht="15.75">
      <c r="A226" s="455"/>
      <c r="B226" s="471" t="s">
        <v>353</v>
      </c>
      <c r="C226" s="469">
        <v>4.2516005425567993</v>
      </c>
      <c r="D226" s="484">
        <v>0</v>
      </c>
      <c r="E226" s="484">
        <v>4.0980948008722597</v>
      </c>
      <c r="F226" s="484">
        <v>3.7613346613545819</v>
      </c>
      <c r="G226" s="484">
        <v>4.1549662921348309</v>
      </c>
      <c r="H226" s="484">
        <v>0</v>
      </c>
      <c r="I226" s="469">
        <v>4.1355310511966072</v>
      </c>
      <c r="J226" s="469">
        <v>0</v>
      </c>
      <c r="K226" s="484">
        <v>2.9270103092783506</v>
      </c>
      <c r="L226" s="484">
        <v>2.7617787177203916</v>
      </c>
      <c r="M226" s="484">
        <v>2.8559893048128338</v>
      </c>
      <c r="N226" s="469">
        <v>2.8145175699821321</v>
      </c>
      <c r="O226" s="485">
        <v>0</v>
      </c>
      <c r="P226" s="292"/>
      <c r="Q226" s="292"/>
      <c r="R226" s="292"/>
      <c r="S226" s="292"/>
      <c r="T226" s="292"/>
    </row>
    <row r="227" spans="1:20" ht="15.75">
      <c r="A227" s="452" t="s">
        <v>290</v>
      </c>
      <c r="B227" s="434" t="s">
        <v>507</v>
      </c>
      <c r="C227" s="470">
        <v>4.4483163664839465</v>
      </c>
      <c r="D227" s="482">
        <v>4.7952286282306167</v>
      </c>
      <c r="E227" s="482">
        <v>4.5440931780366061</v>
      </c>
      <c r="F227" s="482">
        <v>4.5199999999999996</v>
      </c>
      <c r="G227" s="482">
        <v>5.166666666666667</v>
      </c>
      <c r="H227" s="482">
        <v>4.4285714285714288</v>
      </c>
      <c r="I227" s="470">
        <v>4.4991974317817016</v>
      </c>
      <c r="J227" s="470">
        <v>3.2311827956989245</v>
      </c>
      <c r="K227" s="482">
        <v>3.2207621550591328</v>
      </c>
      <c r="L227" s="482">
        <v>3.0911161731207288</v>
      </c>
      <c r="M227" s="482">
        <v>2.8923076923076922</v>
      </c>
      <c r="N227" s="470">
        <v>3.16815988973122</v>
      </c>
      <c r="O227" s="483">
        <v>0</v>
      </c>
      <c r="P227" s="292"/>
      <c r="Q227" s="292"/>
      <c r="R227" s="292"/>
      <c r="S227" s="292"/>
      <c r="T227" s="292"/>
    </row>
    <row r="228" spans="1:20" ht="15.75">
      <c r="A228" s="455"/>
      <c r="B228" s="471" t="s">
        <v>509</v>
      </c>
      <c r="C228" s="469">
        <v>4.4209039548022595</v>
      </c>
      <c r="D228" s="484">
        <v>4.8</v>
      </c>
      <c r="E228" s="484">
        <v>4.6220930232558137</v>
      </c>
      <c r="F228" s="484">
        <v>0</v>
      </c>
      <c r="G228" s="484">
        <v>0</v>
      </c>
      <c r="H228" s="484">
        <v>4</v>
      </c>
      <c r="I228" s="469">
        <v>4.5</v>
      </c>
      <c r="J228" s="469">
        <v>3.5185185185185186</v>
      </c>
      <c r="K228" s="484">
        <v>3.1007905138339922</v>
      </c>
      <c r="L228" s="484">
        <v>3.5057915057915059</v>
      </c>
      <c r="M228" s="484">
        <v>3.2608695652173911</v>
      </c>
      <c r="N228" s="469">
        <v>3.2720348204570184</v>
      </c>
      <c r="O228" s="485">
        <v>0</v>
      </c>
      <c r="P228" s="292"/>
      <c r="Q228" s="292"/>
      <c r="R228" s="292"/>
      <c r="S228" s="292"/>
      <c r="T228" s="292"/>
    </row>
    <row r="229" spans="1:20" ht="15.75">
      <c r="A229" s="455"/>
      <c r="B229" s="471" t="s">
        <v>511</v>
      </c>
      <c r="C229" s="469">
        <v>0</v>
      </c>
      <c r="D229" s="484">
        <v>0</v>
      </c>
      <c r="E229" s="484">
        <v>0</v>
      </c>
      <c r="F229" s="484">
        <v>0</v>
      </c>
      <c r="G229" s="484">
        <v>0</v>
      </c>
      <c r="H229" s="484">
        <v>0</v>
      </c>
      <c r="I229" s="469">
        <v>0</v>
      </c>
      <c r="J229" s="469">
        <v>0</v>
      </c>
      <c r="K229" s="484">
        <v>0</v>
      </c>
      <c r="L229" s="484">
        <v>0</v>
      </c>
      <c r="M229" s="484">
        <v>0</v>
      </c>
      <c r="N229" s="469">
        <v>0</v>
      </c>
      <c r="O229" s="485">
        <v>0</v>
      </c>
      <c r="P229" s="292"/>
      <c r="Q229" s="292"/>
      <c r="R229" s="292"/>
      <c r="S229" s="292"/>
      <c r="T229" s="292"/>
    </row>
    <row r="230" spans="1:20" ht="15.75">
      <c r="A230" s="455"/>
      <c r="B230" s="471" t="s">
        <v>513</v>
      </c>
      <c r="C230" s="469">
        <v>4.4465397290369824</v>
      </c>
      <c r="D230" s="484">
        <v>4.7954545454545459</v>
      </c>
      <c r="E230" s="484">
        <v>4.5493012422360248</v>
      </c>
      <c r="F230" s="484">
        <v>4.5199999999999996</v>
      </c>
      <c r="G230" s="484">
        <v>5.166666666666667</v>
      </c>
      <c r="H230" s="484">
        <v>4.4137931034482758</v>
      </c>
      <c r="I230" s="469">
        <v>4.4992486417755169</v>
      </c>
      <c r="J230" s="469">
        <v>3.3367346938775508</v>
      </c>
      <c r="K230" s="484">
        <v>3.1728492501973165</v>
      </c>
      <c r="L230" s="484">
        <v>3.2449856733524354</v>
      </c>
      <c r="M230" s="484">
        <v>3.045045045045045</v>
      </c>
      <c r="N230" s="469">
        <v>3.2084388185654009</v>
      </c>
      <c r="O230" s="485">
        <v>0</v>
      </c>
      <c r="P230" s="292"/>
      <c r="Q230" s="292"/>
      <c r="R230" s="292"/>
      <c r="S230" s="292"/>
      <c r="T230" s="292"/>
    </row>
    <row r="231" spans="1:20" ht="15.75">
      <c r="A231" s="455"/>
      <c r="B231" s="471" t="s">
        <v>304</v>
      </c>
      <c r="C231" s="469">
        <v>4.8528467956358305</v>
      </c>
      <c r="D231" s="484">
        <v>5.6956521739130439</v>
      </c>
      <c r="E231" s="484">
        <v>5.2611137108095463</v>
      </c>
      <c r="F231" s="484">
        <v>5.3428571428571425</v>
      </c>
      <c r="G231" s="484">
        <v>6.4099099099099099</v>
      </c>
      <c r="H231" s="484">
        <v>4.7816091954022992</v>
      </c>
      <c r="I231" s="469">
        <v>5.0945251058681187</v>
      </c>
      <c r="J231" s="469">
        <v>4.8724696356275308</v>
      </c>
      <c r="K231" s="484">
        <v>4.6161113873694681</v>
      </c>
      <c r="L231" s="484">
        <v>4.0770983668818834</v>
      </c>
      <c r="M231" s="484">
        <v>3.6087866108786613</v>
      </c>
      <c r="N231" s="469">
        <v>4.4320398422909317</v>
      </c>
      <c r="O231" s="485">
        <v>0</v>
      </c>
      <c r="P231" s="292"/>
      <c r="Q231" s="292"/>
      <c r="R231" s="292"/>
      <c r="S231" s="292"/>
      <c r="T231" s="292"/>
    </row>
    <row r="232" spans="1:20" ht="15.75">
      <c r="A232" s="455"/>
      <c r="B232" s="471" t="s">
        <v>306</v>
      </c>
      <c r="C232" s="469">
        <v>5.1013363028953229</v>
      </c>
      <c r="D232" s="484">
        <v>6.2989130434782608</v>
      </c>
      <c r="E232" s="484">
        <v>5.8343434343434346</v>
      </c>
      <c r="F232" s="484">
        <v>6</v>
      </c>
      <c r="G232" s="484">
        <v>6.5111111111111111</v>
      </c>
      <c r="H232" s="484">
        <v>5.4666666666666668</v>
      </c>
      <c r="I232" s="469">
        <v>5.5</v>
      </c>
      <c r="J232" s="469">
        <v>5.2282608695652177</v>
      </c>
      <c r="K232" s="484">
        <v>5.0651004304160692</v>
      </c>
      <c r="L232" s="484">
        <v>4.9944064636420133</v>
      </c>
      <c r="M232" s="484">
        <v>4.4474708171206228</v>
      </c>
      <c r="N232" s="469">
        <v>5.0356309924850997</v>
      </c>
      <c r="O232" s="485">
        <v>0</v>
      </c>
      <c r="P232" s="292"/>
      <c r="Q232" s="292"/>
      <c r="R232" s="292"/>
      <c r="S232" s="292"/>
      <c r="T232" s="292"/>
    </row>
    <row r="233" spans="1:20" ht="15.75">
      <c r="A233" s="455"/>
      <c r="B233" s="471" t="s">
        <v>308</v>
      </c>
      <c r="C233" s="469">
        <v>0</v>
      </c>
      <c r="D233" s="484">
        <v>0</v>
      </c>
      <c r="E233" s="484">
        <v>0</v>
      </c>
      <c r="F233" s="484">
        <v>0</v>
      </c>
      <c r="G233" s="484">
        <v>0</v>
      </c>
      <c r="H233" s="484">
        <v>0</v>
      </c>
      <c r="I233" s="469">
        <v>0</v>
      </c>
      <c r="J233" s="469">
        <v>0</v>
      </c>
      <c r="K233" s="484">
        <v>0</v>
      </c>
      <c r="L233" s="484">
        <v>0</v>
      </c>
      <c r="M233" s="484">
        <v>0</v>
      </c>
      <c r="N233" s="469">
        <v>0</v>
      </c>
      <c r="O233" s="485">
        <v>0</v>
      </c>
      <c r="P233" s="292"/>
      <c r="Q233" s="292"/>
      <c r="R233" s="292"/>
      <c r="S233" s="292"/>
      <c r="T233" s="292"/>
    </row>
    <row r="234" spans="1:20" ht="15.75">
      <c r="A234" s="455"/>
      <c r="B234" s="471" t="s">
        <v>310</v>
      </c>
      <c r="C234" s="469">
        <v>4.8717492587886486</v>
      </c>
      <c r="D234" s="484">
        <v>5.743435213086526</v>
      </c>
      <c r="E234" s="484">
        <v>5.3022009846510283</v>
      </c>
      <c r="F234" s="484">
        <v>5.352112676056338</v>
      </c>
      <c r="G234" s="484">
        <v>6.4269662921348303</v>
      </c>
      <c r="H234" s="484">
        <v>4.882352941176471</v>
      </c>
      <c r="I234" s="469">
        <v>5.1254540374406261</v>
      </c>
      <c r="J234" s="469">
        <v>4.9999999999999991</v>
      </c>
      <c r="K234" s="484">
        <v>4.8317684555086569</v>
      </c>
      <c r="L234" s="484">
        <v>4.4250353606789252</v>
      </c>
      <c r="M234" s="484">
        <v>3.9020408163265308</v>
      </c>
      <c r="N234" s="469">
        <v>4.7004494123069831</v>
      </c>
      <c r="O234" s="485">
        <v>0</v>
      </c>
      <c r="P234" s="292"/>
      <c r="Q234" s="292"/>
      <c r="R234" s="292"/>
      <c r="S234" s="292"/>
      <c r="T234" s="292"/>
    </row>
    <row r="235" spans="1:20" ht="15.75">
      <c r="A235" s="455"/>
      <c r="B235" s="471" t="s">
        <v>312</v>
      </c>
      <c r="C235" s="469">
        <v>3.6111963190184051</v>
      </c>
      <c r="D235" s="484">
        <v>3.6173469387755102</v>
      </c>
      <c r="E235" s="484">
        <v>3.4843016961385782</v>
      </c>
      <c r="F235" s="484">
        <v>2.9334341906202721</v>
      </c>
      <c r="G235" s="484">
        <v>3.3655323819978045</v>
      </c>
      <c r="H235" s="484">
        <v>4.0113636363636367</v>
      </c>
      <c r="I235" s="469">
        <v>3.543759158119089</v>
      </c>
      <c r="J235" s="469">
        <v>4.1598360655737707</v>
      </c>
      <c r="K235" s="484">
        <v>3.4742268041237114</v>
      </c>
      <c r="L235" s="484">
        <v>3.0157593123209168</v>
      </c>
      <c r="M235" s="484">
        <v>2.6954887218045114</v>
      </c>
      <c r="N235" s="469">
        <v>3.3239779005524861</v>
      </c>
      <c r="O235" s="485">
        <v>0</v>
      </c>
      <c r="P235" s="292"/>
      <c r="Q235" s="292"/>
      <c r="R235" s="292"/>
      <c r="S235" s="292"/>
      <c r="T235" s="292"/>
    </row>
    <row r="236" spans="1:20" ht="15.75">
      <c r="A236" s="455"/>
      <c r="B236" s="471" t="s">
        <v>314</v>
      </c>
      <c r="C236" s="469">
        <v>3.7771084337349397</v>
      </c>
      <c r="D236" s="484">
        <v>3.6036036036036037</v>
      </c>
      <c r="E236" s="484">
        <v>3.5155520995334371</v>
      </c>
      <c r="F236" s="484">
        <v>3.3547008547008548</v>
      </c>
      <c r="G236" s="484">
        <v>3.5404595404595405</v>
      </c>
      <c r="H236" s="484">
        <v>3.1111111111111112</v>
      </c>
      <c r="I236" s="469">
        <v>3.5990559290516377</v>
      </c>
      <c r="J236" s="469">
        <v>4.1246684350132625</v>
      </c>
      <c r="K236" s="484">
        <v>3.8287576535650798</v>
      </c>
      <c r="L236" s="484">
        <v>3.368270332187858</v>
      </c>
      <c r="M236" s="484">
        <v>3.0611510791366907</v>
      </c>
      <c r="N236" s="469">
        <v>3.707395498392283</v>
      </c>
      <c r="O236" s="485">
        <v>0</v>
      </c>
      <c r="P236" s="292"/>
      <c r="Q236" s="292"/>
      <c r="R236" s="292"/>
      <c r="S236" s="292"/>
      <c r="T236" s="292"/>
    </row>
    <row r="237" spans="1:20" ht="15.75">
      <c r="A237" s="455"/>
      <c r="B237" s="471" t="s">
        <v>316</v>
      </c>
      <c r="C237" s="469">
        <v>0</v>
      </c>
      <c r="D237" s="484">
        <v>0</v>
      </c>
      <c r="E237" s="484">
        <v>0</v>
      </c>
      <c r="F237" s="484">
        <v>0</v>
      </c>
      <c r="G237" s="484">
        <v>0</v>
      </c>
      <c r="H237" s="484">
        <v>0</v>
      </c>
      <c r="I237" s="469">
        <v>0</v>
      </c>
      <c r="J237" s="469">
        <v>0</v>
      </c>
      <c r="K237" s="484">
        <v>0</v>
      </c>
      <c r="L237" s="484">
        <v>0</v>
      </c>
      <c r="M237" s="484">
        <v>0</v>
      </c>
      <c r="N237" s="469">
        <v>0</v>
      </c>
      <c r="O237" s="485">
        <v>0</v>
      </c>
      <c r="P237" s="292"/>
      <c r="Q237" s="292"/>
      <c r="R237" s="292"/>
      <c r="S237" s="292"/>
      <c r="T237" s="292"/>
    </row>
    <row r="238" spans="1:20" ht="15.75">
      <c r="A238" s="455"/>
      <c r="B238" s="471" t="s">
        <v>318</v>
      </c>
      <c r="C238" s="469">
        <v>3.6518007582139846</v>
      </c>
      <c r="D238" s="484">
        <v>3.6121713316369806</v>
      </c>
      <c r="E238" s="484">
        <v>3.4942075425191028</v>
      </c>
      <c r="F238" s="484">
        <v>3.2198547215496367</v>
      </c>
      <c r="G238" s="484">
        <v>3.4571129707112971</v>
      </c>
      <c r="H238" s="484">
        <v>3.9278350515463916</v>
      </c>
      <c r="I238" s="469">
        <v>3.5613269711429218</v>
      </c>
      <c r="J238" s="469">
        <v>4.1384863123993556</v>
      </c>
      <c r="K238" s="484">
        <v>3.7078885706847173</v>
      </c>
      <c r="L238" s="484">
        <v>3.2116486314449397</v>
      </c>
      <c r="M238" s="484">
        <v>2.8823529411764706</v>
      </c>
      <c r="N238" s="469">
        <v>3.5626824589206771</v>
      </c>
      <c r="O238" s="485">
        <v>0</v>
      </c>
      <c r="P238" s="292"/>
      <c r="Q238" s="292"/>
      <c r="R238" s="292"/>
      <c r="S238" s="292"/>
      <c r="T238" s="292"/>
    </row>
    <row r="239" spans="1:20" ht="15.75">
      <c r="A239" s="455"/>
      <c r="B239" s="471" t="s">
        <v>336</v>
      </c>
      <c r="C239" s="469">
        <v>4.9963126843657815</v>
      </c>
      <c r="D239" s="484">
        <v>5.1379716981132075</v>
      </c>
      <c r="E239" s="484">
        <v>4.9743881616391574</v>
      </c>
      <c r="F239" s="484">
        <v>5.125</v>
      </c>
      <c r="G239" s="484">
        <v>6.0187499999999998</v>
      </c>
      <c r="H239" s="484">
        <v>4</v>
      </c>
      <c r="I239" s="469">
        <v>5.0568129330254044</v>
      </c>
      <c r="J239" s="469">
        <v>5.3693693693693696</v>
      </c>
      <c r="K239" s="484">
        <v>5.2217294900221729</v>
      </c>
      <c r="L239" s="484">
        <v>4.9362272240085741</v>
      </c>
      <c r="M239" s="484">
        <v>5.2705314009661839</v>
      </c>
      <c r="N239" s="469">
        <v>5.1671837708830548</v>
      </c>
      <c r="O239" s="485">
        <v>0</v>
      </c>
      <c r="P239" s="292"/>
      <c r="Q239" s="292"/>
      <c r="R239" s="292"/>
      <c r="S239" s="292"/>
      <c r="T239" s="292"/>
    </row>
    <row r="240" spans="1:20" ht="15.75">
      <c r="A240" s="455"/>
      <c r="B240" s="471" t="s">
        <v>349</v>
      </c>
      <c r="C240" s="469">
        <v>4.0416453100973859</v>
      </c>
      <c r="D240" s="484">
        <v>3.7752880921895007</v>
      </c>
      <c r="E240" s="484">
        <v>3.5847655237930738</v>
      </c>
      <c r="F240" s="484">
        <v>2.9380664652567976</v>
      </c>
      <c r="G240" s="484">
        <v>3.5135983263598325</v>
      </c>
      <c r="H240" s="484">
        <v>4.2233009708737868</v>
      </c>
      <c r="I240" s="469">
        <v>3.8574154031529271</v>
      </c>
      <c r="J240" s="469">
        <v>4.726923076923077</v>
      </c>
      <c r="K240" s="484">
        <v>4.556680902989628</v>
      </c>
      <c r="L240" s="484">
        <v>4.0752079866888522</v>
      </c>
      <c r="M240" s="484">
        <v>3.5564053537284894</v>
      </c>
      <c r="N240" s="469">
        <v>4.403005799232214</v>
      </c>
      <c r="O240" s="485">
        <v>0</v>
      </c>
      <c r="P240" s="292"/>
      <c r="Q240" s="292"/>
      <c r="R240" s="292"/>
      <c r="S240" s="292"/>
      <c r="T240" s="292"/>
    </row>
    <row r="241" spans="1:20" ht="15.75">
      <c r="A241" s="455"/>
      <c r="B241" s="471" t="s">
        <v>351</v>
      </c>
      <c r="C241" s="469">
        <v>3.9026373190561174</v>
      </c>
      <c r="D241" s="484">
        <v>3.6036036036036037</v>
      </c>
      <c r="E241" s="484">
        <v>3.5155520995334371</v>
      </c>
      <c r="F241" s="484">
        <v>3.3547008547008548</v>
      </c>
      <c r="G241" s="484">
        <v>3.5404595404595405</v>
      </c>
      <c r="H241" s="484">
        <v>3.1111111111111112</v>
      </c>
      <c r="I241" s="469">
        <v>3.6479794115601307</v>
      </c>
      <c r="J241" s="469">
        <v>4.1246684350132625</v>
      </c>
      <c r="K241" s="484">
        <v>3.8287576535650798</v>
      </c>
      <c r="L241" s="484">
        <v>3.368270332187858</v>
      </c>
      <c r="M241" s="484">
        <v>3.0611510791366907</v>
      </c>
      <c r="N241" s="469">
        <v>3.707395498392283</v>
      </c>
      <c r="O241" s="485">
        <v>0</v>
      </c>
      <c r="P241" s="292"/>
      <c r="Q241" s="292"/>
      <c r="R241" s="292"/>
      <c r="S241" s="292"/>
      <c r="T241" s="292"/>
    </row>
    <row r="242" spans="1:20" ht="15.75">
      <c r="A242" s="455"/>
      <c r="B242" s="471" t="s">
        <v>395</v>
      </c>
      <c r="C242" s="469">
        <v>4.0170093129502726</v>
      </c>
      <c r="D242" s="484">
        <v>3.7130612244897958</v>
      </c>
      <c r="E242" s="484">
        <v>3.563475452968965</v>
      </c>
      <c r="F242" s="484">
        <v>3.2212003872216846</v>
      </c>
      <c r="G242" s="484">
        <v>3.5273377618804291</v>
      </c>
      <c r="H242" s="484">
        <v>4.1339285714285712</v>
      </c>
      <c r="I242" s="469">
        <v>3.801874089240588</v>
      </c>
      <c r="J242" s="469">
        <v>4.4738015607580826</v>
      </c>
      <c r="K242" s="484">
        <v>4.2786996530396744</v>
      </c>
      <c r="L242" s="484">
        <v>3.8154072826773309</v>
      </c>
      <c r="M242" s="484">
        <v>3.3845193508114857</v>
      </c>
      <c r="N242" s="469">
        <v>4.1395443243517533</v>
      </c>
      <c r="O242" s="485">
        <v>0</v>
      </c>
      <c r="P242" s="292"/>
      <c r="Q242" s="292"/>
      <c r="R242" s="292"/>
      <c r="S242" s="292"/>
      <c r="T242" s="292"/>
    </row>
    <row r="243" spans="1:20" ht="15.75">
      <c r="A243" s="455"/>
      <c r="B243" s="471" t="s">
        <v>353</v>
      </c>
      <c r="C243" s="469">
        <v>4.198537817360096</v>
      </c>
      <c r="D243" s="484">
        <v>4.4285204991087346</v>
      </c>
      <c r="E243" s="484">
        <v>4.1424254560017477</v>
      </c>
      <c r="F243" s="484">
        <v>3.4702430846605199</v>
      </c>
      <c r="G243" s="484">
        <v>3.9744136460554369</v>
      </c>
      <c r="H243" s="484">
        <v>4.4008438818565399</v>
      </c>
      <c r="I243" s="469">
        <v>4.1753265787293694</v>
      </c>
      <c r="J243" s="469">
        <v>4.5960544856740251</v>
      </c>
      <c r="K243" s="484">
        <v>4.5119791075281031</v>
      </c>
      <c r="L243" s="484">
        <v>4.0548854041013271</v>
      </c>
      <c r="M243" s="484">
        <v>3.6725109580463369</v>
      </c>
      <c r="N243" s="469">
        <v>4.3695972066342437</v>
      </c>
      <c r="O243" s="485">
        <v>0</v>
      </c>
      <c r="P243" s="292"/>
      <c r="Q243" s="292"/>
      <c r="R243" s="292"/>
      <c r="S243" s="292"/>
      <c r="T243" s="292"/>
    </row>
    <row r="244" spans="1:20" ht="15.75">
      <c r="A244" s="452" t="s">
        <v>291</v>
      </c>
      <c r="B244" s="434" t="s">
        <v>507</v>
      </c>
      <c r="C244" s="470">
        <v>3</v>
      </c>
      <c r="D244" s="482">
        <v>3.8275862068965516</v>
      </c>
      <c r="E244" s="482">
        <v>5.5625</v>
      </c>
      <c r="F244" s="482">
        <v>0</v>
      </c>
      <c r="G244" s="482">
        <v>4</v>
      </c>
      <c r="H244" s="482">
        <v>4.0333333333333332</v>
      </c>
      <c r="I244" s="470">
        <v>4.26056338028169</v>
      </c>
      <c r="J244" s="470">
        <v>0</v>
      </c>
      <c r="K244" s="482">
        <v>2.3076923076923075</v>
      </c>
      <c r="L244" s="482">
        <v>2.2672035574592124</v>
      </c>
      <c r="M244" s="482">
        <v>2.1371087928464978</v>
      </c>
      <c r="N244" s="470">
        <v>2.2340321206625133</v>
      </c>
      <c r="O244" s="483">
        <v>0</v>
      </c>
      <c r="P244" s="292"/>
      <c r="Q244" s="292"/>
      <c r="R244" s="292"/>
      <c r="S244" s="292"/>
      <c r="T244" s="292"/>
    </row>
    <row r="245" spans="1:20" ht="15.75">
      <c r="A245" s="455"/>
      <c r="B245" s="471" t="s">
        <v>509</v>
      </c>
      <c r="C245" s="469">
        <v>4.333333333333333</v>
      </c>
      <c r="D245" s="484">
        <v>3</v>
      </c>
      <c r="E245" s="484">
        <v>0</v>
      </c>
      <c r="F245" s="484">
        <v>0</v>
      </c>
      <c r="G245" s="484">
        <v>6.75</v>
      </c>
      <c r="H245" s="484">
        <v>0</v>
      </c>
      <c r="I245" s="469">
        <v>4.916666666666667</v>
      </c>
      <c r="J245" s="469">
        <v>0</v>
      </c>
      <c r="K245" s="484">
        <v>2.6206896551724137</v>
      </c>
      <c r="L245" s="484">
        <v>2.4615384615384617</v>
      </c>
      <c r="M245" s="484">
        <v>2.3235294117647061</v>
      </c>
      <c r="N245" s="469">
        <v>2.4609375</v>
      </c>
      <c r="O245" s="485">
        <v>0</v>
      </c>
      <c r="P245" s="292"/>
      <c r="Q245" s="292"/>
      <c r="R245" s="292"/>
      <c r="S245" s="292"/>
      <c r="T245" s="292"/>
    </row>
    <row r="246" spans="1:20" ht="15.75">
      <c r="A246" s="455"/>
      <c r="B246" s="471" t="s">
        <v>511</v>
      </c>
      <c r="C246" s="469">
        <v>0</v>
      </c>
      <c r="D246" s="484">
        <v>0</v>
      </c>
      <c r="E246" s="484">
        <v>0</v>
      </c>
      <c r="F246" s="484">
        <v>0</v>
      </c>
      <c r="G246" s="484">
        <v>0</v>
      </c>
      <c r="H246" s="484">
        <v>0</v>
      </c>
      <c r="I246" s="469">
        <v>0</v>
      </c>
      <c r="J246" s="469">
        <v>0</v>
      </c>
      <c r="K246" s="484">
        <v>0</v>
      </c>
      <c r="L246" s="484">
        <v>0</v>
      </c>
      <c r="M246" s="484">
        <v>0</v>
      </c>
      <c r="N246" s="469">
        <v>0</v>
      </c>
      <c r="O246" s="485">
        <v>0</v>
      </c>
      <c r="P246" s="292"/>
      <c r="Q246" s="292"/>
      <c r="R246" s="292"/>
      <c r="S246" s="292"/>
      <c r="T246" s="292"/>
    </row>
    <row r="247" spans="1:20" ht="15.75">
      <c r="A247" s="455"/>
      <c r="B247" s="471" t="s">
        <v>513</v>
      </c>
      <c r="C247" s="469">
        <v>3.8</v>
      </c>
      <c r="D247" s="484">
        <v>3.8</v>
      </c>
      <c r="E247" s="484">
        <v>5.5625</v>
      </c>
      <c r="F247" s="484">
        <v>0</v>
      </c>
      <c r="G247" s="484">
        <v>4.5</v>
      </c>
      <c r="H247" s="484">
        <v>4.0333333333333332</v>
      </c>
      <c r="I247" s="469">
        <v>4.3116883116883118</v>
      </c>
      <c r="J247" s="469">
        <v>0</v>
      </c>
      <c r="K247" s="484">
        <v>2.4197530864197532</v>
      </c>
      <c r="L247" s="484">
        <v>2.3084838475414058</v>
      </c>
      <c r="M247" s="484">
        <v>2.1777389277389281</v>
      </c>
      <c r="N247" s="469">
        <v>2.2875199448893975</v>
      </c>
      <c r="O247" s="485">
        <v>0</v>
      </c>
      <c r="P247" s="292"/>
      <c r="Q247" s="292"/>
      <c r="R247" s="292"/>
      <c r="S247" s="292"/>
      <c r="T247" s="292"/>
    </row>
    <row r="248" spans="1:20" ht="15.75">
      <c r="A248" s="455"/>
      <c r="B248" s="471" t="s">
        <v>304</v>
      </c>
      <c r="C248" s="469">
        <v>4.5182088723697449</v>
      </c>
      <c r="D248" s="484">
        <v>4.5454751642419984</v>
      </c>
      <c r="E248" s="484">
        <v>4.4832408313913037</v>
      </c>
      <c r="F248" s="484">
        <v>4.5275178144748036</v>
      </c>
      <c r="G248" s="484">
        <v>4.3163397260149852</v>
      </c>
      <c r="H248" s="484">
        <v>4.5174825174825175</v>
      </c>
      <c r="I248" s="469">
        <v>4.4960513058895302</v>
      </c>
      <c r="J248" s="469">
        <v>0</v>
      </c>
      <c r="K248" s="484">
        <v>3.8310032418657203</v>
      </c>
      <c r="L248" s="484">
        <v>3.5053589872939011</v>
      </c>
      <c r="M248" s="484">
        <v>3.1369932650971184</v>
      </c>
      <c r="N248" s="469">
        <v>3.6160220516230623</v>
      </c>
      <c r="O248" s="485">
        <v>0</v>
      </c>
      <c r="P248" s="292"/>
      <c r="Q248" s="292"/>
      <c r="R248" s="292"/>
      <c r="S248" s="292"/>
      <c r="T248" s="292"/>
    </row>
    <row r="249" spans="1:20" ht="15.75">
      <c r="A249" s="455"/>
      <c r="B249" s="471" t="s">
        <v>306</v>
      </c>
      <c r="C249" s="469">
        <v>5.7612838515546638</v>
      </c>
      <c r="D249" s="484">
        <v>5.9492337164750957</v>
      </c>
      <c r="E249" s="484">
        <v>5.658163265306122</v>
      </c>
      <c r="F249" s="484">
        <v>5.6596385542168672</v>
      </c>
      <c r="G249" s="484">
        <v>5.0454545454545459</v>
      </c>
      <c r="H249" s="484">
        <v>5.6428571428571432</v>
      </c>
      <c r="I249" s="469">
        <v>5.7596858638743456</v>
      </c>
      <c r="J249" s="469">
        <v>0</v>
      </c>
      <c r="K249" s="484">
        <v>5.3903253151635795</v>
      </c>
      <c r="L249" s="484">
        <v>5.8556054906176813</v>
      </c>
      <c r="M249" s="484">
        <v>5.8874794102098766</v>
      </c>
      <c r="N249" s="469">
        <v>5.594313556646636</v>
      </c>
      <c r="O249" s="485">
        <v>0</v>
      </c>
      <c r="P249" s="292"/>
      <c r="Q249" s="292"/>
      <c r="R249" s="292"/>
      <c r="S249" s="292"/>
      <c r="T249" s="292"/>
    </row>
    <row r="250" spans="1:20" ht="15.75">
      <c r="A250" s="455"/>
      <c r="B250" s="471" t="s">
        <v>308</v>
      </c>
      <c r="C250" s="469">
        <v>0</v>
      </c>
      <c r="D250" s="484">
        <v>0</v>
      </c>
      <c r="E250" s="484">
        <v>0</v>
      </c>
      <c r="F250" s="484">
        <v>0</v>
      </c>
      <c r="G250" s="484">
        <v>0</v>
      </c>
      <c r="H250" s="484">
        <v>0</v>
      </c>
      <c r="I250" s="469">
        <v>0</v>
      </c>
      <c r="J250" s="469">
        <v>0</v>
      </c>
      <c r="K250" s="484">
        <v>0</v>
      </c>
      <c r="L250" s="484">
        <v>0</v>
      </c>
      <c r="M250" s="484">
        <v>0</v>
      </c>
      <c r="N250" s="469">
        <v>0</v>
      </c>
      <c r="O250" s="485">
        <v>0</v>
      </c>
      <c r="P250" s="292"/>
      <c r="Q250" s="292"/>
      <c r="R250" s="292"/>
      <c r="S250" s="292"/>
      <c r="T250" s="292"/>
    </row>
    <row r="251" spans="1:20" ht="15.75">
      <c r="A251" s="455"/>
      <c r="B251" s="471" t="s">
        <v>310</v>
      </c>
      <c r="C251" s="469">
        <v>4.6385570714615456</v>
      </c>
      <c r="D251" s="484">
        <v>4.7659873412704892</v>
      </c>
      <c r="E251" s="484">
        <v>4.5177973735652692</v>
      </c>
      <c r="F251" s="484">
        <v>4.6497898006798666</v>
      </c>
      <c r="G251" s="484">
        <v>4.3517059029500746</v>
      </c>
      <c r="H251" s="484">
        <v>4.7181862723263999</v>
      </c>
      <c r="I251" s="469">
        <v>4.6127151692765667</v>
      </c>
      <c r="J251" s="469">
        <v>0</v>
      </c>
      <c r="K251" s="484">
        <v>4.9458322149338381</v>
      </c>
      <c r="L251" s="484">
        <v>5.0284285540699907</v>
      </c>
      <c r="M251" s="484">
        <v>4.8806862457364089</v>
      </c>
      <c r="N251" s="469">
        <v>4.9667723275411877</v>
      </c>
      <c r="O251" s="485">
        <v>0</v>
      </c>
      <c r="P251" s="292"/>
      <c r="Q251" s="292"/>
      <c r="R251" s="292"/>
      <c r="S251" s="292"/>
      <c r="T251" s="292"/>
    </row>
    <row r="252" spans="1:20" ht="15.75">
      <c r="A252" s="455"/>
      <c r="B252" s="471" t="s">
        <v>312</v>
      </c>
      <c r="C252" s="469">
        <v>3.2233146067415732</v>
      </c>
      <c r="D252" s="484">
        <v>3.3873114463176575</v>
      </c>
      <c r="E252" s="484">
        <v>3.321236559139785</v>
      </c>
      <c r="F252" s="484">
        <v>3.232633279483037</v>
      </c>
      <c r="G252" s="484">
        <v>3.2226107226107228</v>
      </c>
      <c r="H252" s="484">
        <v>3.1266666666666665</v>
      </c>
      <c r="I252" s="469">
        <v>3.2623588648153801</v>
      </c>
      <c r="J252" s="469">
        <v>0</v>
      </c>
      <c r="K252" s="484">
        <v>2.842199856218548</v>
      </c>
      <c r="L252" s="484">
        <v>2.3854625550660793</v>
      </c>
      <c r="M252" s="484">
        <v>2.5443181818181819</v>
      </c>
      <c r="N252" s="469">
        <v>2.6253267623741161</v>
      </c>
      <c r="O252" s="485">
        <v>0</v>
      </c>
      <c r="P252" s="292"/>
      <c r="Q252" s="292"/>
      <c r="R252" s="292"/>
      <c r="S252" s="292"/>
      <c r="T252" s="292"/>
    </row>
    <row r="253" spans="1:20" ht="15.75">
      <c r="A253" s="455"/>
      <c r="B253" s="471" t="s">
        <v>314</v>
      </c>
      <c r="C253" s="469">
        <v>3.9332552693208429</v>
      </c>
      <c r="D253" s="484">
        <v>3.9213675213675212</v>
      </c>
      <c r="E253" s="484">
        <v>3.574829931972789</v>
      </c>
      <c r="F253" s="484">
        <v>3.7142857142857149</v>
      </c>
      <c r="G253" s="484">
        <v>3.8694267515923566</v>
      </c>
      <c r="H253" s="484">
        <v>2.7875000000000001</v>
      </c>
      <c r="I253" s="469">
        <v>3.8617234468937878</v>
      </c>
      <c r="J253" s="469">
        <v>0</v>
      </c>
      <c r="K253" s="484">
        <v>3.9541716269129821</v>
      </c>
      <c r="L253" s="484">
        <v>3.2123738723163484</v>
      </c>
      <c r="M253" s="484">
        <v>2.8417611604862603</v>
      </c>
      <c r="N253" s="469">
        <v>3.6125126197652446</v>
      </c>
      <c r="O253" s="485">
        <v>0</v>
      </c>
      <c r="P253" s="292"/>
      <c r="Q253" s="292"/>
      <c r="R253" s="292"/>
      <c r="S253" s="292"/>
      <c r="T253" s="292"/>
    </row>
    <row r="254" spans="1:20" ht="15.75">
      <c r="A254" s="455"/>
      <c r="B254" s="471" t="s">
        <v>316</v>
      </c>
      <c r="C254" s="469">
        <v>0</v>
      </c>
      <c r="D254" s="484">
        <v>0</v>
      </c>
      <c r="E254" s="484">
        <v>0</v>
      </c>
      <c r="F254" s="484">
        <v>0</v>
      </c>
      <c r="G254" s="484">
        <v>0</v>
      </c>
      <c r="H254" s="484">
        <v>0</v>
      </c>
      <c r="I254" s="469">
        <v>0</v>
      </c>
      <c r="J254" s="469">
        <v>0</v>
      </c>
      <c r="K254" s="484">
        <v>0</v>
      </c>
      <c r="L254" s="484">
        <v>0</v>
      </c>
      <c r="M254" s="484">
        <v>0</v>
      </c>
      <c r="N254" s="469">
        <v>0</v>
      </c>
      <c r="O254" s="485">
        <v>0</v>
      </c>
      <c r="P254" s="292"/>
      <c r="Q254" s="292"/>
      <c r="R254" s="292"/>
      <c r="S254" s="292"/>
      <c r="T254" s="292"/>
    </row>
    <row r="255" spans="1:20" ht="15.75">
      <c r="A255" s="455"/>
      <c r="B255" s="471" t="s">
        <v>318</v>
      </c>
      <c r="C255" s="469">
        <v>3.4534927866362946</v>
      </c>
      <c r="D255" s="484">
        <v>3.5698014018691588</v>
      </c>
      <c r="E255" s="484">
        <v>3.3930635838150289</v>
      </c>
      <c r="F255" s="484">
        <v>3.3546441495778048</v>
      </c>
      <c r="G255" s="484">
        <v>3.3959044368600684</v>
      </c>
      <c r="H255" s="484">
        <v>3.008695652173913</v>
      </c>
      <c r="I255" s="469">
        <v>3.4503037285295348</v>
      </c>
      <c r="J255" s="469">
        <v>0</v>
      </c>
      <c r="K255" s="484">
        <v>3.7048401527631398</v>
      </c>
      <c r="L255" s="484">
        <v>2.9703250405744903</v>
      </c>
      <c r="M255" s="484">
        <v>2.7645488238408591</v>
      </c>
      <c r="N255" s="469">
        <v>3.3638692221014823</v>
      </c>
      <c r="O255" s="485">
        <v>0</v>
      </c>
      <c r="P255" s="292"/>
      <c r="Q255" s="292"/>
      <c r="R255" s="292"/>
      <c r="S255" s="292"/>
      <c r="T255" s="292"/>
    </row>
    <row r="256" spans="1:20" ht="15.75">
      <c r="A256" s="455"/>
      <c r="B256" s="471" t="s">
        <v>336</v>
      </c>
      <c r="C256" s="469">
        <v>0</v>
      </c>
      <c r="D256" s="484">
        <v>0</v>
      </c>
      <c r="E256" s="484">
        <v>0</v>
      </c>
      <c r="F256" s="484">
        <v>0</v>
      </c>
      <c r="G256" s="484">
        <v>0</v>
      </c>
      <c r="H256" s="484">
        <v>0</v>
      </c>
      <c r="I256" s="469">
        <v>0</v>
      </c>
      <c r="J256" s="469">
        <v>0</v>
      </c>
      <c r="K256" s="484">
        <v>0</v>
      </c>
      <c r="L256" s="484">
        <v>0</v>
      </c>
      <c r="M256" s="484">
        <v>0</v>
      </c>
      <c r="N256" s="469">
        <v>0</v>
      </c>
      <c r="O256" s="485">
        <v>0</v>
      </c>
      <c r="P256" s="292"/>
      <c r="Q256" s="292"/>
      <c r="R256" s="292"/>
      <c r="S256" s="292"/>
      <c r="T256" s="292"/>
    </row>
    <row r="257" spans="1:20" ht="15.75">
      <c r="A257" s="455"/>
      <c r="B257" s="471" t="s">
        <v>349</v>
      </c>
      <c r="C257" s="469">
        <v>4.1595942409944024</v>
      </c>
      <c r="D257" s="484">
        <v>4.2103553032706182</v>
      </c>
      <c r="E257" s="484">
        <v>4.2711068724886028</v>
      </c>
      <c r="F257" s="484">
        <v>4.1247371475602792</v>
      </c>
      <c r="G257" s="484">
        <v>4.1179965327399586</v>
      </c>
      <c r="H257" s="484">
        <v>4.0080148162339944</v>
      </c>
      <c r="I257" s="469">
        <v>4.1770992174937449</v>
      </c>
      <c r="J257" s="469">
        <v>0</v>
      </c>
      <c r="K257" s="484">
        <v>3.4973652934848896</v>
      </c>
      <c r="L257" s="484">
        <v>3.0190247866781132</v>
      </c>
      <c r="M257" s="484">
        <v>2.8156993297777055</v>
      </c>
      <c r="N257" s="469">
        <v>3.208341970144498</v>
      </c>
      <c r="O257" s="485">
        <v>0</v>
      </c>
      <c r="P257" s="292"/>
      <c r="Q257" s="292"/>
      <c r="R257" s="292"/>
      <c r="S257" s="292"/>
      <c r="T257" s="292"/>
    </row>
    <row r="258" spans="1:20" ht="15.75">
      <c r="A258" s="455"/>
      <c r="B258" s="471" t="s">
        <v>351</v>
      </c>
      <c r="C258" s="469">
        <v>4.6067208271787301</v>
      </c>
      <c r="D258" s="484">
        <v>4.8759025270758123</v>
      </c>
      <c r="E258" s="484">
        <v>4.095663265306122</v>
      </c>
      <c r="F258" s="484">
        <v>4.5731382978723403</v>
      </c>
      <c r="G258" s="484">
        <v>4.3430232558139537</v>
      </c>
      <c r="H258" s="484">
        <v>3.9632352941176472</v>
      </c>
      <c r="I258" s="469">
        <v>4.6013238289205702</v>
      </c>
      <c r="J258" s="469">
        <v>0</v>
      </c>
      <c r="K258" s="484">
        <v>4.8403976221732989</v>
      </c>
      <c r="L258" s="484">
        <v>4.7932154864751171</v>
      </c>
      <c r="M258" s="484">
        <v>4.8576543164566628</v>
      </c>
      <c r="N258" s="469">
        <v>4.8263001884873171</v>
      </c>
      <c r="O258" s="485">
        <v>0</v>
      </c>
      <c r="P258" s="292"/>
      <c r="Q258" s="292"/>
      <c r="R258" s="292"/>
      <c r="S258" s="292"/>
      <c r="T258" s="292"/>
    </row>
    <row r="259" spans="1:20" ht="15.75">
      <c r="A259" s="455"/>
      <c r="B259" s="471" t="s">
        <v>395</v>
      </c>
      <c r="C259" s="469">
        <v>4.2373553864177635</v>
      </c>
      <c r="D259" s="484">
        <v>4.3559478647664038</v>
      </c>
      <c r="E259" s="484">
        <v>4.2554265500956401</v>
      </c>
      <c r="F259" s="484">
        <v>4.1959961638397951</v>
      </c>
      <c r="G259" s="484">
        <v>4.1400044533438596</v>
      </c>
      <c r="H259" s="484">
        <v>3.9974050339903999</v>
      </c>
      <c r="I259" s="469">
        <v>4.2458137242105236</v>
      </c>
      <c r="J259" s="469">
        <v>0</v>
      </c>
      <c r="K259" s="484">
        <v>4.4805052312870766</v>
      </c>
      <c r="L259" s="484">
        <v>4.152792864420455</v>
      </c>
      <c r="M259" s="484">
        <v>4.0682537438603763</v>
      </c>
      <c r="N259" s="469">
        <v>4.3176943084301724</v>
      </c>
      <c r="O259" s="485">
        <v>0</v>
      </c>
      <c r="P259" s="292"/>
      <c r="Q259" s="292"/>
      <c r="R259" s="292"/>
      <c r="S259" s="292"/>
      <c r="T259" s="292"/>
    </row>
    <row r="260" spans="1:20" ht="15.75">
      <c r="A260" s="455"/>
      <c r="B260" s="471" t="s">
        <v>353</v>
      </c>
      <c r="C260" s="469">
        <v>4.2373553864177635</v>
      </c>
      <c r="D260" s="484">
        <v>4.3559478647664038</v>
      </c>
      <c r="E260" s="484">
        <v>4.2554265500956401</v>
      </c>
      <c r="F260" s="484">
        <v>4.1959961638397951</v>
      </c>
      <c r="G260" s="484">
        <v>4.1400044533438596</v>
      </c>
      <c r="H260" s="484">
        <v>3.9974050339903999</v>
      </c>
      <c r="I260" s="469">
        <v>4.2458137242105236</v>
      </c>
      <c r="J260" s="469">
        <v>0</v>
      </c>
      <c r="K260" s="484">
        <v>4.4805052312870757</v>
      </c>
      <c r="L260" s="484">
        <v>4.152792864420455</v>
      </c>
      <c r="M260" s="484">
        <v>4.0682537438603763</v>
      </c>
      <c r="N260" s="469">
        <v>4.3176943084301715</v>
      </c>
      <c r="O260" s="485">
        <v>0</v>
      </c>
      <c r="P260" s="292"/>
      <c r="Q260" s="292"/>
      <c r="R260" s="292"/>
      <c r="S260" s="292"/>
      <c r="T260" s="292"/>
    </row>
    <row r="261" spans="1:20" ht="15.75">
      <c r="A261" s="452" t="s">
        <v>78</v>
      </c>
      <c r="B261" s="434" t="s">
        <v>507</v>
      </c>
      <c r="C261" s="470">
        <v>4.5</v>
      </c>
      <c r="D261" s="482">
        <v>0</v>
      </c>
      <c r="E261" s="482">
        <v>4.8</v>
      </c>
      <c r="F261" s="482">
        <v>0</v>
      </c>
      <c r="G261" s="482">
        <v>4.8</v>
      </c>
      <c r="H261" s="482">
        <v>4.6690789473684209</v>
      </c>
      <c r="I261" s="470">
        <v>4.6220101781170477</v>
      </c>
      <c r="J261" s="470">
        <v>3.5031914893617024</v>
      </c>
      <c r="K261" s="482">
        <v>0</v>
      </c>
      <c r="L261" s="482">
        <v>0</v>
      </c>
      <c r="M261" s="482">
        <v>3.4979381443298965</v>
      </c>
      <c r="N261" s="470">
        <v>3.500523560209424</v>
      </c>
      <c r="O261" s="483">
        <v>0</v>
      </c>
      <c r="P261" s="292"/>
      <c r="Q261" s="292"/>
      <c r="R261" s="292"/>
      <c r="S261" s="292"/>
      <c r="T261" s="292"/>
    </row>
    <row r="262" spans="1:20" ht="15.75">
      <c r="A262" s="455"/>
      <c r="B262" s="471" t="s">
        <v>509</v>
      </c>
      <c r="C262" s="469">
        <v>0</v>
      </c>
      <c r="D262" s="484">
        <v>0</v>
      </c>
      <c r="E262" s="484">
        <v>0</v>
      </c>
      <c r="F262" s="484">
        <v>0</v>
      </c>
      <c r="G262" s="484">
        <v>0</v>
      </c>
      <c r="H262" s="484">
        <v>7.5250000000000004</v>
      </c>
      <c r="I262" s="469">
        <v>7.5250000000000004</v>
      </c>
      <c r="J262" s="469">
        <v>0</v>
      </c>
      <c r="K262" s="484">
        <v>0</v>
      </c>
      <c r="L262" s="484">
        <v>0</v>
      </c>
      <c r="M262" s="484">
        <v>4.2750000000000004</v>
      </c>
      <c r="N262" s="469">
        <v>4.2750000000000004</v>
      </c>
      <c r="O262" s="485">
        <v>0</v>
      </c>
      <c r="P262" s="292"/>
      <c r="Q262" s="292"/>
      <c r="R262" s="292"/>
      <c r="S262" s="292"/>
      <c r="T262" s="292"/>
    </row>
    <row r="263" spans="1:20" ht="15.75">
      <c r="A263" s="455"/>
      <c r="B263" s="471" t="s">
        <v>511</v>
      </c>
      <c r="C263" s="469">
        <v>0</v>
      </c>
      <c r="D263" s="484">
        <v>0</v>
      </c>
      <c r="E263" s="484">
        <v>0</v>
      </c>
      <c r="F263" s="484">
        <v>0</v>
      </c>
      <c r="G263" s="484">
        <v>0</v>
      </c>
      <c r="H263" s="484">
        <v>0</v>
      </c>
      <c r="I263" s="469">
        <v>0</v>
      </c>
      <c r="J263" s="469">
        <v>0</v>
      </c>
      <c r="K263" s="484">
        <v>0</v>
      </c>
      <c r="L263" s="484">
        <v>0</v>
      </c>
      <c r="M263" s="484">
        <v>0</v>
      </c>
      <c r="N263" s="469">
        <v>0</v>
      </c>
      <c r="O263" s="485">
        <v>0</v>
      </c>
      <c r="P263" s="292"/>
      <c r="Q263" s="292"/>
      <c r="R263" s="292"/>
      <c r="S263" s="292"/>
      <c r="T263" s="292"/>
    </row>
    <row r="264" spans="1:20" ht="15.75">
      <c r="A264" s="455"/>
      <c r="B264" s="471" t="s">
        <v>513</v>
      </c>
      <c r="C264" s="469">
        <v>4.5</v>
      </c>
      <c r="D264" s="484">
        <v>0</v>
      </c>
      <c r="E264" s="484">
        <v>4.8</v>
      </c>
      <c r="F264" s="484">
        <v>0</v>
      </c>
      <c r="G264" s="484">
        <v>4.8</v>
      </c>
      <c r="H264" s="484">
        <v>4.7061688311688314</v>
      </c>
      <c r="I264" s="469">
        <v>4.6293781725888321</v>
      </c>
      <c r="J264" s="469">
        <v>3.5031914893617024</v>
      </c>
      <c r="K264" s="484">
        <v>0</v>
      </c>
      <c r="L264" s="484">
        <v>0</v>
      </c>
      <c r="M264" s="484">
        <v>3.5287128712871283</v>
      </c>
      <c r="N264" s="469">
        <v>3.5164102564102566</v>
      </c>
      <c r="O264" s="485">
        <v>0</v>
      </c>
      <c r="P264" s="292"/>
      <c r="Q264" s="292"/>
      <c r="R264" s="292"/>
      <c r="S264" s="292"/>
      <c r="T264" s="292"/>
    </row>
    <row r="265" spans="1:20" ht="15.75">
      <c r="A265" s="455"/>
      <c r="B265" s="471" t="s">
        <v>304</v>
      </c>
      <c r="C265" s="469">
        <v>4.8</v>
      </c>
      <c r="D265" s="484">
        <v>0</v>
      </c>
      <c r="E265" s="484">
        <v>5.8</v>
      </c>
      <c r="F265" s="484">
        <v>0</v>
      </c>
      <c r="G265" s="484">
        <v>6.2999999999999989</v>
      </c>
      <c r="H265" s="484">
        <v>5.5458033573141483</v>
      </c>
      <c r="I265" s="469">
        <v>5.2264161685169377</v>
      </c>
      <c r="J265" s="469">
        <v>4.3580645161290317</v>
      </c>
      <c r="K265" s="484">
        <v>0</v>
      </c>
      <c r="L265" s="484">
        <v>0</v>
      </c>
      <c r="M265" s="484">
        <v>4.152525252525253</v>
      </c>
      <c r="N265" s="469">
        <v>4.2086637298091043</v>
      </c>
      <c r="O265" s="485">
        <v>0</v>
      </c>
      <c r="P265" s="292"/>
      <c r="Q265" s="292"/>
      <c r="R265" s="292"/>
      <c r="S265" s="292"/>
      <c r="T265" s="292"/>
    </row>
    <row r="266" spans="1:20" ht="15.75">
      <c r="A266" s="455"/>
      <c r="B266" s="471" t="s">
        <v>306</v>
      </c>
      <c r="C266" s="469">
        <v>6.7</v>
      </c>
      <c r="D266" s="484">
        <v>0</v>
      </c>
      <c r="E266" s="484">
        <v>9.8000000000000007</v>
      </c>
      <c r="F266" s="484">
        <v>0</v>
      </c>
      <c r="G266" s="484">
        <v>9.1</v>
      </c>
      <c r="H266" s="484">
        <v>8.515625</v>
      </c>
      <c r="I266" s="469">
        <v>8.6483333333333317</v>
      </c>
      <c r="J266" s="469">
        <v>6.2785714285714294</v>
      </c>
      <c r="K266" s="484">
        <v>0</v>
      </c>
      <c r="L266" s="484">
        <v>0</v>
      </c>
      <c r="M266" s="484">
        <v>4.5829457364341089</v>
      </c>
      <c r="N266" s="469">
        <v>4.8853503184713372</v>
      </c>
      <c r="O266" s="485">
        <v>0</v>
      </c>
      <c r="P266" s="292"/>
      <c r="Q266" s="292"/>
      <c r="R266" s="292"/>
      <c r="S266" s="292"/>
      <c r="T266" s="292"/>
    </row>
    <row r="267" spans="1:20" ht="15.75">
      <c r="A267" s="455"/>
      <c r="B267" s="471" t="s">
        <v>308</v>
      </c>
      <c r="C267" s="469">
        <v>0</v>
      </c>
      <c r="D267" s="484">
        <v>0</v>
      </c>
      <c r="E267" s="484">
        <v>0</v>
      </c>
      <c r="F267" s="484">
        <v>0</v>
      </c>
      <c r="G267" s="484">
        <v>0</v>
      </c>
      <c r="H267" s="484">
        <v>0</v>
      </c>
      <c r="I267" s="469">
        <v>0</v>
      </c>
      <c r="J267" s="469">
        <v>0</v>
      </c>
      <c r="K267" s="484">
        <v>0</v>
      </c>
      <c r="L267" s="484">
        <v>0</v>
      </c>
      <c r="M267" s="484">
        <v>0</v>
      </c>
      <c r="N267" s="469">
        <v>0</v>
      </c>
      <c r="O267" s="485">
        <v>0</v>
      </c>
      <c r="P267" s="292"/>
      <c r="Q267" s="292"/>
      <c r="R267" s="292"/>
      <c r="S267" s="292"/>
      <c r="T267" s="292"/>
    </row>
    <row r="268" spans="1:20" ht="15.75">
      <c r="A268" s="455"/>
      <c r="B268" s="471" t="s">
        <v>310</v>
      </c>
      <c r="C268" s="469">
        <v>4.8069669984284964</v>
      </c>
      <c r="D268" s="484">
        <v>0</v>
      </c>
      <c r="E268" s="484">
        <v>5.8812182741116743</v>
      </c>
      <c r="F268" s="484">
        <v>0</v>
      </c>
      <c r="G268" s="484">
        <v>6.4217391304347826</v>
      </c>
      <c r="H268" s="484">
        <v>5.6555427251732109</v>
      </c>
      <c r="I268" s="469">
        <v>5.2838790931989914</v>
      </c>
      <c r="J268" s="469">
        <v>4.6093457943925236</v>
      </c>
      <c r="K268" s="484">
        <v>0</v>
      </c>
      <c r="L268" s="484">
        <v>0</v>
      </c>
      <c r="M268" s="484">
        <v>4.2415064102564104</v>
      </c>
      <c r="N268" s="469">
        <v>4.3354415274463003</v>
      </c>
      <c r="O268" s="485">
        <v>0</v>
      </c>
      <c r="P268" s="292"/>
      <c r="Q268" s="292"/>
      <c r="R268" s="292"/>
      <c r="S268" s="292"/>
      <c r="T268" s="292"/>
    </row>
    <row r="269" spans="1:20" ht="15.75">
      <c r="A269" s="455"/>
      <c r="B269" s="471" t="s">
        <v>312</v>
      </c>
      <c r="C269" s="469">
        <v>3.7</v>
      </c>
      <c r="D269" s="484">
        <v>0</v>
      </c>
      <c r="E269" s="484">
        <v>4.3</v>
      </c>
      <c r="F269" s="484">
        <v>0</v>
      </c>
      <c r="G269" s="484">
        <v>3.7</v>
      </c>
      <c r="H269" s="484">
        <v>4.0719512195121954</v>
      </c>
      <c r="I269" s="469">
        <v>3.9202188392007606</v>
      </c>
      <c r="J269" s="469">
        <v>3.5307692307692307</v>
      </c>
      <c r="K269" s="484">
        <v>0</v>
      </c>
      <c r="L269" s="484">
        <v>0</v>
      </c>
      <c r="M269" s="484">
        <v>4.4828124999999996</v>
      </c>
      <c r="N269" s="469">
        <v>4.3569491525423727</v>
      </c>
      <c r="O269" s="485">
        <v>0</v>
      </c>
      <c r="P269" s="292"/>
      <c r="Q269" s="292"/>
      <c r="R269" s="292"/>
      <c r="S269" s="292"/>
      <c r="T269" s="292"/>
    </row>
    <row r="270" spans="1:20" ht="15.75">
      <c r="A270" s="455"/>
      <c r="B270" s="471" t="s">
        <v>314</v>
      </c>
      <c r="C270" s="469">
        <v>3.5</v>
      </c>
      <c r="D270" s="484">
        <v>0</v>
      </c>
      <c r="E270" s="484">
        <v>4</v>
      </c>
      <c r="F270" s="484">
        <v>0</v>
      </c>
      <c r="G270" s="484">
        <v>6</v>
      </c>
      <c r="H270" s="484">
        <v>4.8483606557377046</v>
      </c>
      <c r="I270" s="469">
        <v>4.5149572649572649</v>
      </c>
      <c r="J270" s="469">
        <v>3.1285714285714286</v>
      </c>
      <c r="K270" s="484">
        <v>0</v>
      </c>
      <c r="L270" s="484">
        <v>0</v>
      </c>
      <c r="M270" s="484">
        <v>3.6160377358490567</v>
      </c>
      <c r="N270" s="469">
        <v>3.5469635627530365</v>
      </c>
      <c r="O270" s="485">
        <v>0</v>
      </c>
      <c r="P270" s="292"/>
      <c r="Q270" s="292"/>
      <c r="R270" s="292"/>
      <c r="S270" s="292"/>
      <c r="T270" s="292"/>
    </row>
    <row r="271" spans="1:20" ht="15.75">
      <c r="A271" s="455"/>
      <c r="B271" s="471" t="s">
        <v>316</v>
      </c>
      <c r="C271" s="469">
        <v>0</v>
      </c>
      <c r="D271" s="484">
        <v>0</v>
      </c>
      <c r="E271" s="484">
        <v>0</v>
      </c>
      <c r="F271" s="484">
        <v>0</v>
      </c>
      <c r="G271" s="484">
        <v>0</v>
      </c>
      <c r="H271" s="484">
        <v>0</v>
      </c>
      <c r="I271" s="469">
        <v>0</v>
      </c>
      <c r="J271" s="469">
        <v>0</v>
      </c>
      <c r="K271" s="484">
        <v>0</v>
      </c>
      <c r="L271" s="484">
        <v>0</v>
      </c>
      <c r="M271" s="484">
        <v>0</v>
      </c>
      <c r="N271" s="469">
        <v>0</v>
      </c>
      <c r="O271" s="485">
        <v>0</v>
      </c>
      <c r="P271" s="292"/>
      <c r="Q271" s="292"/>
      <c r="R271" s="292"/>
      <c r="S271" s="292"/>
      <c r="T271" s="292"/>
    </row>
    <row r="272" spans="1:20" ht="15.75">
      <c r="A272" s="455"/>
      <c r="B272" s="471" t="s">
        <v>318</v>
      </c>
      <c r="C272" s="469">
        <v>3.6884393063583816</v>
      </c>
      <c r="D272" s="484">
        <v>0</v>
      </c>
      <c r="E272" s="484">
        <v>4.2653521126760561</v>
      </c>
      <c r="F272" s="484">
        <v>0</v>
      </c>
      <c r="G272" s="484">
        <v>3.888671875</v>
      </c>
      <c r="H272" s="484">
        <v>4.1820930232558142</v>
      </c>
      <c r="I272" s="469">
        <v>3.9797945205479448</v>
      </c>
      <c r="J272" s="469">
        <v>3.4061946902654867</v>
      </c>
      <c r="K272" s="484">
        <v>0</v>
      </c>
      <c r="L272" s="484">
        <v>0</v>
      </c>
      <c r="M272" s="484">
        <v>4.2290055248618783</v>
      </c>
      <c r="N272" s="469">
        <v>4.1179211469534049</v>
      </c>
      <c r="O272" s="485">
        <v>0</v>
      </c>
      <c r="P272" s="292"/>
      <c r="Q272" s="292"/>
      <c r="R272" s="316"/>
    </row>
    <row r="273" spans="1:18" ht="15.75">
      <c r="A273" s="455"/>
      <c r="B273" s="471" t="s">
        <v>336</v>
      </c>
      <c r="C273" s="469">
        <v>5.9</v>
      </c>
      <c r="D273" s="484">
        <v>0</v>
      </c>
      <c r="E273" s="484">
        <v>7.2</v>
      </c>
      <c r="F273" s="484">
        <v>0</v>
      </c>
      <c r="G273" s="484">
        <v>6.9</v>
      </c>
      <c r="H273" s="484">
        <v>7.0243781094527371</v>
      </c>
      <c r="I273" s="469">
        <v>6.6552536231884067</v>
      </c>
      <c r="J273" s="469">
        <v>5.2874999999999996</v>
      </c>
      <c r="K273" s="484">
        <v>0</v>
      </c>
      <c r="L273" s="484">
        <v>0</v>
      </c>
      <c r="M273" s="484">
        <v>6.2131086142322101</v>
      </c>
      <c r="N273" s="469">
        <v>6.0165191740412984</v>
      </c>
      <c r="O273" s="485">
        <v>0</v>
      </c>
      <c r="P273" s="292"/>
      <c r="Q273" s="292"/>
      <c r="R273" s="316"/>
    </row>
    <row r="274" spans="1:18" ht="15.75">
      <c r="A274" s="455"/>
      <c r="B274" s="471" t="s">
        <v>349</v>
      </c>
      <c r="C274" s="469">
        <v>4.4768552743815757</v>
      </c>
      <c r="D274" s="484">
        <v>0</v>
      </c>
      <c r="E274" s="484">
        <v>5.1400483481063652</v>
      </c>
      <c r="F274" s="484">
        <v>0</v>
      </c>
      <c r="G274" s="484">
        <v>4.8696202531645563</v>
      </c>
      <c r="H274" s="484">
        <v>4.8239339019189771</v>
      </c>
      <c r="I274" s="469">
        <v>4.7121886739947136</v>
      </c>
      <c r="J274" s="469">
        <v>3.9533519553072631</v>
      </c>
      <c r="K274" s="484">
        <v>0</v>
      </c>
      <c r="L274" s="484">
        <v>0</v>
      </c>
      <c r="M274" s="484">
        <v>4.2481884057971016</v>
      </c>
      <c r="N274" s="469">
        <v>4.1759917920656626</v>
      </c>
      <c r="O274" s="485">
        <v>0</v>
      </c>
      <c r="P274" s="292"/>
      <c r="Q274" s="292"/>
      <c r="R274" s="316"/>
    </row>
    <row r="275" spans="1:18" ht="15.75">
      <c r="A275" s="455"/>
      <c r="B275" s="471" t="s">
        <v>351</v>
      </c>
      <c r="C275" s="469">
        <v>3.8929824561403508</v>
      </c>
      <c r="D275" s="484">
        <v>0</v>
      </c>
      <c r="E275" s="484">
        <v>5.3132075471698119</v>
      </c>
      <c r="F275" s="484">
        <v>0</v>
      </c>
      <c r="G275" s="484">
        <v>6.9299999999999988</v>
      </c>
      <c r="H275" s="484">
        <v>5.6588607594936713</v>
      </c>
      <c r="I275" s="469">
        <v>5.3875838926174486</v>
      </c>
      <c r="J275" s="469">
        <v>4.5285714285714276</v>
      </c>
      <c r="K275" s="484">
        <v>0</v>
      </c>
      <c r="L275" s="484">
        <v>0</v>
      </c>
      <c r="M275" s="484">
        <v>3.985217391304348</v>
      </c>
      <c r="N275" s="469">
        <v>4.0691176470588246</v>
      </c>
      <c r="O275" s="485">
        <v>0</v>
      </c>
      <c r="P275" s="292"/>
      <c r="Q275" s="292"/>
      <c r="R275" s="316"/>
    </row>
    <row r="276" spans="1:18" ht="15.75">
      <c r="A276" s="455"/>
      <c r="B276" s="471" t="s">
        <v>395</v>
      </c>
      <c r="C276" s="469">
        <v>4.4675433687744821</v>
      </c>
      <c r="D276" s="484">
        <v>0</v>
      </c>
      <c r="E276" s="484">
        <v>5.1471406491499225</v>
      </c>
      <c r="F276" s="484">
        <v>0</v>
      </c>
      <c r="G276" s="484">
        <v>4.9756432246998283</v>
      </c>
      <c r="H276" s="484">
        <v>4.8887905604719757</v>
      </c>
      <c r="I276" s="469">
        <v>4.7390781563126252</v>
      </c>
      <c r="J276" s="469">
        <v>4.0394299287410931</v>
      </c>
      <c r="K276" s="484">
        <v>0</v>
      </c>
      <c r="L276" s="484">
        <v>0</v>
      </c>
      <c r="M276" s="484">
        <v>4.1855762594893031</v>
      </c>
      <c r="N276" s="469">
        <v>4.1526737967914436</v>
      </c>
      <c r="O276" s="485">
        <v>0</v>
      </c>
      <c r="P276" s="292"/>
      <c r="Q276" s="292"/>
      <c r="R276" s="316"/>
    </row>
    <row r="277" spans="1:18" ht="15.75">
      <c r="A277" s="455"/>
      <c r="B277" s="471" t="s">
        <v>353</v>
      </c>
      <c r="C277" s="469">
        <v>4.5402124833997348</v>
      </c>
      <c r="D277" s="484">
        <v>0</v>
      </c>
      <c r="E277" s="484">
        <v>5.2984967788117396</v>
      </c>
      <c r="F277" s="484">
        <v>0</v>
      </c>
      <c r="G277" s="484">
        <v>5.1470312500000004</v>
      </c>
      <c r="H277" s="484">
        <v>5.0808501118568223</v>
      </c>
      <c r="I277" s="469">
        <v>4.870685579196218</v>
      </c>
      <c r="J277" s="469">
        <v>4.2217038539553746</v>
      </c>
      <c r="K277" s="484">
        <v>0</v>
      </c>
      <c r="L277" s="484">
        <v>0</v>
      </c>
      <c r="M277" s="484">
        <v>4.5010489510489515</v>
      </c>
      <c r="N277" s="469">
        <v>4.438705296514259</v>
      </c>
      <c r="O277" s="485">
        <v>0</v>
      </c>
      <c r="P277" s="292"/>
      <c r="Q277" s="292"/>
      <c r="R277" s="316"/>
    </row>
    <row r="278" spans="1:18" ht="15.75">
      <c r="A278" s="489" t="s">
        <v>508</v>
      </c>
      <c r="B278" s="490"/>
      <c r="C278" s="470">
        <v>4.5789290713952395</v>
      </c>
      <c r="D278" s="482">
        <v>4.8420100502512566</v>
      </c>
      <c r="E278" s="482">
        <v>4.6290303148076184</v>
      </c>
      <c r="F278" s="482">
        <v>4.6639212827988334</v>
      </c>
      <c r="G278" s="482">
        <v>4.6858785942492016</v>
      </c>
      <c r="H278" s="482">
        <v>4.6599230769230768</v>
      </c>
      <c r="I278" s="470">
        <v>4.6104649793996471</v>
      </c>
      <c r="J278" s="470">
        <v>3.0824626865671645</v>
      </c>
      <c r="K278" s="482">
        <v>2.8789453915053453</v>
      </c>
      <c r="L278" s="482">
        <v>2.8206214978305968</v>
      </c>
      <c r="M278" s="482">
        <v>2.9380648811769148</v>
      </c>
      <c r="N278" s="470">
        <v>2.8864719643463834</v>
      </c>
      <c r="O278" s="483">
        <v>0</v>
      </c>
      <c r="P278" s="292"/>
      <c r="Q278" s="292"/>
      <c r="R278" s="316"/>
    </row>
    <row r="279" spans="1:18" ht="15.75">
      <c r="A279" s="489" t="s">
        <v>510</v>
      </c>
      <c r="B279" s="490"/>
      <c r="C279" s="470">
        <v>4.7847846153846154</v>
      </c>
      <c r="D279" s="482">
        <v>5.1682644628099172</v>
      </c>
      <c r="E279" s="482">
        <v>4.7523134328358205</v>
      </c>
      <c r="F279" s="482">
        <v>5.0446788990825686</v>
      </c>
      <c r="G279" s="482">
        <v>5.2695652173913041</v>
      </c>
      <c r="H279" s="482">
        <v>6.7290909090909086</v>
      </c>
      <c r="I279" s="470">
        <v>4.8758340248962666</v>
      </c>
      <c r="J279" s="470">
        <v>3.7441471571906355</v>
      </c>
      <c r="K279" s="482">
        <v>3.3000656167978999</v>
      </c>
      <c r="L279" s="482">
        <v>3.3302909482758625</v>
      </c>
      <c r="M279" s="482">
        <v>4.5198031496062994</v>
      </c>
      <c r="N279" s="470">
        <v>3.4566855241264558</v>
      </c>
      <c r="O279" s="483">
        <v>0</v>
      </c>
      <c r="P279" s="292"/>
      <c r="Q279" s="292"/>
      <c r="R279" s="316"/>
    </row>
    <row r="280" spans="1:18" ht="15.75">
      <c r="A280" s="489" t="s">
        <v>512</v>
      </c>
      <c r="B280" s="490"/>
      <c r="C280" s="470">
        <v>6</v>
      </c>
      <c r="D280" s="482">
        <v>0</v>
      </c>
      <c r="E280" s="482">
        <v>5.6785714285714288</v>
      </c>
      <c r="F280" s="482">
        <v>5.666666666666667</v>
      </c>
      <c r="G280" s="482">
        <v>0</v>
      </c>
      <c r="H280" s="482">
        <v>0</v>
      </c>
      <c r="I280" s="470">
        <v>5.729166666666667</v>
      </c>
      <c r="J280" s="470">
        <v>0.68421052631578949</v>
      </c>
      <c r="K280" s="482">
        <v>0.76241584158415843</v>
      </c>
      <c r="L280" s="482">
        <v>2.1999999999999997</v>
      </c>
      <c r="M280" s="482">
        <v>5.0762068965517244</v>
      </c>
      <c r="N280" s="470">
        <v>0.99576319543509273</v>
      </c>
      <c r="O280" s="483">
        <v>0</v>
      </c>
      <c r="P280" s="292"/>
      <c r="Q280" s="292"/>
      <c r="R280" s="316"/>
    </row>
    <row r="281" spans="1:18" ht="15.75">
      <c r="A281" s="489" t="s">
        <v>514</v>
      </c>
      <c r="B281" s="490"/>
      <c r="C281" s="470">
        <v>4.5890436713545526</v>
      </c>
      <c r="D281" s="482">
        <v>4.8773835125448031</v>
      </c>
      <c r="E281" s="482">
        <v>4.6364803541781958</v>
      </c>
      <c r="F281" s="482">
        <v>4.7196992481203015</v>
      </c>
      <c r="G281" s="482">
        <v>4.7606685236768804</v>
      </c>
      <c r="H281" s="482">
        <v>4.7166832917705737</v>
      </c>
      <c r="I281" s="470">
        <v>4.6258870631798192</v>
      </c>
      <c r="J281" s="470">
        <v>2.9844660194174759</v>
      </c>
      <c r="K281" s="482">
        <v>2.8011566484517307</v>
      </c>
      <c r="L281" s="482">
        <v>2.9560341796067338</v>
      </c>
      <c r="M281" s="482">
        <v>3.5442970885323821</v>
      </c>
      <c r="N281" s="470">
        <v>2.9223146776943985</v>
      </c>
      <c r="O281" s="483">
        <v>0</v>
      </c>
      <c r="P281" s="292"/>
      <c r="Q281" s="292"/>
      <c r="R281" s="316"/>
    </row>
    <row r="282" spans="1:18" ht="15.75">
      <c r="A282" s="491" t="s">
        <v>305</v>
      </c>
      <c r="B282" s="490"/>
      <c r="C282" s="470">
        <v>4.7666199800455269</v>
      </c>
      <c r="D282" s="482">
        <v>5.0809483818994261</v>
      </c>
      <c r="E282" s="482">
        <v>5.0578610980549694</v>
      </c>
      <c r="F282" s="482">
        <v>5.2539089435857314</v>
      </c>
      <c r="G282" s="482">
        <v>5.0374318770573865</v>
      </c>
      <c r="H282" s="482">
        <v>5.6053283194792627</v>
      </c>
      <c r="I282" s="470">
        <v>4.9383106158612895</v>
      </c>
      <c r="J282" s="470">
        <v>4.3204531151667718</v>
      </c>
      <c r="K282" s="482">
        <v>4.0907500251137439</v>
      </c>
      <c r="L282" s="482">
        <v>3.8671559935408331</v>
      </c>
      <c r="M282" s="482">
        <v>4.6086693192100627</v>
      </c>
      <c r="N282" s="470">
        <v>4.0961941116155094</v>
      </c>
      <c r="O282" s="483">
        <v>0</v>
      </c>
      <c r="P282" s="292"/>
      <c r="Q282" s="292"/>
      <c r="R282" s="316"/>
    </row>
    <row r="283" spans="1:18" ht="15.75">
      <c r="A283" s="491" t="s">
        <v>307</v>
      </c>
      <c r="B283" s="490"/>
      <c r="C283" s="470">
        <v>5.5720322068496264</v>
      </c>
      <c r="D283" s="482">
        <v>5.7224803387779781</v>
      </c>
      <c r="E283" s="482">
        <v>6.3227671451355665</v>
      </c>
      <c r="F283" s="482">
        <v>6.3742213642213645</v>
      </c>
      <c r="G283" s="482">
        <v>6.1035329341317368</v>
      </c>
      <c r="H283" s="482">
        <v>9.0549999999999997</v>
      </c>
      <c r="I283" s="470">
        <v>5.9170214474136946</v>
      </c>
      <c r="J283" s="470">
        <v>5.4790594498669032</v>
      </c>
      <c r="K283" s="482">
        <v>5.0514220889463157</v>
      </c>
      <c r="L283" s="482">
        <v>5.103253464540594</v>
      </c>
      <c r="M283" s="482">
        <v>6.0180315102664901</v>
      </c>
      <c r="N283" s="470">
        <v>5.1702640591320543</v>
      </c>
      <c r="O283" s="483">
        <v>0</v>
      </c>
      <c r="P283" s="292"/>
      <c r="Q283" s="292"/>
      <c r="R283" s="316"/>
    </row>
    <row r="284" spans="1:18" ht="15.75">
      <c r="A284" s="491" t="s">
        <v>309</v>
      </c>
      <c r="B284" s="490"/>
      <c r="C284" s="470">
        <v>7.9840416666666671</v>
      </c>
      <c r="D284" s="482">
        <v>8.4464705882352966</v>
      </c>
      <c r="E284" s="482">
        <v>9.4895833333333339</v>
      </c>
      <c r="F284" s="482">
        <v>5.394117647058823</v>
      </c>
      <c r="G284" s="482">
        <v>8.25</v>
      </c>
      <c r="H284" s="482">
        <v>13.79</v>
      </c>
      <c r="I284" s="470">
        <v>8.1790737564322455</v>
      </c>
      <c r="J284" s="470">
        <v>3.3125</v>
      </c>
      <c r="K284" s="482">
        <v>3.382982456140351</v>
      </c>
      <c r="L284" s="482">
        <v>3.0261904761904765</v>
      </c>
      <c r="M284" s="482">
        <v>11.441459459459459</v>
      </c>
      <c r="N284" s="470">
        <v>7.016650246305419</v>
      </c>
      <c r="O284" s="483">
        <v>0</v>
      </c>
      <c r="P284" s="292"/>
      <c r="Q284" s="292"/>
      <c r="R284" s="316"/>
    </row>
    <row r="285" spans="1:18" ht="15.75">
      <c r="A285" s="491" t="s">
        <v>311</v>
      </c>
      <c r="B285" s="490"/>
      <c r="C285" s="470">
        <v>4.8502598565668809</v>
      </c>
      <c r="D285" s="482">
        <v>5.1674082103381949</v>
      </c>
      <c r="E285" s="482">
        <v>5.114012262344148</v>
      </c>
      <c r="F285" s="482">
        <v>5.3705555156548117</v>
      </c>
      <c r="G285" s="482">
        <v>5.1042815177589045</v>
      </c>
      <c r="H285" s="482">
        <v>5.9962391171482086</v>
      </c>
      <c r="I285" s="470">
        <v>5.0237933979233125</v>
      </c>
      <c r="J285" s="470">
        <v>4.6908379570351411</v>
      </c>
      <c r="K285" s="482">
        <v>4.5213189246754624</v>
      </c>
      <c r="L285" s="482">
        <v>4.3568172543423547</v>
      </c>
      <c r="M285" s="482">
        <v>5.3258018899723609</v>
      </c>
      <c r="N285" s="470">
        <v>4.5587167485142661</v>
      </c>
      <c r="O285" s="483">
        <v>0</v>
      </c>
      <c r="P285" s="292"/>
      <c r="Q285" s="292"/>
      <c r="R285" s="316"/>
    </row>
    <row r="286" spans="1:18" ht="15.75">
      <c r="A286" s="491" t="s">
        <v>313</v>
      </c>
      <c r="B286" s="490"/>
      <c r="C286" s="470">
        <v>3.446524686846284</v>
      </c>
      <c r="D286" s="482">
        <v>3.6883533333333327</v>
      </c>
      <c r="E286" s="482">
        <v>3.54770661397187</v>
      </c>
      <c r="F286" s="482">
        <v>3.5787360970677455</v>
      </c>
      <c r="G286" s="482">
        <v>3.5714382552313584</v>
      </c>
      <c r="H286" s="482">
        <v>4.0092332789559544</v>
      </c>
      <c r="I286" s="470">
        <v>3.5286133423621164</v>
      </c>
      <c r="J286" s="470">
        <v>3.2849962490622655</v>
      </c>
      <c r="K286" s="482">
        <v>2.9398935458942232</v>
      </c>
      <c r="L286" s="482">
        <v>2.7582386910490859</v>
      </c>
      <c r="M286" s="482">
        <v>3.6126987307949232</v>
      </c>
      <c r="N286" s="470">
        <v>2.9848448673447092</v>
      </c>
      <c r="O286" s="483">
        <v>2.4857142857142858</v>
      </c>
      <c r="P286" s="292"/>
      <c r="Q286" s="292"/>
      <c r="R286" s="316"/>
    </row>
    <row r="287" spans="1:18" ht="15.75">
      <c r="A287" s="491" t="s">
        <v>315</v>
      </c>
      <c r="B287" s="490"/>
      <c r="C287" s="470">
        <v>3.9417559674961908</v>
      </c>
      <c r="D287" s="482">
        <v>3.9348535885167464</v>
      </c>
      <c r="E287" s="482">
        <v>3.6692735042735043</v>
      </c>
      <c r="F287" s="482">
        <v>3.7999088145896662</v>
      </c>
      <c r="G287" s="482">
        <v>3.7063221884498483</v>
      </c>
      <c r="H287" s="482">
        <v>4.7087387387387389</v>
      </c>
      <c r="I287" s="470">
        <v>3.857789844278944</v>
      </c>
      <c r="J287" s="470">
        <v>4.1120628122769451</v>
      </c>
      <c r="K287" s="482">
        <v>3.7612892518995973</v>
      </c>
      <c r="L287" s="482">
        <v>3.1743350911416881</v>
      </c>
      <c r="M287" s="482">
        <v>3.5425184457415857</v>
      </c>
      <c r="N287" s="470">
        <v>3.6063836585661457</v>
      </c>
      <c r="O287" s="483">
        <v>2.666666666666667</v>
      </c>
      <c r="P287" s="292"/>
      <c r="Q287" s="292"/>
      <c r="R287" s="316"/>
    </row>
    <row r="288" spans="1:18" ht="15.75">
      <c r="A288" s="491" t="s">
        <v>317</v>
      </c>
      <c r="B288" s="490"/>
      <c r="C288" s="470">
        <v>7.5087940379403788</v>
      </c>
      <c r="D288" s="482">
        <v>9.8048571428571414</v>
      </c>
      <c r="E288" s="482">
        <v>5.3925067385444745</v>
      </c>
      <c r="F288" s="482">
        <v>0.53449999999999998</v>
      </c>
      <c r="G288" s="482">
        <v>7.8874509803921571</v>
      </c>
      <c r="H288" s="482">
        <v>5.5644444444444439</v>
      </c>
      <c r="I288" s="470">
        <v>4.9393225480283114</v>
      </c>
      <c r="J288" s="470">
        <v>5.125</v>
      </c>
      <c r="K288" s="482">
        <v>3.4497435897435897</v>
      </c>
      <c r="L288" s="482">
        <v>4.0075294117647058</v>
      </c>
      <c r="M288" s="482">
        <v>5.1846581196581187</v>
      </c>
      <c r="N288" s="470">
        <v>4.7206906077348059</v>
      </c>
      <c r="O288" s="483">
        <v>0</v>
      </c>
      <c r="P288" s="292"/>
      <c r="Q288" s="292"/>
      <c r="R288" s="316"/>
    </row>
    <row r="289" spans="1:18" ht="15.75">
      <c r="A289" s="491" t="s">
        <v>319</v>
      </c>
      <c r="B289" s="490"/>
      <c r="C289" s="470">
        <v>3.6387877223280571</v>
      </c>
      <c r="D289" s="482">
        <v>3.8376240863209188</v>
      </c>
      <c r="E289" s="482">
        <v>3.5989808666291503</v>
      </c>
      <c r="F289" s="482">
        <v>3.4709760956175306</v>
      </c>
      <c r="G289" s="482">
        <v>3.6612089331856774</v>
      </c>
      <c r="H289" s="482">
        <v>4.204978200554895</v>
      </c>
      <c r="I289" s="470">
        <v>3.6486023042029623</v>
      </c>
      <c r="J289" s="470">
        <v>3.7108838568298026</v>
      </c>
      <c r="K289" s="482">
        <v>3.4220815620110221</v>
      </c>
      <c r="L289" s="482">
        <v>3.0117076032487784</v>
      </c>
      <c r="M289" s="482">
        <v>3.7023226816727792</v>
      </c>
      <c r="N289" s="470">
        <v>3.3544255133571448</v>
      </c>
      <c r="O289" s="483">
        <v>2.5810810810810811</v>
      </c>
      <c r="P289" s="292"/>
      <c r="Q289" s="292"/>
      <c r="R289" s="316"/>
    </row>
    <row r="290" spans="1:18" ht="15.75">
      <c r="A290" s="491" t="s">
        <v>337</v>
      </c>
      <c r="B290" s="490"/>
      <c r="C290" s="470">
        <v>5.358696383515559</v>
      </c>
      <c r="D290" s="482">
        <v>5.4620829943043123</v>
      </c>
      <c r="E290" s="482">
        <v>5.3509928057553964</v>
      </c>
      <c r="F290" s="482">
        <v>5.0894139194139187</v>
      </c>
      <c r="G290" s="482">
        <v>6.3987936507936505</v>
      </c>
      <c r="H290" s="482">
        <v>6.8369456066945613</v>
      </c>
      <c r="I290" s="470">
        <v>5.4316391752577324</v>
      </c>
      <c r="J290" s="470">
        <v>5.001752464403066</v>
      </c>
      <c r="K290" s="482">
        <v>5.1777723633832231</v>
      </c>
      <c r="L290" s="482">
        <v>4.9909254658385098</v>
      </c>
      <c r="M290" s="482">
        <v>5.6441820580474937</v>
      </c>
      <c r="N290" s="470">
        <v>5.1382853775220134</v>
      </c>
      <c r="O290" s="483">
        <v>0</v>
      </c>
      <c r="P290" s="292"/>
      <c r="Q290" s="292"/>
      <c r="R290" s="316"/>
    </row>
    <row r="291" spans="1:18" ht="15.75">
      <c r="A291" s="491" t="s">
        <v>350</v>
      </c>
      <c r="B291" s="490"/>
      <c r="C291" s="470">
        <v>4.2302586176137664</v>
      </c>
      <c r="D291" s="482">
        <v>4.351027771365426</v>
      </c>
      <c r="E291" s="482">
        <v>4.2921512244466831</v>
      </c>
      <c r="F291" s="482">
        <v>4.4719535196091709</v>
      </c>
      <c r="G291" s="482">
        <v>4.43876987718411</v>
      </c>
      <c r="H291" s="482">
        <v>4.9202450769859292</v>
      </c>
      <c r="I291" s="470">
        <v>4.2992690769475939</v>
      </c>
      <c r="J291" s="470">
        <v>3.982738461538462</v>
      </c>
      <c r="K291" s="482">
        <v>3.7243488535548122</v>
      </c>
      <c r="L291" s="482">
        <v>3.5531535628343809</v>
      </c>
      <c r="M291" s="482">
        <v>4.2833771932898239</v>
      </c>
      <c r="N291" s="470">
        <v>3.7521986693022957</v>
      </c>
      <c r="O291" s="483">
        <v>2.4857142857142858</v>
      </c>
      <c r="P291" s="292"/>
      <c r="Q291" s="292"/>
      <c r="R291" s="316"/>
    </row>
    <row r="292" spans="1:18" ht="15.75">
      <c r="A292" s="491" t="s">
        <v>352</v>
      </c>
      <c r="B292" s="490"/>
      <c r="C292" s="470">
        <v>4.2972206073970129</v>
      </c>
      <c r="D292" s="482">
        <v>4.3247761413843886</v>
      </c>
      <c r="E292" s="482">
        <v>3.9024738130200682</v>
      </c>
      <c r="F292" s="482">
        <v>4.2413987171529071</v>
      </c>
      <c r="G292" s="482">
        <v>4.0295625812039848</v>
      </c>
      <c r="H292" s="482">
        <v>6.0525708289611755</v>
      </c>
      <c r="I292" s="470">
        <v>4.2292977316109566</v>
      </c>
      <c r="J292" s="470">
        <v>4.8759943977591043</v>
      </c>
      <c r="K292" s="482">
        <v>4.3254252937456341</v>
      </c>
      <c r="L292" s="482">
        <v>4.1557380972494657</v>
      </c>
      <c r="M292" s="482">
        <v>5.1093362358141379</v>
      </c>
      <c r="N292" s="470">
        <v>4.3793804196847699</v>
      </c>
      <c r="O292" s="483">
        <v>2.666666666666667</v>
      </c>
      <c r="P292" s="292"/>
      <c r="Q292" s="292"/>
      <c r="R292" s="316"/>
    </row>
    <row r="293" spans="1:18" ht="15.75">
      <c r="A293" s="491" t="s">
        <v>396</v>
      </c>
      <c r="B293" s="490"/>
      <c r="C293" s="470">
        <v>4.2412491217029213</v>
      </c>
      <c r="D293" s="482">
        <v>4.3440605822014469</v>
      </c>
      <c r="E293" s="482">
        <v>4.2295491208416998</v>
      </c>
      <c r="F293" s="482">
        <v>4.4101285537171915</v>
      </c>
      <c r="G293" s="482">
        <v>4.3544149404447019</v>
      </c>
      <c r="H293" s="482">
        <v>5.1120521231345979</v>
      </c>
      <c r="I293" s="470">
        <v>4.2864328438595294</v>
      </c>
      <c r="J293" s="470">
        <v>4.2994141012909637</v>
      </c>
      <c r="K293" s="482">
        <v>3.9900923111895934</v>
      </c>
      <c r="L293" s="482">
        <v>3.8127821306981331</v>
      </c>
      <c r="M293" s="482">
        <v>4.6069362477523752</v>
      </c>
      <c r="N293" s="470">
        <v>4.0195586050416621</v>
      </c>
      <c r="O293" s="483">
        <v>2.5810810810810811</v>
      </c>
      <c r="P293" s="292"/>
      <c r="Q293" s="292"/>
      <c r="R293" s="316"/>
    </row>
    <row r="294" spans="1:18" ht="15.75">
      <c r="A294" s="491" t="s">
        <v>354</v>
      </c>
      <c r="B294" s="490"/>
      <c r="C294" s="478">
        <v>4.3211062952856985</v>
      </c>
      <c r="D294" s="492">
        <v>4.5241629022857186</v>
      </c>
      <c r="E294" s="492">
        <v>4.3779924364422325</v>
      </c>
      <c r="F294" s="492">
        <v>4.3128727687427428</v>
      </c>
      <c r="G294" s="492">
        <v>4.465956260943921</v>
      </c>
      <c r="H294" s="492">
        <v>5.1925923560803797</v>
      </c>
      <c r="I294" s="478">
        <v>4.3831550398117578</v>
      </c>
      <c r="J294" s="478">
        <v>4.3615480551874652</v>
      </c>
      <c r="K294" s="492">
        <v>4.1444313858993906</v>
      </c>
      <c r="L294" s="492">
        <v>3.9201881644201362</v>
      </c>
      <c r="M294" s="492">
        <v>4.7526492708271162</v>
      </c>
      <c r="N294" s="478">
        <v>4.1508205598046324</v>
      </c>
      <c r="O294" s="493">
        <v>2.5810810810810811</v>
      </c>
      <c r="P294" s="292"/>
      <c r="Q294" s="292"/>
      <c r="R294" s="316"/>
    </row>
  </sheetData>
  <phoneticPr fontId="30" type="noConversion"/>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6.xml><?xml version="1.0" encoding="utf-8"?>
<worksheet xmlns="http://schemas.openxmlformats.org/spreadsheetml/2006/main" xmlns:r="http://schemas.openxmlformats.org/officeDocument/2006/relationships">
  <sheetPr enableFormatConditionsCalculation="0">
    <tabColor indexed="17"/>
  </sheetPr>
  <dimension ref="A2:Y447"/>
  <sheetViews>
    <sheetView showGridLines="0" zoomScale="80" zoomScaleNormal="80" workbookViewId="0">
      <pane xSplit="2" ySplit="5" topLeftCell="C6" activePane="bottomRight" state="frozen"/>
      <selection pane="topRight" activeCell="C1" sqref="C1"/>
      <selection pane="bottomLeft" activeCell="A6" sqref="A6"/>
      <selection pane="bottomRight" activeCell="N294" sqref="N294"/>
    </sheetView>
  </sheetViews>
  <sheetFormatPr defaultColWidth="5.125" defaultRowHeight="12.75"/>
  <cols>
    <col min="1" max="1" width="3.875" style="38" customWidth="1"/>
    <col min="2" max="2" width="17.125" style="4" customWidth="1"/>
    <col min="3" max="8" width="10.625" style="4" customWidth="1"/>
    <col min="9" max="9" width="13" style="4" customWidth="1"/>
    <col min="10" max="13" width="10.625" style="4" customWidth="1"/>
    <col min="14" max="14" width="13" style="4" customWidth="1"/>
    <col min="15" max="15" width="5.375" style="4" customWidth="1"/>
    <col min="16" max="16" width="12.375" style="4" customWidth="1"/>
    <col min="17" max="17" width="5.625" style="38" customWidth="1"/>
    <col min="18" max="18" width="11.75" style="38" customWidth="1"/>
    <col min="19" max="19" width="7.5" style="4" customWidth="1"/>
    <col min="20" max="20" width="9.75" style="4" customWidth="1"/>
    <col min="21" max="21" width="10.875" style="4" customWidth="1"/>
    <col min="22" max="22" width="5.125" style="4" customWidth="1"/>
    <col min="23" max="23" width="10.875" style="4" customWidth="1"/>
    <col min="24" max="25" width="5.125" style="4" customWidth="1"/>
    <col min="26" max="26" width="10.875" style="4" customWidth="1"/>
    <col min="27" max="27" width="5.125" style="4" customWidth="1"/>
    <col min="28" max="28" width="10.875" style="4" customWidth="1"/>
    <col min="29" max="29" width="5.125" style="4" customWidth="1"/>
    <col min="30" max="30" width="10.875" style="4" customWidth="1"/>
    <col min="31" max="31" width="5.125" style="4" customWidth="1"/>
    <col min="32" max="32" width="10.875" style="4" customWidth="1"/>
    <col min="33" max="33" width="5.125" style="4" customWidth="1"/>
    <col min="34" max="34" width="10.875" style="4" customWidth="1"/>
    <col min="35" max="35" width="5.125" style="4" customWidth="1"/>
    <col min="36" max="36" width="10.875" style="4" customWidth="1"/>
    <col min="37" max="37" width="5.125" style="4" customWidth="1"/>
    <col min="38" max="38" width="10.875" style="4" customWidth="1"/>
    <col min="39" max="39" width="5.125" style="4" customWidth="1"/>
    <col min="40" max="40" width="10.875" style="4" customWidth="1"/>
    <col min="41" max="41" width="5.125" style="4" customWidth="1"/>
    <col min="42" max="42" width="10.875" style="4" customWidth="1"/>
    <col min="43" max="43" width="5.125" style="4" customWidth="1"/>
    <col min="44" max="44" width="10.875" style="4" customWidth="1"/>
    <col min="45" max="45" width="5.125" style="4" customWidth="1"/>
    <col min="46" max="46" width="10.875" style="4" customWidth="1"/>
    <col min="47" max="48" width="5.125" style="4" customWidth="1"/>
    <col min="49" max="49" width="10.875" style="4" customWidth="1"/>
    <col min="50" max="50" width="5.125" style="4" customWidth="1"/>
    <col min="51" max="51" width="10.875" style="4" customWidth="1"/>
    <col min="52" max="52" width="5.125" style="4" customWidth="1"/>
    <col min="53" max="53" width="10.875" style="4" customWidth="1"/>
    <col min="54" max="54" width="5.125" style="4" customWidth="1"/>
    <col min="55" max="55" width="10.875" style="4" customWidth="1"/>
    <col min="56" max="56" width="5.125" style="4" customWidth="1"/>
    <col min="57" max="57" width="10.875" style="4" customWidth="1"/>
    <col min="58" max="58" width="5.125" style="4" customWidth="1"/>
    <col min="59" max="59" width="10.875" style="4" customWidth="1"/>
    <col min="60" max="61" width="5.125" style="4" customWidth="1"/>
    <col min="62" max="62" width="10.875" style="4" customWidth="1"/>
    <col min="63" max="63" width="5.125" style="4" customWidth="1"/>
    <col min="64" max="64" width="10.875" style="4" customWidth="1"/>
    <col min="65" max="65" width="5.125" style="4" customWidth="1"/>
    <col min="66" max="66" width="10.875" style="4" customWidth="1"/>
    <col min="67" max="67" width="5.125" style="4" customWidth="1"/>
    <col min="68" max="68" width="10.875" style="4" customWidth="1"/>
    <col min="69" max="69" width="5.125" style="4" customWidth="1"/>
    <col min="70" max="70" width="10.875" style="4" customWidth="1"/>
    <col min="71" max="71" width="5.125" style="4" customWidth="1"/>
    <col min="72" max="72" width="10.875" style="4" customWidth="1"/>
    <col min="73" max="73" width="5.125" style="4" customWidth="1"/>
    <col min="74" max="74" width="10.875" style="4" customWidth="1"/>
    <col min="75" max="75" width="5.125" style="4" customWidth="1"/>
    <col min="76" max="76" width="10.875" style="4" customWidth="1"/>
    <col min="77" max="77" width="5.125" style="4" customWidth="1"/>
    <col min="78" max="78" width="10.875" style="4" customWidth="1"/>
    <col min="79" max="79" width="5.125" style="4" customWidth="1"/>
    <col min="80" max="80" width="10.875" style="4" customWidth="1"/>
    <col min="81" max="81" width="5.125" style="4" customWidth="1"/>
    <col min="82" max="82" width="10.875" style="4" customWidth="1"/>
    <col min="83" max="83" width="5.125" style="4" customWidth="1"/>
    <col min="84" max="84" width="10.875" style="4" customWidth="1"/>
    <col min="85" max="85" width="5.125" style="4" customWidth="1"/>
    <col min="86" max="86" width="10.875" style="4" customWidth="1"/>
    <col min="87" max="87" width="5.125" style="4" customWidth="1"/>
    <col min="88" max="88" width="10.875" style="4" customWidth="1"/>
    <col min="89" max="89" width="5.125" style="4" customWidth="1"/>
    <col min="90" max="90" width="10.875" style="4" customWidth="1"/>
    <col min="91" max="91" width="5.125" style="4" customWidth="1"/>
    <col min="92" max="92" width="10.875" style="4" customWidth="1"/>
    <col min="93" max="94" width="5.125" style="4" customWidth="1"/>
    <col min="95" max="95" width="10.875" style="4" customWidth="1"/>
    <col min="96" max="96" width="5.125" style="4" customWidth="1"/>
    <col min="97" max="97" width="10.875" style="4" customWidth="1"/>
    <col min="98" max="98" width="5.125" style="4" customWidth="1"/>
    <col min="99" max="99" width="10.875" style="4" customWidth="1"/>
    <col min="100" max="100" width="5.125" style="4" customWidth="1"/>
    <col min="101" max="101" width="10.875" style="4" customWidth="1"/>
    <col min="102" max="102" width="5.125" style="4" customWidth="1"/>
    <col min="103" max="103" width="10.875" style="4" customWidth="1"/>
    <col min="104" max="104" width="5.125" style="4" customWidth="1"/>
    <col min="105" max="105" width="10.875" style="4" customWidth="1"/>
    <col min="106" max="106" width="5.125" style="4" customWidth="1"/>
    <col min="107" max="107" width="10.875" style="4" customWidth="1"/>
    <col min="108" max="108" width="5.125" style="4" customWidth="1"/>
    <col min="109" max="109" width="10.875" style="4" customWidth="1"/>
    <col min="110" max="110" width="5.125" style="4" customWidth="1"/>
    <col min="111" max="111" width="10.875" style="4" customWidth="1"/>
    <col min="112" max="112" width="5.125" style="4" customWidth="1"/>
    <col min="113" max="113" width="10.875" style="4" customWidth="1"/>
    <col min="114" max="114" width="5.125" style="4" customWidth="1"/>
    <col min="115" max="115" width="10.875" style="4" customWidth="1"/>
    <col min="116" max="116" width="5.125" style="4" customWidth="1"/>
    <col min="117" max="117" width="10.875" style="4" customWidth="1"/>
    <col min="118" max="118" width="5.125" style="4" customWidth="1"/>
    <col min="119" max="119" width="10.875" style="4" customWidth="1"/>
    <col min="120" max="120" width="5.125" style="4" customWidth="1"/>
    <col min="121" max="121" width="10.875" style="4" customWidth="1"/>
    <col min="122" max="122" width="5.125" style="4" customWidth="1"/>
    <col min="123" max="123" width="10.875" style="4" customWidth="1"/>
    <col min="124" max="124" width="5.125" style="4" customWidth="1"/>
    <col min="125" max="125" width="10.875" style="4" customWidth="1"/>
    <col min="126" max="126" width="5.125" style="4" customWidth="1"/>
    <col min="127" max="127" width="10.875" style="4" customWidth="1"/>
    <col min="128" max="128" width="5.125" style="4" customWidth="1"/>
    <col min="129" max="129" width="10.875" style="4" customWidth="1"/>
    <col min="130" max="130" width="5.125" style="4" customWidth="1"/>
    <col min="131" max="131" width="10.875" style="4" customWidth="1"/>
    <col min="132" max="132" width="5.125" style="4" customWidth="1"/>
    <col min="133" max="133" width="10.875" style="4" customWidth="1"/>
    <col min="134" max="134" width="5.125" style="4" customWidth="1"/>
    <col min="135" max="135" width="10.875" style="4" customWidth="1"/>
    <col min="136" max="136" width="5.125" style="4" customWidth="1"/>
    <col min="137" max="137" width="10.875" style="4" customWidth="1"/>
    <col min="138" max="139" width="5.125" style="4" customWidth="1"/>
    <col min="140" max="140" width="10.875" style="4" customWidth="1"/>
    <col min="141" max="141" width="5.125" style="4" customWidth="1"/>
    <col min="142" max="142" width="10.875" style="4" customWidth="1"/>
    <col min="143" max="143" width="5.125" style="4" customWidth="1"/>
    <col min="144" max="144" width="10.875" style="4" customWidth="1"/>
    <col min="145" max="145" width="5.125" style="4" customWidth="1"/>
    <col min="146" max="146" width="10.875" style="4" customWidth="1"/>
    <col min="147" max="147" width="5.125" style="4" customWidth="1"/>
    <col min="148" max="148" width="10.875" style="4" bestFit="1" customWidth="1"/>
    <col min="149" max="149" width="5.125" style="4" customWidth="1"/>
    <col min="150" max="150" width="10.875" style="4" bestFit="1" customWidth="1"/>
    <col min="151" max="151" width="5.125" style="4" customWidth="1"/>
    <col min="152" max="152" width="10.875" style="4" bestFit="1" customWidth="1"/>
    <col min="153" max="153" width="5.125" style="4" customWidth="1"/>
    <col min="154" max="154" width="10.875" style="4" bestFit="1" customWidth="1"/>
    <col min="155" max="155" width="5.125" style="4" customWidth="1"/>
    <col min="156" max="156" width="10.875" style="4" bestFit="1" customWidth="1"/>
    <col min="157" max="157" width="5.125" style="4" customWidth="1"/>
    <col min="158" max="158" width="10.875" style="4" bestFit="1" customWidth="1"/>
    <col min="159" max="159" width="5.125" style="4" customWidth="1"/>
    <col min="160" max="160" width="10.875" style="4" bestFit="1" customWidth="1"/>
    <col min="161" max="162" width="5.125" style="4" customWidth="1"/>
    <col min="163" max="163" width="10.875" style="4" bestFit="1" customWidth="1"/>
    <col min="164" max="164" width="5.125" style="4" customWidth="1"/>
    <col min="165" max="165" width="10.875" style="4" bestFit="1" customWidth="1"/>
    <col min="166" max="166" width="5.125" style="4" customWidth="1"/>
    <col min="167" max="167" width="10.875" style="4" bestFit="1" customWidth="1"/>
    <col min="168" max="168" width="5.125" style="4" customWidth="1"/>
    <col min="169" max="169" width="10.875" style="4" bestFit="1" customWidth="1"/>
    <col min="170" max="170" width="5.125" style="4" customWidth="1"/>
    <col min="171" max="171" width="10.875" style="4" bestFit="1" customWidth="1"/>
    <col min="172" max="172" width="5.125" style="4" customWidth="1"/>
    <col min="173" max="173" width="10.875" style="4" bestFit="1" customWidth="1"/>
    <col min="174" max="174" width="5.125" style="4" customWidth="1"/>
    <col min="175" max="175" width="10.875" style="4" bestFit="1" customWidth="1"/>
    <col min="176" max="176" width="5.125" style="4" customWidth="1"/>
    <col min="177" max="177" width="10.875" style="4" bestFit="1" customWidth="1"/>
    <col min="178" max="178" width="5.125" style="4" customWidth="1"/>
    <col min="179" max="179" width="10.875" style="4" bestFit="1" customWidth="1"/>
    <col min="180" max="180" width="5.125" style="4" customWidth="1"/>
    <col min="181" max="181" width="10.875" style="4" bestFit="1" customWidth="1"/>
    <col min="182" max="182" width="5.125" style="4" customWidth="1"/>
    <col min="183" max="183" width="10.875" style="4" bestFit="1" customWidth="1"/>
    <col min="184" max="184" width="5.125" style="4" customWidth="1"/>
    <col min="185" max="185" width="10.875" style="4" bestFit="1" customWidth="1"/>
    <col min="186" max="186" width="5.125" style="4" customWidth="1"/>
    <col min="187" max="187" width="10.875" style="4" bestFit="1" customWidth="1"/>
    <col min="188" max="188" width="5.125" style="4" customWidth="1"/>
    <col min="189" max="189" width="10.875" style="4" bestFit="1" customWidth="1"/>
    <col min="190" max="190" width="5.125" style="4" customWidth="1"/>
    <col min="191" max="191" width="10.875" style="4" bestFit="1" customWidth="1"/>
    <col min="192" max="193" width="5.125" style="4" customWidth="1"/>
    <col min="194" max="194" width="10.875" style="4" bestFit="1" customWidth="1"/>
    <col min="195" max="195" width="5.125" style="4" customWidth="1"/>
    <col min="196" max="196" width="10.875" style="4" bestFit="1" customWidth="1"/>
    <col min="197" max="197" width="5.125" style="4" customWidth="1"/>
    <col min="198" max="198" width="10.875" style="4" bestFit="1" customWidth="1"/>
    <col min="199" max="199" width="5.125" style="4" customWidth="1"/>
    <col min="200" max="200" width="10.875" style="4" bestFit="1" customWidth="1"/>
    <col min="201" max="201" width="5.125" style="4" customWidth="1"/>
    <col min="202" max="202" width="10.875" style="4" bestFit="1" customWidth="1"/>
    <col min="203" max="203" width="5.125" style="4" customWidth="1"/>
    <col min="204" max="204" width="10.875" style="4" bestFit="1" customWidth="1"/>
    <col min="205" max="205" width="5.125" style="4" customWidth="1"/>
    <col min="206" max="206" width="10.875" style="4" bestFit="1" customWidth="1"/>
    <col min="207" max="16384" width="5.125" style="4"/>
  </cols>
  <sheetData>
    <row r="2" spans="1:20">
      <c r="C2" s="315" t="s">
        <v>451</v>
      </c>
    </row>
    <row r="3" spans="1:20" ht="15.75">
      <c r="A3" s="444"/>
      <c r="B3" s="467"/>
      <c r="C3" s="434" t="s">
        <v>266</v>
      </c>
      <c r="D3" s="467" t="s">
        <v>4</v>
      </c>
      <c r="E3" s="467"/>
      <c r="F3" s="467"/>
      <c r="G3" s="467"/>
      <c r="H3" s="467"/>
      <c r="I3" s="467"/>
      <c r="J3" s="467"/>
      <c r="K3" s="467"/>
      <c r="L3" s="467"/>
      <c r="M3" s="467"/>
      <c r="N3" s="467"/>
      <c r="O3" s="479"/>
      <c r="P3" s="292"/>
      <c r="Q3" s="292"/>
      <c r="R3" s="292"/>
      <c r="S3" s="292"/>
      <c r="T3" s="292"/>
    </row>
    <row r="4" spans="1:20" ht="15.75">
      <c r="A4" s="445"/>
      <c r="B4" s="468"/>
      <c r="C4" s="434" t="s">
        <v>446</v>
      </c>
      <c r="D4" s="467"/>
      <c r="E4" s="467"/>
      <c r="F4" s="467"/>
      <c r="G4" s="467"/>
      <c r="H4" s="467"/>
      <c r="I4" s="434" t="s">
        <v>447</v>
      </c>
      <c r="J4" s="434" t="s">
        <v>448</v>
      </c>
      <c r="K4" s="467"/>
      <c r="L4" s="467"/>
      <c r="M4" s="467"/>
      <c r="N4" s="434" t="s">
        <v>449</v>
      </c>
      <c r="O4" s="480">
        <v>15</v>
      </c>
      <c r="P4" s="292"/>
      <c r="Q4" s="292"/>
      <c r="R4" s="292"/>
      <c r="S4" s="292"/>
      <c r="T4" s="292"/>
    </row>
    <row r="5" spans="1:20" ht="15.75">
      <c r="A5" s="444" t="s">
        <v>0</v>
      </c>
      <c r="B5" s="434" t="s">
        <v>159</v>
      </c>
      <c r="C5" s="434">
        <v>1</v>
      </c>
      <c r="D5" s="444">
        <v>2</v>
      </c>
      <c r="E5" s="444">
        <v>3</v>
      </c>
      <c r="F5" s="444">
        <v>4</v>
      </c>
      <c r="G5" s="444">
        <v>5</v>
      </c>
      <c r="H5" s="444">
        <v>6</v>
      </c>
      <c r="I5" s="435"/>
      <c r="J5" s="434">
        <v>7</v>
      </c>
      <c r="K5" s="444">
        <v>8</v>
      </c>
      <c r="L5" s="444">
        <v>9</v>
      </c>
      <c r="M5" s="444">
        <v>10</v>
      </c>
      <c r="N5" s="435"/>
      <c r="O5" s="481"/>
      <c r="P5" s="292"/>
      <c r="Q5" s="292"/>
      <c r="R5" s="292"/>
      <c r="S5" s="292"/>
      <c r="T5" s="292"/>
    </row>
    <row r="6" spans="1:20" ht="15.75">
      <c r="A6" s="452" t="s">
        <v>285</v>
      </c>
      <c r="B6" s="434" t="s">
        <v>515</v>
      </c>
      <c r="C6" s="436">
        <v>0</v>
      </c>
      <c r="D6" s="437">
        <v>0</v>
      </c>
      <c r="E6" s="437">
        <v>0</v>
      </c>
      <c r="F6" s="437">
        <v>0</v>
      </c>
      <c r="G6" s="437">
        <v>0</v>
      </c>
      <c r="H6" s="437">
        <v>0</v>
      </c>
      <c r="I6" s="436">
        <v>0</v>
      </c>
      <c r="J6" s="436">
        <v>0</v>
      </c>
      <c r="K6" s="437">
        <v>0</v>
      </c>
      <c r="L6" s="437">
        <v>0</v>
      </c>
      <c r="M6" s="437">
        <v>0</v>
      </c>
      <c r="N6" s="436">
        <v>0</v>
      </c>
      <c r="O6" s="438">
        <v>0</v>
      </c>
      <c r="P6" s="292"/>
      <c r="Q6" s="292"/>
      <c r="R6" s="292"/>
      <c r="S6" s="292"/>
      <c r="T6" s="292"/>
    </row>
    <row r="7" spans="1:20" ht="15.75">
      <c r="A7" s="455"/>
      <c r="B7" s="471" t="s">
        <v>517</v>
      </c>
      <c r="C7" s="439">
        <v>0</v>
      </c>
      <c r="D7" s="495">
        <v>0</v>
      </c>
      <c r="E7" s="495">
        <v>0</v>
      </c>
      <c r="F7" s="495">
        <v>0</v>
      </c>
      <c r="G7" s="495">
        <v>0</v>
      </c>
      <c r="H7" s="495">
        <v>0</v>
      </c>
      <c r="I7" s="439">
        <v>0</v>
      </c>
      <c r="J7" s="439">
        <v>0</v>
      </c>
      <c r="K7" s="495">
        <v>0</v>
      </c>
      <c r="L7" s="495">
        <v>0</v>
      </c>
      <c r="M7" s="495">
        <v>0</v>
      </c>
      <c r="N7" s="439">
        <v>0</v>
      </c>
      <c r="O7" s="441">
        <v>0</v>
      </c>
      <c r="P7" s="292"/>
      <c r="Q7" s="292"/>
      <c r="R7" s="292"/>
      <c r="S7" s="292"/>
      <c r="T7" s="292"/>
    </row>
    <row r="8" spans="1:20" ht="15.75">
      <c r="A8" s="455"/>
      <c r="B8" s="471" t="s">
        <v>519</v>
      </c>
      <c r="C8" s="439">
        <v>0</v>
      </c>
      <c r="D8" s="495">
        <v>0</v>
      </c>
      <c r="E8" s="495">
        <v>0</v>
      </c>
      <c r="F8" s="495">
        <v>0</v>
      </c>
      <c r="G8" s="495">
        <v>0</v>
      </c>
      <c r="H8" s="495">
        <v>0</v>
      </c>
      <c r="I8" s="439">
        <v>0</v>
      </c>
      <c r="J8" s="439">
        <v>0</v>
      </c>
      <c r="K8" s="495">
        <v>0</v>
      </c>
      <c r="L8" s="495">
        <v>0</v>
      </c>
      <c r="M8" s="495">
        <v>0</v>
      </c>
      <c r="N8" s="439">
        <v>0</v>
      </c>
      <c r="O8" s="441">
        <v>0</v>
      </c>
      <c r="P8" s="292"/>
      <c r="Q8" s="292"/>
      <c r="R8" s="292"/>
      <c r="S8" s="292"/>
      <c r="T8" s="292"/>
    </row>
    <row r="9" spans="1:20" ht="15.75">
      <c r="A9" s="455"/>
      <c r="B9" s="486" t="s">
        <v>521</v>
      </c>
      <c r="C9" s="496">
        <v>0</v>
      </c>
      <c r="D9" s="497">
        <v>0</v>
      </c>
      <c r="E9" s="497">
        <v>0</v>
      </c>
      <c r="F9" s="497">
        <v>0</v>
      </c>
      <c r="G9" s="497">
        <v>0</v>
      </c>
      <c r="H9" s="497">
        <v>0</v>
      </c>
      <c r="I9" s="496">
        <v>0</v>
      </c>
      <c r="J9" s="496">
        <v>0</v>
      </c>
      <c r="K9" s="497">
        <v>0</v>
      </c>
      <c r="L9" s="497">
        <v>0</v>
      </c>
      <c r="M9" s="497">
        <v>0</v>
      </c>
      <c r="N9" s="496">
        <v>0</v>
      </c>
      <c r="O9" s="498">
        <v>0</v>
      </c>
      <c r="P9" s="292"/>
      <c r="Q9" s="292"/>
      <c r="R9" s="292"/>
      <c r="S9" s="292"/>
      <c r="T9" s="292"/>
    </row>
    <row r="10" spans="1:20" ht="15.75">
      <c r="A10" s="455"/>
      <c r="B10" s="471" t="s">
        <v>357</v>
      </c>
      <c r="C10" s="439">
        <v>0</v>
      </c>
      <c r="D10" s="495">
        <v>0</v>
      </c>
      <c r="E10" s="495">
        <v>0</v>
      </c>
      <c r="F10" s="495">
        <v>0</v>
      </c>
      <c r="G10" s="495">
        <v>0</v>
      </c>
      <c r="H10" s="495">
        <v>0</v>
      </c>
      <c r="I10" s="439">
        <v>0</v>
      </c>
      <c r="J10" s="439">
        <v>0</v>
      </c>
      <c r="K10" s="495">
        <v>0</v>
      </c>
      <c r="L10" s="495">
        <v>0</v>
      </c>
      <c r="M10" s="495">
        <v>0</v>
      </c>
      <c r="N10" s="439">
        <v>0</v>
      </c>
      <c r="O10" s="441">
        <v>0</v>
      </c>
      <c r="P10" s="292"/>
      <c r="Q10" s="292"/>
      <c r="R10" s="292"/>
      <c r="S10" s="292"/>
      <c r="T10" s="292"/>
    </row>
    <row r="11" spans="1:20" ht="15.75">
      <c r="A11" s="455"/>
      <c r="B11" s="471" t="s">
        <v>359</v>
      </c>
      <c r="C11" s="439">
        <v>0</v>
      </c>
      <c r="D11" s="495">
        <v>0</v>
      </c>
      <c r="E11" s="495">
        <v>0</v>
      </c>
      <c r="F11" s="495">
        <v>0</v>
      </c>
      <c r="G11" s="495">
        <v>0</v>
      </c>
      <c r="H11" s="495">
        <v>0</v>
      </c>
      <c r="I11" s="439">
        <v>0</v>
      </c>
      <c r="J11" s="439">
        <v>0</v>
      </c>
      <c r="K11" s="495">
        <v>0</v>
      </c>
      <c r="L11" s="495">
        <v>0</v>
      </c>
      <c r="M11" s="495">
        <v>0</v>
      </c>
      <c r="N11" s="439">
        <v>0</v>
      </c>
      <c r="O11" s="441">
        <v>0</v>
      </c>
      <c r="P11" s="292"/>
      <c r="Q11" s="292"/>
      <c r="R11" s="292"/>
      <c r="S11" s="292"/>
      <c r="T11" s="292"/>
    </row>
    <row r="12" spans="1:20" ht="15.75">
      <c r="A12" s="455"/>
      <c r="B12" s="471" t="s">
        <v>361</v>
      </c>
      <c r="C12" s="439">
        <v>0</v>
      </c>
      <c r="D12" s="495">
        <v>0</v>
      </c>
      <c r="E12" s="495">
        <v>0</v>
      </c>
      <c r="F12" s="495">
        <v>0</v>
      </c>
      <c r="G12" s="495">
        <v>0</v>
      </c>
      <c r="H12" s="495">
        <v>0</v>
      </c>
      <c r="I12" s="439">
        <v>0</v>
      </c>
      <c r="J12" s="439">
        <v>0</v>
      </c>
      <c r="K12" s="495">
        <v>0</v>
      </c>
      <c r="L12" s="495">
        <v>0</v>
      </c>
      <c r="M12" s="495">
        <v>0</v>
      </c>
      <c r="N12" s="439">
        <v>0</v>
      </c>
      <c r="O12" s="441">
        <v>0</v>
      </c>
      <c r="P12" s="292"/>
      <c r="Q12" s="292"/>
      <c r="R12" s="292"/>
      <c r="S12" s="292"/>
      <c r="T12" s="292"/>
    </row>
    <row r="13" spans="1:20" ht="15.75">
      <c r="A13" s="455"/>
      <c r="B13" s="486" t="s">
        <v>363</v>
      </c>
      <c r="C13" s="496">
        <v>0</v>
      </c>
      <c r="D13" s="497">
        <v>0</v>
      </c>
      <c r="E13" s="497">
        <v>0</v>
      </c>
      <c r="F13" s="497">
        <v>0</v>
      </c>
      <c r="G13" s="497">
        <v>0</v>
      </c>
      <c r="H13" s="497">
        <v>0</v>
      </c>
      <c r="I13" s="496">
        <v>0</v>
      </c>
      <c r="J13" s="496">
        <v>0</v>
      </c>
      <c r="K13" s="497">
        <v>0</v>
      </c>
      <c r="L13" s="497">
        <v>0</v>
      </c>
      <c r="M13" s="497">
        <v>0</v>
      </c>
      <c r="N13" s="496">
        <v>0</v>
      </c>
      <c r="O13" s="498">
        <v>0</v>
      </c>
      <c r="P13" s="292"/>
      <c r="Q13" s="292"/>
      <c r="R13" s="292"/>
      <c r="S13" s="292"/>
      <c r="T13" s="292"/>
    </row>
    <row r="14" spans="1:20" ht="15.75">
      <c r="A14" s="455"/>
      <c r="B14" s="471" t="s">
        <v>365</v>
      </c>
      <c r="C14" s="439">
        <v>0</v>
      </c>
      <c r="D14" s="495">
        <v>0</v>
      </c>
      <c r="E14" s="495">
        <v>0</v>
      </c>
      <c r="F14" s="495">
        <v>0</v>
      </c>
      <c r="G14" s="495">
        <v>0</v>
      </c>
      <c r="H14" s="495">
        <v>0</v>
      </c>
      <c r="I14" s="439">
        <v>0</v>
      </c>
      <c r="J14" s="439">
        <v>0</v>
      </c>
      <c r="K14" s="495">
        <v>0</v>
      </c>
      <c r="L14" s="495">
        <v>0</v>
      </c>
      <c r="M14" s="495">
        <v>0</v>
      </c>
      <c r="N14" s="439">
        <v>0</v>
      </c>
      <c r="O14" s="441">
        <v>0</v>
      </c>
      <c r="P14" s="292"/>
      <c r="Q14" s="292"/>
      <c r="R14" s="292"/>
      <c r="S14" s="292"/>
      <c r="T14" s="292"/>
    </row>
    <row r="15" spans="1:20" ht="15.75">
      <c r="A15" s="455"/>
      <c r="B15" s="471" t="s">
        <v>367</v>
      </c>
      <c r="C15" s="439">
        <v>0</v>
      </c>
      <c r="D15" s="495">
        <v>0</v>
      </c>
      <c r="E15" s="495">
        <v>0</v>
      </c>
      <c r="F15" s="495">
        <v>0</v>
      </c>
      <c r="G15" s="495">
        <v>0</v>
      </c>
      <c r="H15" s="495">
        <v>0</v>
      </c>
      <c r="I15" s="439">
        <v>0</v>
      </c>
      <c r="J15" s="439">
        <v>0</v>
      </c>
      <c r="K15" s="495">
        <v>0</v>
      </c>
      <c r="L15" s="495">
        <v>0</v>
      </c>
      <c r="M15" s="495">
        <v>0</v>
      </c>
      <c r="N15" s="439">
        <v>0</v>
      </c>
      <c r="O15" s="441">
        <v>0</v>
      </c>
      <c r="P15" s="292"/>
      <c r="Q15" s="292"/>
      <c r="R15" s="292"/>
      <c r="S15" s="292"/>
      <c r="T15" s="292"/>
    </row>
    <row r="16" spans="1:20" ht="15.75">
      <c r="A16" s="455"/>
      <c r="B16" s="471" t="s">
        <v>369</v>
      </c>
      <c r="C16" s="439">
        <v>0</v>
      </c>
      <c r="D16" s="495">
        <v>0</v>
      </c>
      <c r="E16" s="495">
        <v>0</v>
      </c>
      <c r="F16" s="495">
        <v>0</v>
      </c>
      <c r="G16" s="495">
        <v>0</v>
      </c>
      <c r="H16" s="495">
        <v>0</v>
      </c>
      <c r="I16" s="439">
        <v>0</v>
      </c>
      <c r="J16" s="439">
        <v>0</v>
      </c>
      <c r="K16" s="495">
        <v>0</v>
      </c>
      <c r="L16" s="495">
        <v>0</v>
      </c>
      <c r="M16" s="495">
        <v>0</v>
      </c>
      <c r="N16" s="439">
        <v>0</v>
      </c>
      <c r="O16" s="441">
        <v>0</v>
      </c>
      <c r="P16" s="292"/>
      <c r="Q16" s="292"/>
      <c r="R16" s="292"/>
      <c r="S16" s="292"/>
      <c r="T16" s="292"/>
    </row>
    <row r="17" spans="1:20" ht="15.75">
      <c r="A17" s="455"/>
      <c r="B17" s="486" t="s">
        <v>371</v>
      </c>
      <c r="C17" s="496">
        <v>0</v>
      </c>
      <c r="D17" s="497">
        <v>0</v>
      </c>
      <c r="E17" s="497">
        <v>0</v>
      </c>
      <c r="F17" s="497">
        <v>0</v>
      </c>
      <c r="G17" s="497">
        <v>0</v>
      </c>
      <c r="H17" s="497">
        <v>0</v>
      </c>
      <c r="I17" s="496">
        <v>0</v>
      </c>
      <c r="J17" s="496">
        <v>0</v>
      </c>
      <c r="K17" s="497">
        <v>0</v>
      </c>
      <c r="L17" s="497">
        <v>0</v>
      </c>
      <c r="M17" s="497">
        <v>0</v>
      </c>
      <c r="N17" s="496">
        <v>0</v>
      </c>
      <c r="O17" s="498">
        <v>0</v>
      </c>
      <c r="P17" s="292"/>
      <c r="Q17" s="292"/>
      <c r="R17" s="292"/>
      <c r="S17" s="292"/>
      <c r="T17" s="292"/>
    </row>
    <row r="18" spans="1:20" ht="15.75">
      <c r="A18" s="455"/>
      <c r="B18" s="486" t="s">
        <v>377</v>
      </c>
      <c r="C18" s="496">
        <v>0</v>
      </c>
      <c r="D18" s="497">
        <v>0</v>
      </c>
      <c r="E18" s="497">
        <v>0</v>
      </c>
      <c r="F18" s="497">
        <v>0</v>
      </c>
      <c r="G18" s="497">
        <v>0</v>
      </c>
      <c r="H18" s="497">
        <v>0</v>
      </c>
      <c r="I18" s="496">
        <v>0</v>
      </c>
      <c r="J18" s="496">
        <v>0</v>
      </c>
      <c r="K18" s="497">
        <v>0</v>
      </c>
      <c r="L18" s="497">
        <v>0</v>
      </c>
      <c r="M18" s="497">
        <v>0</v>
      </c>
      <c r="N18" s="496">
        <v>0</v>
      </c>
      <c r="O18" s="498">
        <v>0</v>
      </c>
      <c r="P18" s="292"/>
      <c r="Q18" s="292"/>
      <c r="R18" s="292"/>
      <c r="S18" s="292"/>
      <c r="T18" s="292"/>
    </row>
    <row r="19" spans="1:20" ht="15.75">
      <c r="A19" s="455"/>
      <c r="B19" s="486" t="s">
        <v>373</v>
      </c>
      <c r="C19" s="496">
        <v>0</v>
      </c>
      <c r="D19" s="497">
        <v>0</v>
      </c>
      <c r="E19" s="497">
        <v>0</v>
      </c>
      <c r="F19" s="497">
        <v>0</v>
      </c>
      <c r="G19" s="497">
        <v>0</v>
      </c>
      <c r="H19" s="497">
        <v>0</v>
      </c>
      <c r="I19" s="496">
        <v>0</v>
      </c>
      <c r="J19" s="496">
        <v>0</v>
      </c>
      <c r="K19" s="497">
        <v>0</v>
      </c>
      <c r="L19" s="497">
        <v>0</v>
      </c>
      <c r="M19" s="497">
        <v>0</v>
      </c>
      <c r="N19" s="496">
        <v>0</v>
      </c>
      <c r="O19" s="498">
        <v>0</v>
      </c>
      <c r="P19" s="292"/>
      <c r="Q19" s="292"/>
      <c r="R19" s="292"/>
      <c r="S19" s="292"/>
      <c r="T19" s="292"/>
    </row>
    <row r="20" spans="1:20" ht="15.75">
      <c r="A20" s="455"/>
      <c r="B20" s="486" t="s">
        <v>375</v>
      </c>
      <c r="C20" s="496">
        <v>0</v>
      </c>
      <c r="D20" s="497">
        <v>0</v>
      </c>
      <c r="E20" s="497">
        <v>0</v>
      </c>
      <c r="F20" s="497">
        <v>0</v>
      </c>
      <c r="G20" s="497">
        <v>0</v>
      </c>
      <c r="H20" s="497">
        <v>0</v>
      </c>
      <c r="I20" s="496">
        <v>0</v>
      </c>
      <c r="J20" s="496">
        <v>0</v>
      </c>
      <c r="K20" s="497">
        <v>0</v>
      </c>
      <c r="L20" s="497">
        <v>0</v>
      </c>
      <c r="M20" s="497">
        <v>0</v>
      </c>
      <c r="N20" s="496">
        <v>0</v>
      </c>
      <c r="O20" s="498">
        <v>0</v>
      </c>
      <c r="P20" s="292"/>
      <c r="Q20" s="292"/>
      <c r="R20" s="292"/>
      <c r="S20" s="292"/>
      <c r="T20" s="292"/>
    </row>
    <row r="21" spans="1:20" ht="15.75">
      <c r="A21" s="455"/>
      <c r="B21" s="471" t="s">
        <v>441</v>
      </c>
      <c r="C21" s="439">
        <v>0</v>
      </c>
      <c r="D21" s="495">
        <v>0</v>
      </c>
      <c r="E21" s="495">
        <v>0</v>
      </c>
      <c r="F21" s="495">
        <v>0</v>
      </c>
      <c r="G21" s="495">
        <v>0</v>
      </c>
      <c r="H21" s="495">
        <v>0</v>
      </c>
      <c r="I21" s="439">
        <v>0</v>
      </c>
      <c r="J21" s="439">
        <v>0</v>
      </c>
      <c r="K21" s="495">
        <v>0</v>
      </c>
      <c r="L21" s="495">
        <v>0</v>
      </c>
      <c r="M21" s="495">
        <v>0</v>
      </c>
      <c r="N21" s="439">
        <v>0</v>
      </c>
      <c r="O21" s="441">
        <v>0</v>
      </c>
      <c r="P21" s="292"/>
      <c r="Q21" s="292"/>
      <c r="R21" s="292"/>
      <c r="S21" s="292"/>
      <c r="T21" s="292"/>
    </row>
    <row r="22" spans="1:20" ht="15.75">
      <c r="A22" s="494"/>
      <c r="B22" s="486" t="s">
        <v>379</v>
      </c>
      <c r="C22" s="496">
        <v>0</v>
      </c>
      <c r="D22" s="497">
        <v>0</v>
      </c>
      <c r="E22" s="497">
        <v>0</v>
      </c>
      <c r="F22" s="497">
        <v>0</v>
      </c>
      <c r="G22" s="497">
        <v>0</v>
      </c>
      <c r="H22" s="497">
        <v>0</v>
      </c>
      <c r="I22" s="496">
        <v>0</v>
      </c>
      <c r="J22" s="496">
        <v>0</v>
      </c>
      <c r="K22" s="497">
        <v>0</v>
      </c>
      <c r="L22" s="497">
        <v>0</v>
      </c>
      <c r="M22" s="497">
        <v>0</v>
      </c>
      <c r="N22" s="496">
        <v>0</v>
      </c>
      <c r="O22" s="498">
        <v>0</v>
      </c>
      <c r="P22" s="292"/>
      <c r="Q22" s="292"/>
      <c r="R22" s="292"/>
      <c r="S22" s="292"/>
      <c r="T22" s="292"/>
    </row>
    <row r="23" spans="1:20" ht="15.75">
      <c r="A23" s="452" t="s">
        <v>10</v>
      </c>
      <c r="B23" s="434" t="s">
        <v>515</v>
      </c>
      <c r="C23" s="436">
        <v>124</v>
      </c>
      <c r="D23" s="437">
        <v>0</v>
      </c>
      <c r="E23" s="437">
        <v>121</v>
      </c>
      <c r="F23" s="437">
        <v>122.22</v>
      </c>
      <c r="G23" s="437">
        <v>133</v>
      </c>
      <c r="H23" s="437">
        <v>138.68</v>
      </c>
      <c r="I23" s="436">
        <v>126.49494505494505</v>
      </c>
      <c r="J23" s="436">
        <v>0</v>
      </c>
      <c r="K23" s="437">
        <v>60.4</v>
      </c>
      <c r="L23" s="437">
        <v>72.885245901639351</v>
      </c>
      <c r="M23" s="437">
        <v>76.998437499999994</v>
      </c>
      <c r="N23" s="436">
        <v>73.59132653061225</v>
      </c>
      <c r="O23" s="438">
        <v>0</v>
      </c>
      <c r="P23" s="292"/>
      <c r="Q23" s="292"/>
      <c r="R23" s="292"/>
      <c r="S23" s="292"/>
      <c r="T23" s="292"/>
    </row>
    <row r="24" spans="1:20" ht="15.75">
      <c r="A24" s="455"/>
      <c r="B24" s="471" t="s">
        <v>517</v>
      </c>
      <c r="C24" s="439">
        <v>119</v>
      </c>
      <c r="D24" s="440">
        <v>0</v>
      </c>
      <c r="E24" s="440">
        <v>128.33333333333334</v>
      </c>
      <c r="F24" s="440">
        <v>0</v>
      </c>
      <c r="G24" s="440">
        <v>120.83</v>
      </c>
      <c r="H24" s="440">
        <v>131</v>
      </c>
      <c r="I24" s="439">
        <v>123.24833333333333</v>
      </c>
      <c r="J24" s="439">
        <v>0</v>
      </c>
      <c r="K24" s="440">
        <v>60</v>
      </c>
      <c r="L24" s="440">
        <v>66.001509433962269</v>
      </c>
      <c r="M24" s="440">
        <v>75.372325581395344</v>
      </c>
      <c r="N24" s="439">
        <v>71.55</v>
      </c>
      <c r="O24" s="441">
        <v>0</v>
      </c>
      <c r="P24" s="292"/>
      <c r="Q24" s="292"/>
      <c r="R24" s="292"/>
      <c r="S24" s="292"/>
      <c r="T24" s="292"/>
    </row>
    <row r="25" spans="1:20" ht="15.75">
      <c r="A25" s="455"/>
      <c r="B25" s="471" t="s">
        <v>519</v>
      </c>
      <c r="C25" s="439">
        <v>0</v>
      </c>
      <c r="D25" s="440">
        <v>0</v>
      </c>
      <c r="E25" s="440">
        <v>45</v>
      </c>
      <c r="F25" s="440">
        <v>122.5</v>
      </c>
      <c r="G25" s="440">
        <v>0</v>
      </c>
      <c r="H25" s="440">
        <v>0</v>
      </c>
      <c r="I25" s="439">
        <v>96.666666666666671</v>
      </c>
      <c r="J25" s="439">
        <v>0</v>
      </c>
      <c r="K25" s="440">
        <v>0</v>
      </c>
      <c r="L25" s="440">
        <v>60</v>
      </c>
      <c r="M25" s="440">
        <v>68.74173913043478</v>
      </c>
      <c r="N25" s="439">
        <v>66.092727272727274</v>
      </c>
      <c r="O25" s="441">
        <v>0</v>
      </c>
      <c r="P25" s="292"/>
      <c r="Q25" s="292"/>
      <c r="R25" s="292"/>
      <c r="S25" s="292"/>
      <c r="T25" s="292"/>
    </row>
    <row r="26" spans="1:20" ht="15.75">
      <c r="A26" s="455"/>
      <c r="B26" s="471" t="s">
        <v>521</v>
      </c>
      <c r="C26" s="439">
        <v>123.44444444444444</v>
      </c>
      <c r="D26" s="440">
        <v>0</v>
      </c>
      <c r="E26" s="440">
        <v>115</v>
      </c>
      <c r="F26" s="440">
        <v>122.23166666666667</v>
      </c>
      <c r="G26" s="440">
        <v>126.36181818181818</v>
      </c>
      <c r="H26" s="440">
        <v>138.29599999999999</v>
      </c>
      <c r="I26" s="439">
        <v>125.28320754716979</v>
      </c>
      <c r="J26" s="439">
        <v>0</v>
      </c>
      <c r="K26" s="440">
        <v>60.25</v>
      </c>
      <c r="L26" s="440">
        <v>68.903870967741938</v>
      </c>
      <c r="M26" s="440">
        <v>74.659787234042554</v>
      </c>
      <c r="N26" s="439">
        <v>71.623113553113569</v>
      </c>
      <c r="O26" s="441">
        <v>0</v>
      </c>
      <c r="P26" s="292"/>
      <c r="Q26" s="292"/>
      <c r="R26" s="292"/>
      <c r="S26" s="292"/>
      <c r="T26" s="292"/>
    </row>
    <row r="27" spans="1:20" ht="15.75">
      <c r="A27" s="455"/>
      <c r="B27" s="471" t="s">
        <v>357</v>
      </c>
      <c r="C27" s="439">
        <v>112.48</v>
      </c>
      <c r="D27" s="440">
        <v>0</v>
      </c>
      <c r="E27" s="440">
        <v>129.67486290739782</v>
      </c>
      <c r="F27" s="440">
        <v>120.73</v>
      </c>
      <c r="G27" s="440">
        <v>123.29290322580646</v>
      </c>
      <c r="H27" s="440">
        <v>137.21620767494358</v>
      </c>
      <c r="I27" s="439">
        <v>123.05633773308192</v>
      </c>
      <c r="J27" s="439">
        <v>0</v>
      </c>
      <c r="K27" s="440">
        <v>77.48</v>
      </c>
      <c r="L27" s="440">
        <v>74.506905940594066</v>
      </c>
      <c r="M27" s="440">
        <v>76.445268006700189</v>
      </c>
      <c r="N27" s="439">
        <v>76.174911622924498</v>
      </c>
      <c r="O27" s="441">
        <v>0</v>
      </c>
      <c r="P27" s="292"/>
      <c r="Q27" s="292"/>
      <c r="R27" s="292"/>
      <c r="S27" s="292"/>
      <c r="T27" s="292"/>
    </row>
    <row r="28" spans="1:20" ht="15.75">
      <c r="A28" s="455"/>
      <c r="B28" s="471" t="s">
        <v>359</v>
      </c>
      <c r="C28" s="439">
        <v>105.08</v>
      </c>
      <c r="D28" s="440">
        <v>0</v>
      </c>
      <c r="E28" s="440">
        <v>116.41463235294117</v>
      </c>
      <c r="F28" s="440">
        <v>0</v>
      </c>
      <c r="G28" s="440">
        <v>105.99875</v>
      </c>
      <c r="H28" s="440">
        <v>125.24620689655173</v>
      </c>
      <c r="I28" s="439">
        <v>109.43614473684211</v>
      </c>
      <c r="J28" s="439">
        <v>0</v>
      </c>
      <c r="K28" s="440">
        <v>73.13</v>
      </c>
      <c r="L28" s="440">
        <v>68.98897196261683</v>
      </c>
      <c r="M28" s="440">
        <v>74.122563106796107</v>
      </c>
      <c r="N28" s="439">
        <v>72.685675355450229</v>
      </c>
      <c r="O28" s="441">
        <v>0</v>
      </c>
      <c r="P28" s="292"/>
      <c r="Q28" s="292"/>
      <c r="R28" s="292"/>
      <c r="S28" s="292"/>
      <c r="T28" s="292"/>
    </row>
    <row r="29" spans="1:20" ht="15.75">
      <c r="A29" s="455"/>
      <c r="B29" s="471" t="s">
        <v>361</v>
      </c>
      <c r="C29" s="439">
        <v>0</v>
      </c>
      <c r="D29" s="440">
        <v>0</v>
      </c>
      <c r="E29" s="440">
        <v>94</v>
      </c>
      <c r="F29" s="440">
        <v>81.3</v>
      </c>
      <c r="G29" s="440">
        <v>0</v>
      </c>
      <c r="H29" s="440">
        <v>108.601</v>
      </c>
      <c r="I29" s="439">
        <v>94.655517241379314</v>
      </c>
      <c r="J29" s="439">
        <v>0</v>
      </c>
      <c r="K29" s="440">
        <v>0</v>
      </c>
      <c r="L29" s="440">
        <v>88</v>
      </c>
      <c r="M29" s="440">
        <v>63.331684782608697</v>
      </c>
      <c r="N29" s="439">
        <v>63.596935483870972</v>
      </c>
      <c r="O29" s="441">
        <v>0</v>
      </c>
      <c r="P29" s="292"/>
      <c r="Q29" s="292"/>
      <c r="R29" s="292"/>
      <c r="S29" s="292"/>
      <c r="T29" s="292"/>
    </row>
    <row r="30" spans="1:20" ht="15.75">
      <c r="A30" s="455"/>
      <c r="B30" s="471" t="s">
        <v>363</v>
      </c>
      <c r="C30" s="439">
        <v>110.79715408118726</v>
      </c>
      <c r="D30" s="440">
        <v>0</v>
      </c>
      <c r="E30" s="440">
        <v>128.65250240615978</v>
      </c>
      <c r="F30" s="440">
        <v>118.78763546798029</v>
      </c>
      <c r="G30" s="440">
        <v>122.67800000000001</v>
      </c>
      <c r="H30" s="440">
        <v>134.75779629629628</v>
      </c>
      <c r="I30" s="439">
        <v>121.04717367853289</v>
      </c>
      <c r="J30" s="439">
        <v>0</v>
      </c>
      <c r="K30" s="440">
        <v>76.177265625000004</v>
      </c>
      <c r="L30" s="440">
        <v>72.645854838709681</v>
      </c>
      <c r="M30" s="440">
        <v>74.538721605916535</v>
      </c>
      <c r="N30" s="439">
        <v>74.35081118398341</v>
      </c>
      <c r="O30" s="441">
        <v>0</v>
      </c>
      <c r="P30" s="292"/>
      <c r="Q30" s="292"/>
      <c r="R30" s="292"/>
      <c r="S30" s="292"/>
      <c r="T30" s="292"/>
    </row>
    <row r="31" spans="1:20" ht="15.75">
      <c r="A31" s="455"/>
      <c r="B31" s="471" t="s">
        <v>365</v>
      </c>
      <c r="C31" s="439">
        <v>71.33</v>
      </c>
      <c r="D31" s="440">
        <v>0</v>
      </c>
      <c r="E31" s="440">
        <v>78.7601872074883</v>
      </c>
      <c r="F31" s="440">
        <v>52.351666666666659</v>
      </c>
      <c r="G31" s="440">
        <v>88.786136363636373</v>
      </c>
      <c r="H31" s="440">
        <v>99.042857142857159</v>
      </c>
      <c r="I31" s="439">
        <v>76.095833333333331</v>
      </c>
      <c r="J31" s="439">
        <v>0</v>
      </c>
      <c r="K31" s="440">
        <v>68.23</v>
      </c>
      <c r="L31" s="440">
        <v>62.18571428571429</v>
      </c>
      <c r="M31" s="440">
        <v>60.545290519877668</v>
      </c>
      <c r="N31" s="439">
        <v>62.643555166374767</v>
      </c>
      <c r="O31" s="441">
        <v>0</v>
      </c>
      <c r="P31" s="292"/>
      <c r="Q31" s="292"/>
      <c r="R31" s="292"/>
      <c r="S31" s="292"/>
      <c r="T31" s="292"/>
    </row>
    <row r="32" spans="1:20" ht="15.75">
      <c r="A32" s="455"/>
      <c r="B32" s="471" t="s">
        <v>367</v>
      </c>
      <c r="C32" s="439">
        <v>62.829999999999991</v>
      </c>
      <c r="D32" s="440">
        <v>0</v>
      </c>
      <c r="E32" s="440">
        <v>72.413388704318933</v>
      </c>
      <c r="F32" s="440">
        <v>37.532954545454544</v>
      </c>
      <c r="G32" s="440">
        <v>73.334583333333342</v>
      </c>
      <c r="H32" s="440">
        <v>93.085616438356169</v>
      </c>
      <c r="I32" s="439">
        <v>68.828519230769217</v>
      </c>
      <c r="J32" s="439">
        <v>0</v>
      </c>
      <c r="K32" s="440">
        <v>57.17</v>
      </c>
      <c r="L32" s="440">
        <v>53.615166666666667</v>
      </c>
      <c r="M32" s="440">
        <v>55.851255411255408</v>
      </c>
      <c r="N32" s="439">
        <v>55.583861171366586</v>
      </c>
      <c r="O32" s="441">
        <v>0</v>
      </c>
      <c r="P32" s="292"/>
      <c r="Q32" s="292"/>
      <c r="R32" s="292"/>
      <c r="S32" s="292"/>
      <c r="T32" s="292"/>
    </row>
    <row r="33" spans="1:20" ht="15.75">
      <c r="A33" s="455"/>
      <c r="B33" s="471" t="s">
        <v>369</v>
      </c>
      <c r="C33" s="439">
        <v>0</v>
      </c>
      <c r="D33" s="440">
        <v>0</v>
      </c>
      <c r="E33" s="440">
        <v>82.17285714285714</v>
      </c>
      <c r="F33" s="440">
        <v>113.48871715610512</v>
      </c>
      <c r="G33" s="440">
        <v>83.92</v>
      </c>
      <c r="H33" s="440">
        <v>98.342500000000001</v>
      </c>
      <c r="I33" s="439">
        <v>105.44729760547322</v>
      </c>
      <c r="J33" s="439">
        <v>0</v>
      </c>
      <c r="K33" s="440">
        <v>0</v>
      </c>
      <c r="L33" s="440">
        <v>55.099193548387092</v>
      </c>
      <c r="M33" s="440">
        <v>56.68668103448276</v>
      </c>
      <c r="N33" s="439">
        <v>56.35190476190477</v>
      </c>
      <c r="O33" s="441">
        <v>0</v>
      </c>
      <c r="P33" s="292"/>
      <c r="Q33" s="292"/>
      <c r="R33" s="292"/>
      <c r="S33" s="292"/>
      <c r="T33" s="292"/>
    </row>
    <row r="34" spans="1:20" ht="15.75">
      <c r="A34" s="455"/>
      <c r="B34" s="471" t="s">
        <v>371</v>
      </c>
      <c r="C34" s="439">
        <v>67.717500000000001</v>
      </c>
      <c r="D34" s="440">
        <v>0</v>
      </c>
      <c r="E34" s="440">
        <v>78.094417177914096</v>
      </c>
      <c r="F34" s="440">
        <v>87.477125803489443</v>
      </c>
      <c r="G34" s="440">
        <v>86.231190476190477</v>
      </c>
      <c r="H34" s="440">
        <v>97.168468085106397</v>
      </c>
      <c r="I34" s="439">
        <v>82.622499257057939</v>
      </c>
      <c r="J34" s="439">
        <v>0</v>
      </c>
      <c r="K34" s="440">
        <v>63.20272727272728</v>
      </c>
      <c r="L34" s="440">
        <v>57.193095238095239</v>
      </c>
      <c r="M34" s="440">
        <v>58.039569620253161</v>
      </c>
      <c r="N34" s="439">
        <v>58.794185520361985</v>
      </c>
      <c r="O34" s="441">
        <v>0</v>
      </c>
      <c r="P34" s="292"/>
      <c r="Q34" s="292"/>
      <c r="R34" s="292"/>
      <c r="S34" s="292"/>
      <c r="T34" s="292"/>
    </row>
    <row r="35" spans="1:20" ht="15.75">
      <c r="A35" s="455"/>
      <c r="B35" s="471" t="s">
        <v>377</v>
      </c>
      <c r="C35" s="439">
        <v>120.77000000000001</v>
      </c>
      <c r="D35" s="440">
        <v>0</v>
      </c>
      <c r="E35" s="440">
        <v>64.709999999999994</v>
      </c>
      <c r="F35" s="440">
        <v>118.56</v>
      </c>
      <c r="G35" s="440">
        <v>132</v>
      </c>
      <c r="H35" s="440">
        <v>95</v>
      </c>
      <c r="I35" s="439">
        <v>109.73556603773586</v>
      </c>
      <c r="J35" s="439">
        <v>0</v>
      </c>
      <c r="K35" s="440">
        <v>63</v>
      </c>
      <c r="L35" s="440">
        <v>0</v>
      </c>
      <c r="M35" s="440">
        <v>67.888888888888886</v>
      </c>
      <c r="N35" s="439">
        <v>66.384615384615387</v>
      </c>
      <c r="O35" s="441">
        <v>0</v>
      </c>
      <c r="P35" s="292"/>
      <c r="Q35" s="292"/>
      <c r="R35" s="292"/>
      <c r="S35" s="292"/>
      <c r="T35" s="292"/>
    </row>
    <row r="36" spans="1:20" ht="15.75">
      <c r="A36" s="455"/>
      <c r="B36" s="471" t="s">
        <v>373</v>
      </c>
      <c r="C36" s="439">
        <v>111.54736899563319</v>
      </c>
      <c r="D36" s="440">
        <v>0</v>
      </c>
      <c r="E36" s="440">
        <v>109.39039440993791</v>
      </c>
      <c r="F36" s="440">
        <v>80.026138279932539</v>
      </c>
      <c r="G36" s="440">
        <v>115.40085814360771</v>
      </c>
      <c r="H36" s="440">
        <v>127.71801948051952</v>
      </c>
      <c r="I36" s="439">
        <v>109.57487412177983</v>
      </c>
      <c r="J36" s="439">
        <v>0</v>
      </c>
      <c r="K36" s="440">
        <v>74.262266009852226</v>
      </c>
      <c r="L36" s="440">
        <v>71.9438301559792</v>
      </c>
      <c r="M36" s="440">
        <v>73.1087636831938</v>
      </c>
      <c r="N36" s="439">
        <v>73.028383280757126</v>
      </c>
      <c r="O36" s="441">
        <v>0</v>
      </c>
      <c r="P36" s="292"/>
      <c r="Q36" s="292"/>
      <c r="R36" s="292"/>
      <c r="S36" s="292"/>
      <c r="T36" s="292"/>
    </row>
    <row r="37" spans="1:20" ht="15.75">
      <c r="A37" s="455"/>
      <c r="B37" s="471" t="s">
        <v>375</v>
      </c>
      <c r="C37" s="439">
        <v>102.55098743267504</v>
      </c>
      <c r="D37" s="440">
        <v>0</v>
      </c>
      <c r="E37" s="440">
        <v>86.395045454545453</v>
      </c>
      <c r="F37" s="440">
        <v>37.532954545454544</v>
      </c>
      <c r="G37" s="440">
        <v>90.891086956521733</v>
      </c>
      <c r="H37" s="440">
        <v>110.69981366459629</v>
      </c>
      <c r="I37" s="439">
        <v>93.220804953560375</v>
      </c>
      <c r="J37" s="439">
        <v>0</v>
      </c>
      <c r="K37" s="440">
        <v>65.257236842105257</v>
      </c>
      <c r="L37" s="440">
        <v>63.812764857881142</v>
      </c>
      <c r="M37" s="440">
        <v>69.178822115384605</v>
      </c>
      <c r="N37" s="439">
        <v>67.125756738078778</v>
      </c>
      <c r="O37" s="441">
        <v>0</v>
      </c>
      <c r="P37" s="292"/>
      <c r="Q37" s="292"/>
      <c r="R37" s="292"/>
      <c r="S37" s="292"/>
      <c r="T37" s="292"/>
    </row>
    <row r="38" spans="1:20" ht="15.75">
      <c r="A38" s="455"/>
      <c r="B38" s="471" t="s">
        <v>441</v>
      </c>
      <c r="C38" s="439">
        <v>109.44984512348263</v>
      </c>
      <c r="D38" s="440">
        <v>0</v>
      </c>
      <c r="E38" s="440">
        <v>106.6259262295082</v>
      </c>
      <c r="F38" s="440">
        <v>74.535095447870773</v>
      </c>
      <c r="G38" s="440">
        <v>113.57354943273907</v>
      </c>
      <c r="H38" s="440">
        <v>124.19172458172459</v>
      </c>
      <c r="I38" s="439">
        <v>106.97400541605123</v>
      </c>
      <c r="J38" s="439">
        <v>0</v>
      </c>
      <c r="K38" s="440">
        <v>71.023864353312305</v>
      </c>
      <c r="L38" s="440">
        <v>68.679595435684647</v>
      </c>
      <c r="M38" s="440">
        <v>71.737815513626842</v>
      </c>
      <c r="N38" s="439">
        <v>70.883994476525231</v>
      </c>
      <c r="O38" s="441">
        <v>0</v>
      </c>
      <c r="P38" s="292"/>
      <c r="Q38" s="292"/>
      <c r="R38" s="292"/>
      <c r="S38" s="292"/>
      <c r="T38" s="292"/>
    </row>
    <row r="39" spans="1:20" ht="15.75">
      <c r="A39" s="455"/>
      <c r="B39" s="471" t="s">
        <v>379</v>
      </c>
      <c r="C39" s="439">
        <v>109.8343550343712</v>
      </c>
      <c r="D39" s="440">
        <v>0</v>
      </c>
      <c r="E39" s="440">
        <v>104.86400459418071</v>
      </c>
      <c r="F39" s="440">
        <v>95.011820728291326</v>
      </c>
      <c r="G39" s="440">
        <v>113.03796825396827</v>
      </c>
      <c r="H39" s="440">
        <v>123.69939698492462</v>
      </c>
      <c r="I39" s="439">
        <v>106.85051919956734</v>
      </c>
      <c r="J39" s="439">
        <v>0</v>
      </c>
      <c r="K39" s="440">
        <v>70.97355799373041</v>
      </c>
      <c r="L39" s="440">
        <v>67.822042389210011</v>
      </c>
      <c r="M39" s="440">
        <v>69.922728556300754</v>
      </c>
      <c r="N39" s="439">
        <v>69.587824351297385</v>
      </c>
      <c r="O39" s="441">
        <v>0</v>
      </c>
      <c r="P39" s="292"/>
      <c r="Q39" s="292"/>
      <c r="R39" s="292"/>
      <c r="S39" s="292"/>
      <c r="T39" s="292"/>
    </row>
    <row r="40" spans="1:20" ht="15.75">
      <c r="A40" s="452" t="s">
        <v>286</v>
      </c>
      <c r="B40" s="434" t="s">
        <v>515</v>
      </c>
      <c r="C40" s="436">
        <v>0</v>
      </c>
      <c r="D40" s="437">
        <v>0</v>
      </c>
      <c r="E40" s="437">
        <v>0</v>
      </c>
      <c r="F40" s="437">
        <v>0</v>
      </c>
      <c r="G40" s="437">
        <v>0</v>
      </c>
      <c r="H40" s="437">
        <v>0</v>
      </c>
      <c r="I40" s="436">
        <v>0</v>
      </c>
      <c r="J40" s="436">
        <v>0</v>
      </c>
      <c r="K40" s="437">
        <v>0</v>
      </c>
      <c r="L40" s="437">
        <v>0</v>
      </c>
      <c r="M40" s="437">
        <v>0</v>
      </c>
      <c r="N40" s="436">
        <v>0</v>
      </c>
      <c r="O40" s="438">
        <v>0</v>
      </c>
      <c r="P40" s="292"/>
      <c r="Q40" s="292"/>
      <c r="R40" s="292"/>
      <c r="S40" s="292"/>
      <c r="T40" s="292"/>
    </row>
    <row r="41" spans="1:20" ht="15.75">
      <c r="A41" s="455"/>
      <c r="B41" s="471" t="s">
        <v>517</v>
      </c>
      <c r="C41" s="439">
        <v>0</v>
      </c>
      <c r="D41" s="440">
        <v>0</v>
      </c>
      <c r="E41" s="440">
        <v>0</v>
      </c>
      <c r="F41" s="440">
        <v>0</v>
      </c>
      <c r="G41" s="440">
        <v>0</v>
      </c>
      <c r="H41" s="440">
        <v>0</v>
      </c>
      <c r="I41" s="439">
        <v>0</v>
      </c>
      <c r="J41" s="439">
        <v>0</v>
      </c>
      <c r="K41" s="440">
        <v>0</v>
      </c>
      <c r="L41" s="440">
        <v>0</v>
      </c>
      <c r="M41" s="440">
        <v>0</v>
      </c>
      <c r="N41" s="439">
        <v>0</v>
      </c>
      <c r="O41" s="441">
        <v>0</v>
      </c>
      <c r="P41" s="292"/>
      <c r="Q41" s="292"/>
      <c r="R41" s="292"/>
      <c r="S41" s="292"/>
      <c r="T41" s="292"/>
    </row>
    <row r="42" spans="1:20" ht="15.75">
      <c r="A42" s="455"/>
      <c r="B42" s="471" t="s">
        <v>519</v>
      </c>
      <c r="C42" s="439">
        <v>0</v>
      </c>
      <c r="D42" s="440">
        <v>0</v>
      </c>
      <c r="E42" s="440">
        <v>0</v>
      </c>
      <c r="F42" s="440">
        <v>0</v>
      </c>
      <c r="G42" s="440">
        <v>0</v>
      </c>
      <c r="H42" s="440">
        <v>0</v>
      </c>
      <c r="I42" s="439">
        <v>0</v>
      </c>
      <c r="J42" s="439">
        <v>0</v>
      </c>
      <c r="K42" s="440">
        <v>0</v>
      </c>
      <c r="L42" s="440">
        <v>0</v>
      </c>
      <c r="M42" s="440">
        <v>0</v>
      </c>
      <c r="N42" s="439">
        <v>0</v>
      </c>
      <c r="O42" s="441">
        <v>0</v>
      </c>
      <c r="P42" s="292"/>
      <c r="Q42" s="292"/>
      <c r="R42" s="292"/>
      <c r="S42" s="292"/>
      <c r="T42" s="292"/>
    </row>
    <row r="43" spans="1:20" ht="15.75">
      <c r="A43" s="455"/>
      <c r="B43" s="471" t="s">
        <v>521</v>
      </c>
      <c r="C43" s="439">
        <v>0</v>
      </c>
      <c r="D43" s="440">
        <v>0</v>
      </c>
      <c r="E43" s="440">
        <v>0</v>
      </c>
      <c r="F43" s="440">
        <v>0</v>
      </c>
      <c r="G43" s="440">
        <v>0</v>
      </c>
      <c r="H43" s="440">
        <v>0</v>
      </c>
      <c r="I43" s="439">
        <v>0</v>
      </c>
      <c r="J43" s="439">
        <v>0</v>
      </c>
      <c r="K43" s="440">
        <v>0</v>
      </c>
      <c r="L43" s="440">
        <v>0</v>
      </c>
      <c r="M43" s="440">
        <v>0</v>
      </c>
      <c r="N43" s="439">
        <v>0</v>
      </c>
      <c r="O43" s="441">
        <v>0</v>
      </c>
      <c r="P43" s="292"/>
      <c r="Q43" s="292"/>
      <c r="R43" s="292"/>
      <c r="S43" s="292"/>
      <c r="T43" s="292"/>
    </row>
    <row r="44" spans="1:20" ht="15.75">
      <c r="A44" s="455"/>
      <c r="B44" s="471" t="s">
        <v>357</v>
      </c>
      <c r="C44" s="439">
        <v>0</v>
      </c>
      <c r="D44" s="440">
        <v>0</v>
      </c>
      <c r="E44" s="440">
        <v>0</v>
      </c>
      <c r="F44" s="440">
        <v>0</v>
      </c>
      <c r="G44" s="440">
        <v>0</v>
      </c>
      <c r="H44" s="440">
        <v>0</v>
      </c>
      <c r="I44" s="439">
        <v>0</v>
      </c>
      <c r="J44" s="439">
        <v>0</v>
      </c>
      <c r="K44" s="440">
        <v>0</v>
      </c>
      <c r="L44" s="440">
        <v>0</v>
      </c>
      <c r="M44" s="440">
        <v>0</v>
      </c>
      <c r="N44" s="439">
        <v>0</v>
      </c>
      <c r="O44" s="441">
        <v>0</v>
      </c>
      <c r="P44" s="292"/>
      <c r="Q44" s="292"/>
      <c r="R44" s="292"/>
      <c r="S44" s="292"/>
      <c r="T44" s="292"/>
    </row>
    <row r="45" spans="1:20" ht="15.75">
      <c r="A45" s="455"/>
      <c r="B45" s="471" t="s">
        <v>359</v>
      </c>
      <c r="C45" s="439">
        <v>0</v>
      </c>
      <c r="D45" s="440">
        <v>0</v>
      </c>
      <c r="E45" s="440">
        <v>0</v>
      </c>
      <c r="F45" s="440">
        <v>0</v>
      </c>
      <c r="G45" s="440">
        <v>0</v>
      </c>
      <c r="H45" s="440">
        <v>0</v>
      </c>
      <c r="I45" s="439">
        <v>0</v>
      </c>
      <c r="J45" s="439">
        <v>0</v>
      </c>
      <c r="K45" s="440">
        <v>0</v>
      </c>
      <c r="L45" s="440">
        <v>0</v>
      </c>
      <c r="M45" s="440">
        <v>0</v>
      </c>
      <c r="N45" s="439">
        <v>0</v>
      </c>
      <c r="O45" s="441">
        <v>0</v>
      </c>
      <c r="P45" s="292"/>
      <c r="Q45" s="292"/>
      <c r="R45" s="292"/>
      <c r="S45" s="292"/>
      <c r="T45" s="292"/>
    </row>
    <row r="46" spans="1:20" ht="15.75">
      <c r="A46" s="455"/>
      <c r="B46" s="471" t="s">
        <v>361</v>
      </c>
      <c r="C46" s="439">
        <v>0</v>
      </c>
      <c r="D46" s="440">
        <v>0</v>
      </c>
      <c r="E46" s="440">
        <v>0</v>
      </c>
      <c r="F46" s="440">
        <v>0</v>
      </c>
      <c r="G46" s="440">
        <v>0</v>
      </c>
      <c r="H46" s="440">
        <v>0</v>
      </c>
      <c r="I46" s="439">
        <v>0</v>
      </c>
      <c r="J46" s="439">
        <v>0</v>
      </c>
      <c r="K46" s="440">
        <v>0</v>
      </c>
      <c r="L46" s="440">
        <v>0</v>
      </c>
      <c r="M46" s="440">
        <v>0</v>
      </c>
      <c r="N46" s="439">
        <v>0</v>
      </c>
      <c r="O46" s="441">
        <v>0</v>
      </c>
      <c r="P46" s="292"/>
      <c r="Q46" s="292"/>
      <c r="R46" s="292"/>
      <c r="S46" s="292"/>
      <c r="T46" s="292"/>
    </row>
    <row r="47" spans="1:20" ht="15.75">
      <c r="A47" s="455"/>
      <c r="B47" s="471" t="s">
        <v>363</v>
      </c>
      <c r="C47" s="439">
        <v>0</v>
      </c>
      <c r="D47" s="440">
        <v>0</v>
      </c>
      <c r="E47" s="440">
        <v>0</v>
      </c>
      <c r="F47" s="440">
        <v>0</v>
      </c>
      <c r="G47" s="440">
        <v>0</v>
      </c>
      <c r="H47" s="440">
        <v>0</v>
      </c>
      <c r="I47" s="439">
        <v>0</v>
      </c>
      <c r="J47" s="439">
        <v>0</v>
      </c>
      <c r="K47" s="440">
        <v>0</v>
      </c>
      <c r="L47" s="440">
        <v>0</v>
      </c>
      <c r="M47" s="440">
        <v>0</v>
      </c>
      <c r="N47" s="439">
        <v>0</v>
      </c>
      <c r="O47" s="441">
        <v>0</v>
      </c>
      <c r="P47" s="292"/>
      <c r="Q47" s="292"/>
      <c r="R47" s="292"/>
      <c r="S47" s="292"/>
      <c r="T47" s="292"/>
    </row>
    <row r="48" spans="1:20" ht="15.75">
      <c r="A48" s="455"/>
      <c r="B48" s="471" t="s">
        <v>365</v>
      </c>
      <c r="C48" s="439">
        <v>0</v>
      </c>
      <c r="D48" s="440">
        <v>0</v>
      </c>
      <c r="E48" s="440">
        <v>0</v>
      </c>
      <c r="F48" s="440">
        <v>0</v>
      </c>
      <c r="G48" s="440">
        <v>0</v>
      </c>
      <c r="H48" s="440">
        <v>0</v>
      </c>
      <c r="I48" s="439">
        <v>0</v>
      </c>
      <c r="J48" s="439">
        <v>0</v>
      </c>
      <c r="K48" s="440">
        <v>0</v>
      </c>
      <c r="L48" s="440">
        <v>0</v>
      </c>
      <c r="M48" s="440">
        <v>0</v>
      </c>
      <c r="N48" s="439">
        <v>0</v>
      </c>
      <c r="O48" s="441">
        <v>0</v>
      </c>
      <c r="P48" s="292"/>
      <c r="Q48" s="292"/>
      <c r="R48" s="292"/>
      <c r="S48" s="292"/>
      <c r="T48" s="292"/>
    </row>
    <row r="49" spans="1:20" ht="15.75">
      <c r="A49" s="455"/>
      <c r="B49" s="471" t="s">
        <v>367</v>
      </c>
      <c r="C49" s="439">
        <v>0</v>
      </c>
      <c r="D49" s="440">
        <v>0</v>
      </c>
      <c r="E49" s="440">
        <v>0</v>
      </c>
      <c r="F49" s="440">
        <v>0</v>
      </c>
      <c r="G49" s="440">
        <v>0</v>
      </c>
      <c r="H49" s="440">
        <v>0</v>
      </c>
      <c r="I49" s="439">
        <v>0</v>
      </c>
      <c r="J49" s="439">
        <v>0</v>
      </c>
      <c r="K49" s="440">
        <v>0</v>
      </c>
      <c r="L49" s="440">
        <v>0</v>
      </c>
      <c r="M49" s="440">
        <v>0</v>
      </c>
      <c r="N49" s="439">
        <v>0</v>
      </c>
      <c r="O49" s="441">
        <v>0</v>
      </c>
      <c r="P49" s="292"/>
      <c r="Q49" s="292"/>
      <c r="R49" s="292"/>
      <c r="S49" s="292"/>
      <c r="T49" s="292"/>
    </row>
    <row r="50" spans="1:20" ht="15.75">
      <c r="A50" s="455"/>
      <c r="B50" s="471" t="s">
        <v>369</v>
      </c>
      <c r="C50" s="439">
        <v>0</v>
      </c>
      <c r="D50" s="440">
        <v>0</v>
      </c>
      <c r="E50" s="440">
        <v>0</v>
      </c>
      <c r="F50" s="440">
        <v>0</v>
      </c>
      <c r="G50" s="440">
        <v>0</v>
      </c>
      <c r="H50" s="440">
        <v>0</v>
      </c>
      <c r="I50" s="439">
        <v>0</v>
      </c>
      <c r="J50" s="439">
        <v>0</v>
      </c>
      <c r="K50" s="440">
        <v>0</v>
      </c>
      <c r="L50" s="440">
        <v>0</v>
      </c>
      <c r="M50" s="440">
        <v>0</v>
      </c>
      <c r="N50" s="439">
        <v>0</v>
      </c>
      <c r="O50" s="441">
        <v>0</v>
      </c>
      <c r="P50" s="292"/>
      <c r="Q50" s="292"/>
      <c r="R50" s="292"/>
      <c r="S50" s="292"/>
      <c r="T50" s="292"/>
    </row>
    <row r="51" spans="1:20" ht="15.75">
      <c r="A51" s="455"/>
      <c r="B51" s="471" t="s">
        <v>371</v>
      </c>
      <c r="C51" s="439">
        <v>0</v>
      </c>
      <c r="D51" s="440">
        <v>0</v>
      </c>
      <c r="E51" s="440">
        <v>0</v>
      </c>
      <c r="F51" s="440">
        <v>0</v>
      </c>
      <c r="G51" s="440">
        <v>0</v>
      </c>
      <c r="H51" s="440">
        <v>0</v>
      </c>
      <c r="I51" s="439">
        <v>0</v>
      </c>
      <c r="J51" s="439">
        <v>0</v>
      </c>
      <c r="K51" s="440">
        <v>0</v>
      </c>
      <c r="L51" s="440">
        <v>0</v>
      </c>
      <c r="M51" s="440">
        <v>0</v>
      </c>
      <c r="N51" s="439">
        <v>0</v>
      </c>
      <c r="O51" s="441">
        <v>0</v>
      </c>
      <c r="P51" s="292"/>
      <c r="Q51" s="292"/>
      <c r="R51" s="292"/>
      <c r="S51" s="292"/>
      <c r="T51" s="292"/>
    </row>
    <row r="52" spans="1:20" ht="15.75">
      <c r="A52" s="455"/>
      <c r="B52" s="471" t="s">
        <v>377</v>
      </c>
      <c r="C52" s="439">
        <v>0</v>
      </c>
      <c r="D52" s="440">
        <v>0</v>
      </c>
      <c r="E52" s="440">
        <v>0</v>
      </c>
      <c r="F52" s="440">
        <v>0</v>
      </c>
      <c r="G52" s="440">
        <v>0</v>
      </c>
      <c r="H52" s="440">
        <v>0</v>
      </c>
      <c r="I52" s="439">
        <v>0</v>
      </c>
      <c r="J52" s="439">
        <v>0</v>
      </c>
      <c r="K52" s="440">
        <v>0</v>
      </c>
      <c r="L52" s="440">
        <v>0</v>
      </c>
      <c r="M52" s="440">
        <v>0</v>
      </c>
      <c r="N52" s="439">
        <v>0</v>
      </c>
      <c r="O52" s="441">
        <v>0</v>
      </c>
      <c r="P52" s="292"/>
      <c r="Q52" s="292"/>
      <c r="R52" s="292"/>
      <c r="S52" s="292"/>
      <c r="T52" s="292"/>
    </row>
    <row r="53" spans="1:20" ht="15.75">
      <c r="A53" s="455"/>
      <c r="B53" s="471" t="s">
        <v>373</v>
      </c>
      <c r="C53" s="439">
        <v>0</v>
      </c>
      <c r="D53" s="440">
        <v>0</v>
      </c>
      <c r="E53" s="440">
        <v>0</v>
      </c>
      <c r="F53" s="440">
        <v>0</v>
      </c>
      <c r="G53" s="440">
        <v>0</v>
      </c>
      <c r="H53" s="440">
        <v>0</v>
      </c>
      <c r="I53" s="439">
        <v>0</v>
      </c>
      <c r="J53" s="439">
        <v>0</v>
      </c>
      <c r="K53" s="440">
        <v>0</v>
      </c>
      <c r="L53" s="440">
        <v>0</v>
      </c>
      <c r="M53" s="440">
        <v>0</v>
      </c>
      <c r="N53" s="439">
        <v>0</v>
      </c>
      <c r="O53" s="441">
        <v>0</v>
      </c>
      <c r="P53" s="292"/>
      <c r="Q53" s="292"/>
      <c r="R53" s="292"/>
      <c r="S53" s="292"/>
      <c r="T53" s="292"/>
    </row>
    <row r="54" spans="1:20" ht="15.75">
      <c r="A54" s="455"/>
      <c r="B54" s="471" t="s">
        <v>375</v>
      </c>
      <c r="C54" s="439">
        <v>0</v>
      </c>
      <c r="D54" s="440">
        <v>0</v>
      </c>
      <c r="E54" s="440">
        <v>0</v>
      </c>
      <c r="F54" s="440">
        <v>0</v>
      </c>
      <c r="G54" s="440">
        <v>0</v>
      </c>
      <c r="H54" s="440">
        <v>0</v>
      </c>
      <c r="I54" s="439">
        <v>0</v>
      </c>
      <c r="J54" s="439">
        <v>0</v>
      </c>
      <c r="K54" s="440">
        <v>0</v>
      </c>
      <c r="L54" s="440">
        <v>0</v>
      </c>
      <c r="M54" s="440">
        <v>0</v>
      </c>
      <c r="N54" s="439">
        <v>0</v>
      </c>
      <c r="O54" s="441">
        <v>0</v>
      </c>
      <c r="P54" s="292"/>
      <c r="Q54" s="292"/>
      <c r="R54" s="292"/>
      <c r="S54" s="292"/>
      <c r="T54" s="292"/>
    </row>
    <row r="55" spans="1:20" ht="15.75">
      <c r="A55" s="455"/>
      <c r="B55" s="471" t="s">
        <v>441</v>
      </c>
      <c r="C55" s="439">
        <v>0</v>
      </c>
      <c r="D55" s="440">
        <v>0</v>
      </c>
      <c r="E55" s="440">
        <v>0</v>
      </c>
      <c r="F55" s="440">
        <v>0</v>
      </c>
      <c r="G55" s="440">
        <v>0</v>
      </c>
      <c r="H55" s="440">
        <v>0</v>
      </c>
      <c r="I55" s="439">
        <v>0</v>
      </c>
      <c r="J55" s="439">
        <v>0</v>
      </c>
      <c r="K55" s="440">
        <v>0</v>
      </c>
      <c r="L55" s="440">
        <v>0</v>
      </c>
      <c r="M55" s="440">
        <v>0</v>
      </c>
      <c r="N55" s="439">
        <v>0</v>
      </c>
      <c r="O55" s="441">
        <v>0</v>
      </c>
      <c r="P55" s="292"/>
      <c r="Q55" s="292"/>
      <c r="R55" s="292"/>
      <c r="S55" s="292"/>
      <c r="T55" s="292"/>
    </row>
    <row r="56" spans="1:20" ht="15.75">
      <c r="A56" s="455"/>
      <c r="B56" s="471" t="s">
        <v>379</v>
      </c>
      <c r="C56" s="439">
        <v>0</v>
      </c>
      <c r="D56" s="440">
        <v>0</v>
      </c>
      <c r="E56" s="440">
        <v>0</v>
      </c>
      <c r="F56" s="440">
        <v>0</v>
      </c>
      <c r="G56" s="440">
        <v>0</v>
      </c>
      <c r="H56" s="440">
        <v>0</v>
      </c>
      <c r="I56" s="439">
        <v>0</v>
      </c>
      <c r="J56" s="439">
        <v>0</v>
      </c>
      <c r="K56" s="440">
        <v>0</v>
      </c>
      <c r="L56" s="440">
        <v>0</v>
      </c>
      <c r="M56" s="440">
        <v>0</v>
      </c>
      <c r="N56" s="439">
        <v>0</v>
      </c>
      <c r="O56" s="441">
        <v>0</v>
      </c>
      <c r="P56" s="292"/>
      <c r="Q56" s="292"/>
      <c r="R56" s="292"/>
      <c r="S56" s="292"/>
      <c r="T56" s="292"/>
    </row>
    <row r="57" spans="1:20" ht="15.75">
      <c r="A57" s="452" t="s">
        <v>111</v>
      </c>
      <c r="B57" s="434" t="s">
        <v>515</v>
      </c>
      <c r="C57" s="436">
        <v>0</v>
      </c>
      <c r="D57" s="437">
        <v>0</v>
      </c>
      <c r="E57" s="437">
        <v>0</v>
      </c>
      <c r="F57" s="437">
        <v>0</v>
      </c>
      <c r="G57" s="437">
        <v>0</v>
      </c>
      <c r="H57" s="437">
        <v>0</v>
      </c>
      <c r="I57" s="436">
        <v>0</v>
      </c>
      <c r="J57" s="436">
        <v>76.797292069632491</v>
      </c>
      <c r="K57" s="437">
        <v>72.81159090909091</v>
      </c>
      <c r="L57" s="437">
        <v>71.127419354838707</v>
      </c>
      <c r="M57" s="437">
        <v>73.364583333333329</v>
      </c>
      <c r="N57" s="436">
        <v>73.119704579025111</v>
      </c>
      <c r="O57" s="438">
        <v>0</v>
      </c>
      <c r="P57" s="292"/>
      <c r="Q57" s="292"/>
      <c r="R57" s="292"/>
      <c r="S57" s="292"/>
      <c r="T57" s="292"/>
    </row>
    <row r="58" spans="1:20" ht="15.75">
      <c r="A58" s="455"/>
      <c r="B58" s="471" t="s">
        <v>517</v>
      </c>
      <c r="C58" s="439">
        <v>0</v>
      </c>
      <c r="D58" s="440">
        <v>0</v>
      </c>
      <c r="E58" s="440">
        <v>0</v>
      </c>
      <c r="F58" s="440">
        <v>0</v>
      </c>
      <c r="G58" s="440">
        <v>0</v>
      </c>
      <c r="H58" s="440">
        <v>0</v>
      </c>
      <c r="I58" s="439">
        <v>0</v>
      </c>
      <c r="J58" s="439">
        <v>76.63655913978495</v>
      </c>
      <c r="K58" s="440">
        <v>72.203038674033152</v>
      </c>
      <c r="L58" s="440">
        <v>73.034246575342465</v>
      </c>
      <c r="M58" s="440">
        <v>60.466666666666669</v>
      </c>
      <c r="N58" s="439">
        <v>72.921942110177397</v>
      </c>
      <c r="O58" s="441">
        <v>0</v>
      </c>
      <c r="P58" s="292"/>
      <c r="Q58" s="292"/>
      <c r="R58" s="292"/>
      <c r="S58" s="292"/>
      <c r="T58" s="292"/>
    </row>
    <row r="59" spans="1:20" ht="15.75">
      <c r="A59" s="455"/>
      <c r="B59" s="471" t="s">
        <v>519</v>
      </c>
      <c r="C59" s="439">
        <v>0</v>
      </c>
      <c r="D59" s="440">
        <v>0</v>
      </c>
      <c r="E59" s="440">
        <v>0</v>
      </c>
      <c r="F59" s="440">
        <v>0</v>
      </c>
      <c r="G59" s="440">
        <v>0</v>
      </c>
      <c r="H59" s="440">
        <v>0</v>
      </c>
      <c r="I59" s="439">
        <v>0</v>
      </c>
      <c r="J59" s="439">
        <v>71.05263157894737</v>
      </c>
      <c r="K59" s="440">
        <v>67.744877049180332</v>
      </c>
      <c r="L59" s="440">
        <v>67.5</v>
      </c>
      <c r="M59" s="440">
        <v>64</v>
      </c>
      <c r="N59" s="439">
        <v>68.389318885448915</v>
      </c>
      <c r="O59" s="441">
        <v>0</v>
      </c>
      <c r="P59" s="292"/>
      <c r="Q59" s="292"/>
      <c r="R59" s="292"/>
      <c r="S59" s="292"/>
      <c r="T59" s="292"/>
    </row>
    <row r="60" spans="1:20" ht="15.75">
      <c r="A60" s="455"/>
      <c r="B60" s="471" t="s">
        <v>521</v>
      </c>
      <c r="C60" s="439">
        <v>0</v>
      </c>
      <c r="D60" s="440">
        <v>0</v>
      </c>
      <c r="E60" s="440">
        <v>0</v>
      </c>
      <c r="F60" s="440">
        <v>0</v>
      </c>
      <c r="G60" s="440">
        <v>0</v>
      </c>
      <c r="H60" s="440">
        <v>0</v>
      </c>
      <c r="I60" s="439">
        <v>0</v>
      </c>
      <c r="J60" s="439">
        <v>75.847607655502387</v>
      </c>
      <c r="K60" s="440">
        <v>71.957796014067995</v>
      </c>
      <c r="L60" s="440">
        <v>71.389312977099237</v>
      </c>
      <c r="M60" s="440">
        <v>69.830882352941174</v>
      </c>
      <c r="N60" s="439">
        <v>72.479243433947474</v>
      </c>
      <c r="O60" s="441">
        <v>0</v>
      </c>
      <c r="P60" s="292"/>
      <c r="Q60" s="292"/>
      <c r="R60" s="292"/>
      <c r="S60" s="292"/>
      <c r="T60" s="292"/>
    </row>
    <row r="61" spans="1:20" ht="15.75">
      <c r="A61" s="455"/>
      <c r="B61" s="471" t="s">
        <v>357</v>
      </c>
      <c r="C61" s="439">
        <v>0</v>
      </c>
      <c r="D61" s="440">
        <v>0</v>
      </c>
      <c r="E61" s="440">
        <v>0</v>
      </c>
      <c r="F61" s="440">
        <v>0</v>
      </c>
      <c r="G61" s="440">
        <v>0</v>
      </c>
      <c r="H61" s="440">
        <v>0</v>
      </c>
      <c r="I61" s="439">
        <v>0</v>
      </c>
      <c r="J61" s="439">
        <v>81.331259561448249</v>
      </c>
      <c r="K61" s="440">
        <v>74.632716944645892</v>
      </c>
      <c r="L61" s="440">
        <v>72.987804878048777</v>
      </c>
      <c r="M61" s="440">
        <v>73.489795918367349</v>
      </c>
      <c r="N61" s="439">
        <v>76.581140996821958</v>
      </c>
      <c r="O61" s="441">
        <v>0</v>
      </c>
      <c r="P61" s="292"/>
      <c r="Q61" s="292"/>
      <c r="R61" s="292"/>
      <c r="S61" s="292"/>
      <c r="T61" s="292"/>
    </row>
    <row r="62" spans="1:20" ht="15.75">
      <c r="A62" s="455"/>
      <c r="B62" s="471" t="s">
        <v>359</v>
      </c>
      <c r="C62" s="439">
        <v>0</v>
      </c>
      <c r="D62" s="440">
        <v>0</v>
      </c>
      <c r="E62" s="440">
        <v>0</v>
      </c>
      <c r="F62" s="440">
        <v>0</v>
      </c>
      <c r="G62" s="440">
        <v>0</v>
      </c>
      <c r="H62" s="440">
        <v>0</v>
      </c>
      <c r="I62" s="439">
        <v>0</v>
      </c>
      <c r="J62" s="439">
        <v>81.380919661733628</v>
      </c>
      <c r="K62" s="440">
        <v>75.7976833976834</v>
      </c>
      <c r="L62" s="440">
        <v>76.017467248908304</v>
      </c>
      <c r="M62" s="440">
        <v>62.875</v>
      </c>
      <c r="N62" s="439">
        <v>77.603522470935275</v>
      </c>
      <c r="O62" s="441">
        <v>0</v>
      </c>
      <c r="P62" s="292"/>
      <c r="Q62" s="292"/>
      <c r="R62" s="292"/>
      <c r="S62" s="292"/>
      <c r="T62" s="292"/>
    </row>
    <row r="63" spans="1:20" ht="15.75">
      <c r="A63" s="455"/>
      <c r="B63" s="471" t="s">
        <v>361</v>
      </c>
      <c r="C63" s="439">
        <v>0</v>
      </c>
      <c r="D63" s="440">
        <v>0</v>
      </c>
      <c r="E63" s="440">
        <v>0</v>
      </c>
      <c r="F63" s="440">
        <v>0</v>
      </c>
      <c r="G63" s="440">
        <v>0</v>
      </c>
      <c r="H63" s="440">
        <v>0</v>
      </c>
      <c r="I63" s="439">
        <v>0</v>
      </c>
      <c r="J63" s="439">
        <v>64.75</v>
      </c>
      <c r="K63" s="440">
        <v>0</v>
      </c>
      <c r="L63" s="440">
        <v>75</v>
      </c>
      <c r="M63" s="440">
        <v>0</v>
      </c>
      <c r="N63" s="439">
        <v>65.888888888888886</v>
      </c>
      <c r="O63" s="441">
        <v>0</v>
      </c>
      <c r="P63" s="292"/>
      <c r="Q63" s="292"/>
      <c r="R63" s="292"/>
      <c r="S63" s="292"/>
      <c r="T63" s="292"/>
    </row>
    <row r="64" spans="1:20" ht="15.75">
      <c r="A64" s="455"/>
      <c r="B64" s="471" t="s">
        <v>363</v>
      </c>
      <c r="C64" s="439">
        <v>0</v>
      </c>
      <c r="D64" s="440">
        <v>0</v>
      </c>
      <c r="E64" s="440">
        <v>0</v>
      </c>
      <c r="F64" s="440">
        <v>0</v>
      </c>
      <c r="G64" s="440">
        <v>0</v>
      </c>
      <c r="H64" s="440">
        <v>0</v>
      </c>
      <c r="I64" s="439">
        <v>0</v>
      </c>
      <c r="J64" s="439">
        <v>81.324613534867751</v>
      </c>
      <c r="K64" s="440">
        <v>74.987689075630257</v>
      </c>
      <c r="L64" s="440">
        <v>73.77313769751693</v>
      </c>
      <c r="M64" s="440">
        <v>70.876923076923077</v>
      </c>
      <c r="N64" s="439">
        <v>76.891522519145283</v>
      </c>
      <c r="O64" s="441">
        <v>0</v>
      </c>
      <c r="P64" s="292"/>
      <c r="Q64" s="292"/>
      <c r="R64" s="292"/>
      <c r="S64" s="292"/>
      <c r="T64" s="292"/>
    </row>
    <row r="65" spans="1:20" ht="15.75">
      <c r="A65" s="455"/>
      <c r="B65" s="471" t="s">
        <v>365</v>
      </c>
      <c r="C65" s="439">
        <v>0</v>
      </c>
      <c r="D65" s="440">
        <v>0</v>
      </c>
      <c r="E65" s="440">
        <v>0</v>
      </c>
      <c r="F65" s="440">
        <v>0</v>
      </c>
      <c r="G65" s="440">
        <v>0</v>
      </c>
      <c r="H65" s="440">
        <v>0</v>
      </c>
      <c r="I65" s="439">
        <v>0</v>
      </c>
      <c r="J65" s="439">
        <v>55.60945802561568</v>
      </c>
      <c r="K65" s="440">
        <v>49.427797102623515</v>
      </c>
      <c r="L65" s="440">
        <v>52.477490166736864</v>
      </c>
      <c r="M65" s="440">
        <v>46.883333333333333</v>
      </c>
      <c r="N65" s="439">
        <v>50.66426811598177</v>
      </c>
      <c r="O65" s="441">
        <v>0</v>
      </c>
      <c r="P65" s="292"/>
      <c r="Q65" s="292"/>
      <c r="R65" s="292"/>
      <c r="S65" s="292"/>
      <c r="T65" s="292"/>
    </row>
    <row r="66" spans="1:20" ht="15.75">
      <c r="A66" s="455"/>
      <c r="B66" s="471" t="s">
        <v>367</v>
      </c>
      <c r="C66" s="439">
        <v>0</v>
      </c>
      <c r="D66" s="440">
        <v>0</v>
      </c>
      <c r="E66" s="440">
        <v>0</v>
      </c>
      <c r="F66" s="440">
        <v>0</v>
      </c>
      <c r="G66" s="440">
        <v>0</v>
      </c>
      <c r="H66" s="440">
        <v>0</v>
      </c>
      <c r="I66" s="439">
        <v>0</v>
      </c>
      <c r="J66" s="439">
        <v>51.791251234013281</v>
      </c>
      <c r="K66" s="440">
        <v>47.23665868935884</v>
      </c>
      <c r="L66" s="440">
        <v>45.935000404069285</v>
      </c>
      <c r="M66" s="440">
        <v>39.729166666666664</v>
      </c>
      <c r="N66" s="439">
        <v>48.05090247628381</v>
      </c>
      <c r="O66" s="441">
        <v>0</v>
      </c>
      <c r="P66" s="292"/>
      <c r="Q66" s="292"/>
      <c r="R66" s="292"/>
      <c r="S66" s="292"/>
      <c r="T66" s="292"/>
    </row>
    <row r="67" spans="1:20" ht="15.75">
      <c r="A67" s="455"/>
      <c r="B67" s="471" t="s">
        <v>369</v>
      </c>
      <c r="C67" s="439">
        <v>0</v>
      </c>
      <c r="D67" s="440">
        <v>0</v>
      </c>
      <c r="E67" s="440">
        <v>0</v>
      </c>
      <c r="F67" s="440">
        <v>0</v>
      </c>
      <c r="G67" s="440">
        <v>0</v>
      </c>
      <c r="H67" s="440">
        <v>0</v>
      </c>
      <c r="I67" s="439">
        <v>0</v>
      </c>
      <c r="J67" s="439">
        <v>59.25</v>
      </c>
      <c r="K67" s="440">
        <v>30</v>
      </c>
      <c r="L67" s="440">
        <v>24</v>
      </c>
      <c r="M67" s="440">
        <v>0</v>
      </c>
      <c r="N67" s="439">
        <v>45.857142857142854</v>
      </c>
      <c r="O67" s="441">
        <v>0</v>
      </c>
      <c r="P67" s="292"/>
      <c r="Q67" s="292"/>
      <c r="R67" s="292"/>
      <c r="S67" s="292"/>
      <c r="T67" s="292"/>
    </row>
    <row r="68" spans="1:20" ht="15.75">
      <c r="A68" s="455"/>
      <c r="B68" s="471" t="s">
        <v>371</v>
      </c>
      <c r="C68" s="439">
        <v>0</v>
      </c>
      <c r="D68" s="440">
        <v>0</v>
      </c>
      <c r="E68" s="440">
        <v>0</v>
      </c>
      <c r="F68" s="440">
        <v>0</v>
      </c>
      <c r="G68" s="440">
        <v>0</v>
      </c>
      <c r="H68" s="440">
        <v>0</v>
      </c>
      <c r="I68" s="439">
        <v>0</v>
      </c>
      <c r="J68" s="439">
        <v>53.725009546241417</v>
      </c>
      <c r="K68" s="440">
        <v>48.411501969292082</v>
      </c>
      <c r="L68" s="440">
        <v>48.662589905215761</v>
      </c>
      <c r="M68" s="440">
        <v>43.663958333333333</v>
      </c>
      <c r="N68" s="439">
        <v>49.409598326093239</v>
      </c>
      <c r="O68" s="441">
        <v>0</v>
      </c>
      <c r="P68" s="292"/>
      <c r="Q68" s="292"/>
      <c r="R68" s="292"/>
      <c r="S68" s="292"/>
      <c r="T68" s="292"/>
    </row>
    <row r="69" spans="1:20" ht="15.75">
      <c r="A69" s="455"/>
      <c r="B69" s="471" t="s">
        <v>377</v>
      </c>
      <c r="C69" s="439">
        <v>0</v>
      </c>
      <c r="D69" s="440">
        <v>0</v>
      </c>
      <c r="E69" s="440">
        <v>0</v>
      </c>
      <c r="F69" s="440">
        <v>0</v>
      </c>
      <c r="G69" s="440">
        <v>0</v>
      </c>
      <c r="H69" s="440">
        <v>0</v>
      </c>
      <c r="I69" s="439">
        <v>0</v>
      </c>
      <c r="J69" s="439">
        <v>68.334229057933925</v>
      </c>
      <c r="K69" s="440">
        <v>66.201209673275144</v>
      </c>
      <c r="L69" s="440">
        <v>81.010582010582013</v>
      </c>
      <c r="M69" s="440">
        <v>0</v>
      </c>
      <c r="N69" s="439">
        <v>67.695870989457248</v>
      </c>
      <c r="O69" s="441">
        <v>0</v>
      </c>
      <c r="P69" s="292"/>
      <c r="Q69" s="292"/>
      <c r="R69" s="292"/>
      <c r="S69" s="292"/>
      <c r="T69" s="292"/>
    </row>
    <row r="70" spans="1:20" ht="15.75">
      <c r="A70" s="455"/>
      <c r="B70" s="471" t="s">
        <v>373</v>
      </c>
      <c r="C70" s="439">
        <v>0</v>
      </c>
      <c r="D70" s="440">
        <v>0</v>
      </c>
      <c r="E70" s="440">
        <v>0</v>
      </c>
      <c r="F70" s="440">
        <v>0</v>
      </c>
      <c r="G70" s="440">
        <v>0</v>
      </c>
      <c r="H70" s="440">
        <v>0</v>
      </c>
      <c r="I70" s="439">
        <v>0</v>
      </c>
      <c r="J70" s="439">
        <v>76.331158196876018</v>
      </c>
      <c r="K70" s="440">
        <v>67.21339384274674</v>
      </c>
      <c r="L70" s="440">
        <v>68.775680751260481</v>
      </c>
      <c r="M70" s="440">
        <v>68.52044817927171</v>
      </c>
      <c r="N70" s="439">
        <v>69.602162317980998</v>
      </c>
      <c r="O70" s="441">
        <v>0</v>
      </c>
      <c r="P70" s="292"/>
      <c r="Q70" s="292"/>
      <c r="R70" s="292"/>
      <c r="S70" s="292"/>
      <c r="T70" s="292"/>
    </row>
    <row r="71" spans="1:20" ht="15.75">
      <c r="A71" s="455"/>
      <c r="B71" s="471" t="s">
        <v>375</v>
      </c>
      <c r="C71" s="439">
        <v>0</v>
      </c>
      <c r="D71" s="440">
        <v>0</v>
      </c>
      <c r="E71" s="440">
        <v>0</v>
      </c>
      <c r="F71" s="440">
        <v>0</v>
      </c>
      <c r="G71" s="440">
        <v>0</v>
      </c>
      <c r="H71" s="440">
        <v>0</v>
      </c>
      <c r="I71" s="439">
        <v>0</v>
      </c>
      <c r="J71" s="439">
        <v>71.839177114172202</v>
      </c>
      <c r="K71" s="440">
        <v>62.789392956241471</v>
      </c>
      <c r="L71" s="440">
        <v>62.907418007315002</v>
      </c>
      <c r="M71" s="440">
        <v>53.635204081632651</v>
      </c>
      <c r="N71" s="439">
        <v>65.12934788706049</v>
      </c>
      <c r="O71" s="441">
        <v>0</v>
      </c>
      <c r="P71" s="292"/>
      <c r="Q71" s="292"/>
      <c r="R71" s="292"/>
      <c r="S71" s="292"/>
      <c r="T71" s="292"/>
    </row>
    <row r="72" spans="1:20" ht="15.75">
      <c r="A72" s="455"/>
      <c r="B72" s="471" t="s">
        <v>441</v>
      </c>
      <c r="C72" s="439">
        <v>0</v>
      </c>
      <c r="D72" s="440">
        <v>0</v>
      </c>
      <c r="E72" s="440">
        <v>0</v>
      </c>
      <c r="F72" s="440">
        <v>0</v>
      </c>
      <c r="G72" s="440">
        <v>0</v>
      </c>
      <c r="H72" s="440">
        <v>0</v>
      </c>
      <c r="I72" s="439">
        <v>0</v>
      </c>
      <c r="J72" s="439">
        <v>74.718419620508598</v>
      </c>
      <c r="K72" s="440">
        <v>65.671430701191511</v>
      </c>
      <c r="L72" s="440">
        <v>67.050832594231451</v>
      </c>
      <c r="M72" s="440">
        <v>64.178918650793662</v>
      </c>
      <c r="N72" s="439">
        <v>68.048579714524024</v>
      </c>
      <c r="O72" s="441">
        <v>0</v>
      </c>
      <c r="P72" s="292"/>
      <c r="Q72" s="292"/>
      <c r="R72" s="292"/>
      <c r="S72" s="292"/>
      <c r="T72" s="292"/>
    </row>
    <row r="73" spans="1:20" ht="15.75">
      <c r="A73" s="455"/>
      <c r="B73" s="471" t="s">
        <v>379</v>
      </c>
      <c r="C73" s="439">
        <v>0</v>
      </c>
      <c r="D73" s="440">
        <v>0</v>
      </c>
      <c r="E73" s="440">
        <v>0</v>
      </c>
      <c r="F73" s="440">
        <v>0</v>
      </c>
      <c r="G73" s="440">
        <v>0</v>
      </c>
      <c r="H73" s="440">
        <v>0</v>
      </c>
      <c r="I73" s="439">
        <v>0</v>
      </c>
      <c r="J73" s="439">
        <v>73.880239864775533</v>
      </c>
      <c r="K73" s="440">
        <v>65.746314272459713</v>
      </c>
      <c r="L73" s="440">
        <v>67.848107520929958</v>
      </c>
      <c r="M73" s="440">
        <v>64.173747591522158</v>
      </c>
      <c r="N73" s="439">
        <v>68.020902594562742</v>
      </c>
      <c r="O73" s="441">
        <v>0</v>
      </c>
      <c r="P73" s="292"/>
      <c r="Q73" s="292"/>
      <c r="R73" s="292"/>
      <c r="S73" s="292"/>
      <c r="T73" s="292"/>
    </row>
    <row r="74" spans="1:20" ht="15.75">
      <c r="A74" s="452" t="s">
        <v>79</v>
      </c>
      <c r="B74" s="434" t="s">
        <v>515</v>
      </c>
      <c r="C74" s="436">
        <v>120.57317073170732</v>
      </c>
      <c r="D74" s="437">
        <v>149.48354838709679</v>
      </c>
      <c r="E74" s="437">
        <v>139.46875</v>
      </c>
      <c r="F74" s="437">
        <v>140.9618309859155</v>
      </c>
      <c r="G74" s="437">
        <v>147.31818181818181</v>
      </c>
      <c r="H74" s="437">
        <v>133.30000000000001</v>
      </c>
      <c r="I74" s="436">
        <v>133.87158878504673</v>
      </c>
      <c r="J74" s="436">
        <v>76.285714285714292</v>
      </c>
      <c r="K74" s="437">
        <v>84.777999999999992</v>
      </c>
      <c r="L74" s="437">
        <v>79.15306122448979</v>
      </c>
      <c r="M74" s="437">
        <v>71.111111111111114</v>
      </c>
      <c r="N74" s="436">
        <v>79.052125000000004</v>
      </c>
      <c r="O74" s="438">
        <v>0</v>
      </c>
      <c r="P74" s="292"/>
      <c r="Q74" s="292"/>
      <c r="R74" s="292"/>
      <c r="S74" s="292"/>
      <c r="T74" s="292"/>
    </row>
    <row r="75" spans="1:20" ht="15.75">
      <c r="A75" s="455"/>
      <c r="B75" s="471" t="s">
        <v>517</v>
      </c>
      <c r="C75" s="439">
        <v>121.94444444444444</v>
      </c>
      <c r="D75" s="440">
        <v>0</v>
      </c>
      <c r="E75" s="440">
        <v>141.11764705882354</v>
      </c>
      <c r="F75" s="440">
        <v>109.061875</v>
      </c>
      <c r="G75" s="440">
        <v>156.33333333333334</v>
      </c>
      <c r="H75" s="440">
        <v>150.4</v>
      </c>
      <c r="I75" s="439">
        <v>128.13542372881355</v>
      </c>
      <c r="J75" s="439">
        <v>69.400000000000006</v>
      </c>
      <c r="K75" s="440">
        <v>65.952857142857141</v>
      </c>
      <c r="L75" s="440">
        <v>79.90074074074073</v>
      </c>
      <c r="M75" s="440">
        <v>78.666666666666671</v>
      </c>
      <c r="N75" s="439">
        <v>76.237857142857138</v>
      </c>
      <c r="O75" s="441">
        <v>0</v>
      </c>
      <c r="P75" s="292"/>
      <c r="Q75" s="292"/>
      <c r="R75" s="292"/>
      <c r="S75" s="292"/>
      <c r="T75" s="292"/>
    </row>
    <row r="76" spans="1:20" ht="15.75">
      <c r="A76" s="455"/>
      <c r="B76" s="471" t="s">
        <v>519</v>
      </c>
      <c r="C76" s="439">
        <v>0</v>
      </c>
      <c r="D76" s="440">
        <v>0</v>
      </c>
      <c r="E76" s="440">
        <v>0</v>
      </c>
      <c r="F76" s="440">
        <v>0</v>
      </c>
      <c r="G76" s="440">
        <v>0</v>
      </c>
      <c r="H76" s="440">
        <v>0</v>
      </c>
      <c r="I76" s="439">
        <v>0</v>
      </c>
      <c r="J76" s="439">
        <v>0</v>
      </c>
      <c r="K76" s="440">
        <v>0</v>
      </c>
      <c r="L76" s="440">
        <v>0</v>
      </c>
      <c r="M76" s="440">
        <v>0</v>
      </c>
      <c r="N76" s="439">
        <v>0</v>
      </c>
      <c r="O76" s="441">
        <v>0</v>
      </c>
      <c r="P76" s="292"/>
      <c r="Q76" s="292"/>
      <c r="R76" s="292"/>
      <c r="S76" s="292"/>
      <c r="T76" s="292"/>
    </row>
    <row r="77" spans="1:20" ht="15.75">
      <c r="A77" s="455"/>
      <c r="B77" s="471" t="s">
        <v>521</v>
      </c>
      <c r="C77" s="439">
        <v>120.74822695035461</v>
      </c>
      <c r="D77" s="440">
        <v>149.48354838709679</v>
      </c>
      <c r="E77" s="440">
        <v>139.81481481481481</v>
      </c>
      <c r="F77" s="440">
        <v>135.09517241379308</v>
      </c>
      <c r="G77" s="440">
        <v>148.4</v>
      </c>
      <c r="H77" s="440">
        <v>139</v>
      </c>
      <c r="I77" s="439">
        <v>132.98097368421054</v>
      </c>
      <c r="J77" s="439">
        <v>73.416666666666671</v>
      </c>
      <c r="K77" s="440">
        <v>78.788181818181798</v>
      </c>
      <c r="L77" s="440">
        <v>79.418684210526308</v>
      </c>
      <c r="M77" s="440">
        <v>73</v>
      </c>
      <c r="N77" s="439">
        <v>78.083278688524587</v>
      </c>
      <c r="O77" s="441">
        <v>0</v>
      </c>
      <c r="P77" s="292"/>
      <c r="Q77" s="292"/>
      <c r="R77" s="292"/>
      <c r="S77" s="292"/>
      <c r="T77" s="292"/>
    </row>
    <row r="78" spans="1:20" ht="15.75">
      <c r="A78" s="455"/>
      <c r="B78" s="471" t="s">
        <v>357</v>
      </c>
      <c r="C78" s="439">
        <v>123.91877452111702</v>
      </c>
      <c r="D78" s="440">
        <v>148.67569657615113</v>
      </c>
      <c r="E78" s="440">
        <v>145.42676923076922</v>
      </c>
      <c r="F78" s="440">
        <v>142.04482596793116</v>
      </c>
      <c r="G78" s="440">
        <v>147.02635720601236</v>
      </c>
      <c r="H78" s="440">
        <v>142.91326219512197</v>
      </c>
      <c r="I78" s="439">
        <v>138.0367526931721</v>
      </c>
      <c r="J78" s="439">
        <v>91.038121212121212</v>
      </c>
      <c r="K78" s="440">
        <v>85.766897880539489</v>
      </c>
      <c r="L78" s="440">
        <v>81.712908232118764</v>
      </c>
      <c r="M78" s="440">
        <v>78.12107744107746</v>
      </c>
      <c r="N78" s="439">
        <v>82.758749492488803</v>
      </c>
      <c r="O78" s="441">
        <v>0</v>
      </c>
      <c r="P78" s="292"/>
      <c r="Q78" s="292"/>
      <c r="R78" s="292"/>
      <c r="S78" s="292"/>
      <c r="T78" s="292"/>
    </row>
    <row r="79" spans="1:20" ht="15.75">
      <c r="A79" s="455"/>
      <c r="B79" s="471" t="s">
        <v>359</v>
      </c>
      <c r="C79" s="439">
        <v>127.30168765743075</v>
      </c>
      <c r="D79" s="440">
        <v>134.88666666666666</v>
      </c>
      <c r="E79" s="440">
        <v>139.35246913580249</v>
      </c>
      <c r="F79" s="440">
        <v>137.98284829721365</v>
      </c>
      <c r="G79" s="440">
        <v>145.02132075471698</v>
      </c>
      <c r="H79" s="440">
        <v>141.17479999999998</v>
      </c>
      <c r="I79" s="439">
        <v>135.39973118279568</v>
      </c>
      <c r="J79" s="439">
        <v>96.022068965517249</v>
      </c>
      <c r="K79" s="440">
        <v>83.722113207547167</v>
      </c>
      <c r="L79" s="440">
        <v>80.820973630831631</v>
      </c>
      <c r="M79" s="440">
        <v>75.622408759124085</v>
      </c>
      <c r="N79" s="439">
        <v>81.805508919202495</v>
      </c>
      <c r="O79" s="441">
        <v>0</v>
      </c>
      <c r="P79" s="292"/>
      <c r="Q79" s="292"/>
      <c r="R79" s="292"/>
      <c r="S79" s="292"/>
      <c r="T79" s="292"/>
    </row>
    <row r="80" spans="1:20" ht="15.75">
      <c r="A80" s="455"/>
      <c r="B80" s="471" t="s">
        <v>361</v>
      </c>
      <c r="C80" s="439">
        <v>0</v>
      </c>
      <c r="D80" s="440">
        <v>0</v>
      </c>
      <c r="E80" s="440">
        <v>0</v>
      </c>
      <c r="F80" s="440">
        <v>0</v>
      </c>
      <c r="G80" s="440">
        <v>0</v>
      </c>
      <c r="H80" s="440">
        <v>0</v>
      </c>
      <c r="I80" s="439">
        <v>0</v>
      </c>
      <c r="J80" s="439">
        <v>0</v>
      </c>
      <c r="K80" s="440">
        <v>0</v>
      </c>
      <c r="L80" s="440">
        <v>0</v>
      </c>
      <c r="M80" s="440">
        <v>0</v>
      </c>
      <c r="N80" s="439">
        <v>0</v>
      </c>
      <c r="O80" s="441">
        <v>0</v>
      </c>
      <c r="P80" s="292"/>
      <c r="Q80" s="292"/>
      <c r="R80" s="292"/>
      <c r="S80" s="292"/>
      <c r="T80" s="292"/>
    </row>
    <row r="81" spans="1:20" ht="15.75">
      <c r="A81" s="455"/>
      <c r="B81" s="471" t="s">
        <v>363</v>
      </c>
      <c r="C81" s="439">
        <v>124.20271035940802</v>
      </c>
      <c r="D81" s="440">
        <v>148.65131997642899</v>
      </c>
      <c r="E81" s="440">
        <v>145.10114493712774</v>
      </c>
      <c r="F81" s="440">
        <v>141.58926388888889</v>
      </c>
      <c r="G81" s="440">
        <v>146.8545432497979</v>
      </c>
      <c r="H81" s="440">
        <v>142.43355408388521</v>
      </c>
      <c r="I81" s="439">
        <v>137.82682930308866</v>
      </c>
      <c r="J81" s="439">
        <v>92.334394618834082</v>
      </c>
      <c r="K81" s="440">
        <v>85.075739795918366</v>
      </c>
      <c r="L81" s="440">
        <v>81.490263291139243</v>
      </c>
      <c r="M81" s="440">
        <v>77.332327188940084</v>
      </c>
      <c r="N81" s="439">
        <v>82.492813231850121</v>
      </c>
      <c r="O81" s="441">
        <v>0</v>
      </c>
      <c r="P81" s="292"/>
      <c r="Q81" s="292"/>
      <c r="R81" s="292"/>
      <c r="S81" s="292"/>
      <c r="T81" s="292"/>
    </row>
    <row r="82" spans="1:20" ht="15.75">
      <c r="A82" s="455"/>
      <c r="B82" s="471" t="s">
        <v>365</v>
      </c>
      <c r="C82" s="439">
        <v>85.944439752252265</v>
      </c>
      <c r="D82" s="440">
        <v>114.10643540669857</v>
      </c>
      <c r="E82" s="440">
        <v>98.586111738149</v>
      </c>
      <c r="F82" s="440">
        <v>97.436815489749435</v>
      </c>
      <c r="G82" s="440">
        <v>96.142646276595755</v>
      </c>
      <c r="H82" s="440">
        <v>98.608604118993156</v>
      </c>
      <c r="I82" s="439">
        <v>94.784918273260715</v>
      </c>
      <c r="J82" s="439">
        <v>70.886792452830193</v>
      </c>
      <c r="K82" s="440">
        <v>72.047010309278349</v>
      </c>
      <c r="L82" s="440">
        <v>62.111548974943055</v>
      </c>
      <c r="M82" s="440">
        <v>59.666534653465341</v>
      </c>
      <c r="N82" s="439">
        <v>65.628925339366518</v>
      </c>
      <c r="O82" s="441">
        <v>62.4</v>
      </c>
      <c r="P82" s="292"/>
      <c r="Q82" s="292"/>
      <c r="R82" s="292"/>
      <c r="S82" s="292"/>
      <c r="T82" s="292"/>
    </row>
    <row r="83" spans="1:20" ht="15.75">
      <c r="A83" s="455"/>
      <c r="B83" s="471" t="s">
        <v>367</v>
      </c>
      <c r="C83" s="439">
        <v>79.776193433895315</v>
      </c>
      <c r="D83" s="440">
        <v>88.146122448979582</v>
      </c>
      <c r="E83" s="440">
        <v>80.315985221674879</v>
      </c>
      <c r="F83" s="440">
        <v>90.044864864864863</v>
      </c>
      <c r="G83" s="440">
        <v>84.144935064935069</v>
      </c>
      <c r="H83" s="440">
        <v>90.893879093199004</v>
      </c>
      <c r="I83" s="439">
        <v>85.002648870636563</v>
      </c>
      <c r="J83" s="439">
        <v>69.158863636363648</v>
      </c>
      <c r="K83" s="440">
        <v>63.954264339152125</v>
      </c>
      <c r="L83" s="440">
        <v>53.846991304347824</v>
      </c>
      <c r="M83" s="440">
        <v>54.886521739130444</v>
      </c>
      <c r="N83" s="439">
        <v>58.116845814977985</v>
      </c>
      <c r="O83" s="441">
        <v>59.435897435897438</v>
      </c>
      <c r="P83" s="292"/>
      <c r="Q83" s="292"/>
      <c r="R83" s="292"/>
      <c r="S83" s="292"/>
      <c r="T83" s="292"/>
    </row>
    <row r="84" spans="1:20" ht="15.75">
      <c r="A84" s="455"/>
      <c r="B84" s="471" t="s">
        <v>369</v>
      </c>
      <c r="C84" s="439">
        <v>0</v>
      </c>
      <c r="D84" s="440">
        <v>0</v>
      </c>
      <c r="E84" s="440">
        <v>0</v>
      </c>
      <c r="F84" s="440">
        <v>0</v>
      </c>
      <c r="G84" s="440">
        <v>0</v>
      </c>
      <c r="H84" s="440">
        <v>0</v>
      </c>
      <c r="I84" s="439">
        <v>0</v>
      </c>
      <c r="J84" s="439">
        <v>0</v>
      </c>
      <c r="K84" s="440">
        <v>0</v>
      </c>
      <c r="L84" s="440">
        <v>0</v>
      </c>
      <c r="M84" s="440">
        <v>0</v>
      </c>
      <c r="N84" s="439">
        <v>0</v>
      </c>
      <c r="O84" s="441">
        <v>0</v>
      </c>
      <c r="P84" s="292"/>
      <c r="Q84" s="292"/>
      <c r="R84" s="292"/>
      <c r="S84" s="292"/>
      <c r="T84" s="292"/>
    </row>
    <row r="85" spans="1:20" ht="15.75">
      <c r="A85" s="455"/>
      <c r="B85" s="471" t="s">
        <v>371</v>
      </c>
      <c r="C85" s="439">
        <v>84.458734772387274</v>
      </c>
      <c r="D85" s="440">
        <v>111.38254817987151</v>
      </c>
      <c r="E85" s="440">
        <v>95.180385674931131</v>
      </c>
      <c r="F85" s="440">
        <v>95.009776621787012</v>
      </c>
      <c r="G85" s="440">
        <v>92.656518867924532</v>
      </c>
      <c r="H85" s="440">
        <v>94.936247002398105</v>
      </c>
      <c r="I85" s="439">
        <v>92.210398363313502</v>
      </c>
      <c r="J85" s="439">
        <v>70.102989690721657</v>
      </c>
      <c r="K85" s="440">
        <v>67.357427745664751</v>
      </c>
      <c r="L85" s="440">
        <v>57.425039447731756</v>
      </c>
      <c r="M85" s="440">
        <v>57.121620370370366</v>
      </c>
      <c r="N85" s="439">
        <v>61.405938583457164</v>
      </c>
      <c r="O85" s="441">
        <v>60.837837837837839</v>
      </c>
      <c r="P85" s="292"/>
      <c r="Q85" s="292"/>
      <c r="R85" s="292"/>
      <c r="S85" s="292"/>
      <c r="T85" s="292"/>
    </row>
    <row r="86" spans="1:20" ht="15.75">
      <c r="A86" s="455"/>
      <c r="B86" s="471" t="s">
        <v>377</v>
      </c>
      <c r="C86" s="439">
        <v>0</v>
      </c>
      <c r="D86" s="440">
        <v>0</v>
      </c>
      <c r="E86" s="440">
        <v>58.8</v>
      </c>
      <c r="F86" s="440">
        <v>54.5</v>
      </c>
      <c r="G86" s="440">
        <v>88</v>
      </c>
      <c r="H86" s="440">
        <v>0</v>
      </c>
      <c r="I86" s="439">
        <v>59</v>
      </c>
      <c r="J86" s="439">
        <v>0</v>
      </c>
      <c r="K86" s="440">
        <v>0</v>
      </c>
      <c r="L86" s="440">
        <v>69.8245</v>
      </c>
      <c r="M86" s="440">
        <v>0</v>
      </c>
      <c r="N86" s="439">
        <v>69.8245</v>
      </c>
      <c r="O86" s="441">
        <v>0</v>
      </c>
      <c r="P86" s="292"/>
      <c r="Q86" s="292"/>
      <c r="R86" s="292"/>
      <c r="S86" s="292"/>
      <c r="T86" s="292"/>
    </row>
    <row r="87" spans="1:20" ht="15.75">
      <c r="A87" s="455"/>
      <c r="B87" s="471" t="s">
        <v>373</v>
      </c>
      <c r="C87" s="439">
        <v>107.02362637362639</v>
      </c>
      <c r="D87" s="440">
        <v>137.40085903943771</v>
      </c>
      <c r="E87" s="440">
        <v>127.67060264054516</v>
      </c>
      <c r="F87" s="440">
        <v>121.72729006842214</v>
      </c>
      <c r="G87" s="440">
        <v>126.94334908136484</v>
      </c>
      <c r="H87" s="440">
        <v>117.80710967741936</v>
      </c>
      <c r="I87" s="439">
        <v>119.84751669009137</v>
      </c>
      <c r="J87" s="439">
        <v>85.832400000000007</v>
      </c>
      <c r="K87" s="440">
        <v>80.909539393939383</v>
      </c>
      <c r="L87" s="440">
        <v>77.28121827411168</v>
      </c>
      <c r="M87" s="440">
        <v>73.386437346437361</v>
      </c>
      <c r="N87" s="439">
        <v>78.253557046979864</v>
      </c>
      <c r="O87" s="441">
        <v>62.4</v>
      </c>
      <c r="P87" s="292"/>
      <c r="Q87" s="292"/>
      <c r="R87" s="292"/>
      <c r="S87" s="292"/>
      <c r="T87" s="292"/>
    </row>
    <row r="88" spans="1:20" ht="15.75">
      <c r="A88" s="455"/>
      <c r="B88" s="471" t="s">
        <v>375</v>
      </c>
      <c r="C88" s="439">
        <v>92.504241245136186</v>
      </c>
      <c r="D88" s="440">
        <v>89.534455445544552</v>
      </c>
      <c r="E88" s="440">
        <v>98.43143589743589</v>
      </c>
      <c r="F88" s="440">
        <v>101.22633852691217</v>
      </c>
      <c r="G88" s="440">
        <v>100.1388489208633</v>
      </c>
      <c r="H88" s="440">
        <v>103.38466793168881</v>
      </c>
      <c r="I88" s="439">
        <v>97.827251308900514</v>
      </c>
      <c r="J88" s="439">
        <v>83.731495327102806</v>
      </c>
      <c r="K88" s="440">
        <v>71.758826151560186</v>
      </c>
      <c r="L88" s="440">
        <v>66.63386301369863</v>
      </c>
      <c r="M88" s="440">
        <v>66.306745098039215</v>
      </c>
      <c r="N88" s="439">
        <v>69.072892018779356</v>
      </c>
      <c r="O88" s="441">
        <v>59.435897435897438</v>
      </c>
      <c r="P88" s="292"/>
      <c r="Q88" s="292"/>
      <c r="R88" s="292"/>
      <c r="S88" s="292"/>
      <c r="T88" s="292"/>
    </row>
    <row r="89" spans="1:20" ht="15.75">
      <c r="A89" s="455"/>
      <c r="B89" s="471" t="s">
        <v>441</v>
      </c>
      <c r="C89" s="439">
        <v>104.67923979057593</v>
      </c>
      <c r="D89" s="440">
        <v>135.58474079639367</v>
      </c>
      <c r="E89" s="440">
        <v>124.43164930884303</v>
      </c>
      <c r="F89" s="440">
        <v>117.08457257417804</v>
      </c>
      <c r="G89" s="440">
        <v>122.12962101636519</v>
      </c>
      <c r="H89" s="440">
        <v>111.96945468509985</v>
      </c>
      <c r="I89" s="439">
        <v>116.15707736180167</v>
      </c>
      <c r="J89" s="439">
        <v>85.155301204819281</v>
      </c>
      <c r="K89" s="440">
        <v>76.798437917222969</v>
      </c>
      <c r="L89" s="440">
        <v>73.477350734094628</v>
      </c>
      <c r="M89" s="440">
        <v>70.659365558912384</v>
      </c>
      <c r="N89" s="439">
        <v>74.734605002699283</v>
      </c>
      <c r="O89" s="441">
        <v>60.837837837837839</v>
      </c>
      <c r="P89" s="292"/>
      <c r="Q89" s="292"/>
      <c r="R89" s="292"/>
      <c r="S89" s="292"/>
      <c r="T89" s="292"/>
    </row>
    <row r="90" spans="1:20" ht="15.75">
      <c r="A90" s="455"/>
      <c r="B90" s="471" t="s">
        <v>379</v>
      </c>
      <c r="C90" s="439">
        <v>104.67923979057592</v>
      </c>
      <c r="D90" s="440">
        <v>135.58474079639367</v>
      </c>
      <c r="E90" s="440">
        <v>124.30760536760538</v>
      </c>
      <c r="F90" s="440">
        <v>117.02440474282969</v>
      </c>
      <c r="G90" s="440">
        <v>122.11492897115798</v>
      </c>
      <c r="H90" s="440">
        <v>111.96945468509983</v>
      </c>
      <c r="I90" s="439">
        <v>116.12157477437975</v>
      </c>
      <c r="J90" s="439">
        <v>85.155301204819281</v>
      </c>
      <c r="K90" s="440">
        <v>76.798437917222969</v>
      </c>
      <c r="L90" s="440">
        <v>73.430293075684389</v>
      </c>
      <c r="M90" s="440">
        <v>70.659365558912384</v>
      </c>
      <c r="N90" s="439">
        <v>74.699514025370718</v>
      </c>
      <c r="O90" s="441">
        <v>60.837837837837839</v>
      </c>
      <c r="P90" s="292"/>
      <c r="Q90" s="292"/>
      <c r="R90" s="292"/>
      <c r="S90" s="292"/>
      <c r="T90" s="292"/>
    </row>
    <row r="91" spans="1:20" ht="15.75">
      <c r="A91" s="452" t="s">
        <v>160</v>
      </c>
      <c r="B91" s="434" t="s">
        <v>515</v>
      </c>
      <c r="C91" s="436">
        <v>134.05097560975611</v>
      </c>
      <c r="D91" s="437">
        <v>0</v>
      </c>
      <c r="E91" s="437">
        <v>141.67547803617569</v>
      </c>
      <c r="F91" s="437">
        <v>149.36213592233008</v>
      </c>
      <c r="G91" s="437">
        <v>141.75</v>
      </c>
      <c r="H91" s="437">
        <v>0</v>
      </c>
      <c r="I91" s="436">
        <v>138.67422920892494</v>
      </c>
      <c r="J91" s="436">
        <v>0</v>
      </c>
      <c r="K91" s="437">
        <v>76.744615384615386</v>
      </c>
      <c r="L91" s="437">
        <v>73.030816326530612</v>
      </c>
      <c r="M91" s="437">
        <v>78.626470588235293</v>
      </c>
      <c r="N91" s="436">
        <v>75.316190476190471</v>
      </c>
      <c r="O91" s="438">
        <v>0</v>
      </c>
      <c r="P91" s="292"/>
      <c r="Q91" s="292"/>
      <c r="R91" s="292"/>
      <c r="S91" s="292"/>
      <c r="T91" s="292"/>
    </row>
    <row r="92" spans="1:20" ht="15.75">
      <c r="A92" s="455"/>
      <c r="B92" s="471" t="s">
        <v>517</v>
      </c>
      <c r="C92" s="439">
        <v>122.42714285714285</v>
      </c>
      <c r="D92" s="440">
        <v>0</v>
      </c>
      <c r="E92" s="440">
        <v>139.875</v>
      </c>
      <c r="F92" s="440">
        <v>139.25</v>
      </c>
      <c r="G92" s="440">
        <v>167</v>
      </c>
      <c r="H92" s="440">
        <v>0</v>
      </c>
      <c r="I92" s="439">
        <v>134.99949999999998</v>
      </c>
      <c r="J92" s="439">
        <v>0</v>
      </c>
      <c r="K92" s="440">
        <v>67</v>
      </c>
      <c r="L92" s="440">
        <v>80.685714285714283</v>
      </c>
      <c r="M92" s="440">
        <v>75.571428571428569</v>
      </c>
      <c r="N92" s="439">
        <v>74.789999999999992</v>
      </c>
      <c r="O92" s="441">
        <v>0</v>
      </c>
      <c r="P92" s="292"/>
      <c r="Q92" s="292"/>
      <c r="R92" s="292"/>
      <c r="S92" s="292"/>
      <c r="T92" s="292"/>
    </row>
    <row r="93" spans="1:20" ht="15.75">
      <c r="A93" s="455"/>
      <c r="B93" s="471" t="s">
        <v>519</v>
      </c>
      <c r="C93" s="439">
        <v>0</v>
      </c>
      <c r="D93" s="440">
        <v>0</v>
      </c>
      <c r="E93" s="440">
        <v>0</v>
      </c>
      <c r="F93" s="440">
        <v>0</v>
      </c>
      <c r="G93" s="440">
        <v>0</v>
      </c>
      <c r="H93" s="440">
        <v>0</v>
      </c>
      <c r="I93" s="439">
        <v>0</v>
      </c>
      <c r="J93" s="439">
        <v>0</v>
      </c>
      <c r="K93" s="440">
        <v>0</v>
      </c>
      <c r="L93" s="440">
        <v>0</v>
      </c>
      <c r="M93" s="440">
        <v>0</v>
      </c>
      <c r="N93" s="439">
        <v>0</v>
      </c>
      <c r="O93" s="441">
        <v>0</v>
      </c>
      <c r="P93" s="292"/>
      <c r="Q93" s="292"/>
      <c r="R93" s="292"/>
      <c r="S93" s="292"/>
      <c r="T93" s="292"/>
    </row>
    <row r="94" spans="1:20" ht="15.75">
      <c r="A94" s="455"/>
      <c r="B94" s="471" t="s">
        <v>521</v>
      </c>
      <c r="C94" s="439">
        <v>133.88791583166335</v>
      </c>
      <c r="D94" s="440">
        <v>0</v>
      </c>
      <c r="E94" s="440">
        <v>141.63901265822787</v>
      </c>
      <c r="F94" s="440">
        <v>148.98411214953271</v>
      </c>
      <c r="G94" s="440">
        <v>146.80000000000001</v>
      </c>
      <c r="H94" s="440">
        <v>0</v>
      </c>
      <c r="I94" s="439">
        <v>138.60117296222663</v>
      </c>
      <c r="J94" s="439">
        <v>0</v>
      </c>
      <c r="K94" s="440">
        <v>75.445333333333338</v>
      </c>
      <c r="L94" s="440">
        <v>73.98767857142856</v>
      </c>
      <c r="M94" s="440">
        <v>77.735416666666666</v>
      </c>
      <c r="N94" s="439">
        <v>75.231999999999999</v>
      </c>
      <c r="O94" s="441">
        <v>0</v>
      </c>
      <c r="P94" s="292"/>
      <c r="Q94" s="292"/>
      <c r="R94" s="292"/>
      <c r="S94" s="292"/>
      <c r="T94" s="292"/>
    </row>
    <row r="95" spans="1:20" ht="15.75">
      <c r="A95" s="455"/>
      <c r="B95" s="471" t="s">
        <v>357</v>
      </c>
      <c r="C95" s="439">
        <v>139.18652173913043</v>
      </c>
      <c r="D95" s="440">
        <v>0</v>
      </c>
      <c r="E95" s="440">
        <v>147.15298463789321</v>
      </c>
      <c r="F95" s="440">
        <v>150.09822825219476</v>
      </c>
      <c r="G95" s="440">
        <v>167.05</v>
      </c>
      <c r="H95" s="440">
        <v>0</v>
      </c>
      <c r="I95" s="439">
        <v>144.3147102626591</v>
      </c>
      <c r="J95" s="439">
        <v>0</v>
      </c>
      <c r="K95" s="440">
        <v>89.158130841121505</v>
      </c>
      <c r="L95" s="440">
        <v>91.485276243093921</v>
      </c>
      <c r="M95" s="440">
        <v>90.823395522388054</v>
      </c>
      <c r="N95" s="439">
        <v>90.776450381679382</v>
      </c>
      <c r="O95" s="441">
        <v>0</v>
      </c>
      <c r="P95" s="292"/>
      <c r="Q95" s="292"/>
      <c r="R95" s="292"/>
      <c r="S95" s="292"/>
      <c r="T95" s="292"/>
    </row>
    <row r="96" spans="1:20" ht="15.75">
      <c r="A96" s="455"/>
      <c r="B96" s="471" t="s">
        <v>359</v>
      </c>
      <c r="C96" s="439">
        <v>127.44626168224299</v>
      </c>
      <c r="D96" s="440">
        <v>0</v>
      </c>
      <c r="E96" s="440">
        <v>144.7469375</v>
      </c>
      <c r="F96" s="440">
        <v>141.90991869918699</v>
      </c>
      <c r="G96" s="440">
        <v>125.58</v>
      </c>
      <c r="H96" s="440">
        <v>0</v>
      </c>
      <c r="I96" s="439">
        <v>138.47726161369189</v>
      </c>
      <c r="J96" s="439">
        <v>0</v>
      </c>
      <c r="K96" s="440">
        <v>82.653118908382069</v>
      </c>
      <c r="L96" s="440">
        <v>78.85093650793651</v>
      </c>
      <c r="M96" s="440">
        <v>71.406939890710376</v>
      </c>
      <c r="N96" s="439">
        <v>79.294577677224751</v>
      </c>
      <c r="O96" s="441">
        <v>0</v>
      </c>
      <c r="P96" s="292"/>
      <c r="Q96" s="292"/>
      <c r="R96" s="292"/>
      <c r="S96" s="292"/>
      <c r="T96" s="292"/>
    </row>
    <row r="97" spans="1:20" ht="15.75">
      <c r="A97" s="455"/>
      <c r="B97" s="471" t="s">
        <v>361</v>
      </c>
      <c r="C97" s="439">
        <v>0</v>
      </c>
      <c r="D97" s="440">
        <v>0</v>
      </c>
      <c r="E97" s="440">
        <v>0</v>
      </c>
      <c r="F97" s="440">
        <v>0</v>
      </c>
      <c r="G97" s="440">
        <v>0</v>
      </c>
      <c r="H97" s="440">
        <v>0</v>
      </c>
      <c r="I97" s="439">
        <v>0</v>
      </c>
      <c r="J97" s="439">
        <v>0</v>
      </c>
      <c r="K97" s="440">
        <v>0</v>
      </c>
      <c r="L97" s="440">
        <v>0</v>
      </c>
      <c r="M97" s="440">
        <v>0</v>
      </c>
      <c r="N97" s="439">
        <v>0</v>
      </c>
      <c r="O97" s="441">
        <v>0</v>
      </c>
      <c r="P97" s="292"/>
      <c r="Q97" s="292"/>
      <c r="R97" s="292"/>
      <c r="S97" s="292"/>
      <c r="T97" s="292"/>
    </row>
    <row r="98" spans="1:20" ht="15.75">
      <c r="A98" s="455"/>
      <c r="B98" s="471" t="s">
        <v>363</v>
      </c>
      <c r="C98" s="439">
        <v>138.8191020766306</v>
      </c>
      <c r="D98" s="440">
        <v>0</v>
      </c>
      <c r="E98" s="440">
        <v>147.01996199032482</v>
      </c>
      <c r="F98" s="440">
        <v>149.36627906976744</v>
      </c>
      <c r="G98" s="440">
        <v>159.61669811320755</v>
      </c>
      <c r="H98" s="440">
        <v>0</v>
      </c>
      <c r="I98" s="439">
        <v>144.00842206542657</v>
      </c>
      <c r="J98" s="439">
        <v>0</v>
      </c>
      <c r="K98" s="440">
        <v>86.26889177489177</v>
      </c>
      <c r="L98" s="440">
        <v>87.654846005774772</v>
      </c>
      <c r="M98" s="440">
        <v>82.944878048780481</v>
      </c>
      <c r="N98" s="439">
        <v>86.643724212812174</v>
      </c>
      <c r="O98" s="441">
        <v>0</v>
      </c>
      <c r="P98" s="292"/>
      <c r="Q98" s="292"/>
      <c r="R98" s="292"/>
      <c r="S98" s="292"/>
      <c r="T98" s="292"/>
    </row>
    <row r="99" spans="1:20" ht="15.75">
      <c r="A99" s="455"/>
      <c r="B99" s="471" t="s">
        <v>365</v>
      </c>
      <c r="C99" s="439">
        <v>99.865756698044891</v>
      </c>
      <c r="D99" s="440">
        <v>0</v>
      </c>
      <c r="E99" s="440">
        <v>98.761441922563421</v>
      </c>
      <c r="F99" s="440">
        <v>102.42264661654136</v>
      </c>
      <c r="G99" s="440">
        <v>109.36000000000001</v>
      </c>
      <c r="H99" s="440">
        <v>0</v>
      </c>
      <c r="I99" s="439">
        <v>99.979338358458961</v>
      </c>
      <c r="J99" s="439">
        <v>0</v>
      </c>
      <c r="K99" s="440">
        <v>73.844224137931036</v>
      </c>
      <c r="L99" s="440">
        <v>68.875650406504064</v>
      </c>
      <c r="M99" s="440">
        <v>65.693404255319152</v>
      </c>
      <c r="N99" s="439">
        <v>70.7864</v>
      </c>
      <c r="O99" s="441">
        <v>0</v>
      </c>
      <c r="P99" s="292"/>
      <c r="Q99" s="292"/>
      <c r="R99" s="292"/>
      <c r="S99" s="292"/>
      <c r="T99" s="292"/>
    </row>
    <row r="100" spans="1:20" ht="15.75">
      <c r="A100" s="455"/>
      <c r="B100" s="471" t="s">
        <v>367</v>
      </c>
      <c r="C100" s="439">
        <v>91.876470588235293</v>
      </c>
      <c r="D100" s="440">
        <v>0</v>
      </c>
      <c r="E100" s="440">
        <v>85.878150684931498</v>
      </c>
      <c r="F100" s="440">
        <v>91.376167883211679</v>
      </c>
      <c r="G100" s="440">
        <v>105.89</v>
      </c>
      <c r="H100" s="440">
        <v>0</v>
      </c>
      <c r="I100" s="439">
        <v>89.156671826625384</v>
      </c>
      <c r="J100" s="439">
        <v>0</v>
      </c>
      <c r="K100" s="440">
        <v>61.280909090909091</v>
      </c>
      <c r="L100" s="440">
        <v>57.43918604651163</v>
      </c>
      <c r="M100" s="440">
        <v>50.591641791044779</v>
      </c>
      <c r="N100" s="439">
        <v>58.351212765957449</v>
      </c>
      <c r="O100" s="441">
        <v>0</v>
      </c>
      <c r="P100" s="292"/>
      <c r="Q100" s="292"/>
      <c r="R100" s="292"/>
      <c r="S100" s="292"/>
      <c r="T100" s="292"/>
    </row>
    <row r="101" spans="1:20" ht="15.75">
      <c r="A101" s="455"/>
      <c r="B101" s="471" t="s">
        <v>369</v>
      </c>
      <c r="C101" s="439">
        <v>0</v>
      </c>
      <c r="D101" s="440">
        <v>0</v>
      </c>
      <c r="E101" s="440">
        <v>0</v>
      </c>
      <c r="F101" s="440">
        <v>0</v>
      </c>
      <c r="G101" s="440">
        <v>0</v>
      </c>
      <c r="H101" s="440">
        <v>0</v>
      </c>
      <c r="I101" s="439">
        <v>0</v>
      </c>
      <c r="J101" s="439">
        <v>0</v>
      </c>
      <c r="K101" s="440">
        <v>0</v>
      </c>
      <c r="L101" s="440">
        <v>0</v>
      </c>
      <c r="M101" s="440">
        <v>0</v>
      </c>
      <c r="N101" s="439">
        <v>0</v>
      </c>
      <c r="O101" s="441">
        <v>0</v>
      </c>
      <c r="P101" s="292"/>
      <c r="Q101" s="292"/>
      <c r="R101" s="292"/>
      <c r="S101" s="292"/>
      <c r="T101" s="292"/>
    </row>
    <row r="102" spans="1:20" ht="15.75">
      <c r="A102" s="455"/>
      <c r="B102" s="471" t="s">
        <v>371</v>
      </c>
      <c r="C102" s="439">
        <v>97.985664451827233</v>
      </c>
      <c r="D102" s="440">
        <v>0</v>
      </c>
      <c r="E102" s="440">
        <v>95.14768491834775</v>
      </c>
      <c r="F102" s="440">
        <v>99.199286474973377</v>
      </c>
      <c r="G102" s="440">
        <v>108.69553191489362</v>
      </c>
      <c r="H102" s="440">
        <v>0</v>
      </c>
      <c r="I102" s="439">
        <v>97.110465736561324</v>
      </c>
      <c r="J102" s="439">
        <v>0</v>
      </c>
      <c r="K102" s="440">
        <v>67.57613390928725</v>
      </c>
      <c r="L102" s="440">
        <v>64.169736842105266</v>
      </c>
      <c r="M102" s="440">
        <v>56.817807017543863</v>
      </c>
      <c r="N102" s="439">
        <v>64.912492462311548</v>
      </c>
      <c r="O102" s="441">
        <v>0</v>
      </c>
      <c r="P102" s="292"/>
      <c r="Q102" s="292"/>
      <c r="R102" s="292"/>
      <c r="S102" s="292"/>
      <c r="T102" s="292"/>
    </row>
    <row r="103" spans="1:20" ht="15.75">
      <c r="A103" s="455"/>
      <c r="B103" s="471" t="s">
        <v>377</v>
      </c>
      <c r="C103" s="439">
        <v>94.09492647058822</v>
      </c>
      <c r="D103" s="440">
        <v>0</v>
      </c>
      <c r="E103" s="440">
        <v>104.82386196769457</v>
      </c>
      <c r="F103" s="440">
        <v>92.286308139534881</v>
      </c>
      <c r="G103" s="440">
        <v>91.36</v>
      </c>
      <c r="H103" s="440">
        <v>0</v>
      </c>
      <c r="I103" s="439">
        <v>98.627573680603163</v>
      </c>
      <c r="J103" s="439">
        <v>0</v>
      </c>
      <c r="K103" s="440">
        <v>66.940923076923085</v>
      </c>
      <c r="L103" s="440">
        <v>74.699711627906979</v>
      </c>
      <c r="M103" s="440">
        <v>73.923699186991882</v>
      </c>
      <c r="N103" s="439">
        <v>73.051773997569853</v>
      </c>
      <c r="O103" s="441">
        <v>0</v>
      </c>
      <c r="P103" s="292"/>
      <c r="Q103" s="292"/>
      <c r="R103" s="292"/>
      <c r="S103" s="292"/>
      <c r="T103" s="292"/>
    </row>
    <row r="104" spans="1:20" ht="15.75">
      <c r="A104" s="455"/>
      <c r="B104" s="471" t="s">
        <v>373</v>
      </c>
      <c r="C104" s="439">
        <v>128.22631629701061</v>
      </c>
      <c r="D104" s="440">
        <v>0</v>
      </c>
      <c r="E104" s="440">
        <v>131.00006711409398</v>
      </c>
      <c r="F104" s="440">
        <v>134.37330034636318</v>
      </c>
      <c r="G104" s="440">
        <v>149.2715503875969</v>
      </c>
      <c r="H104" s="440">
        <v>0</v>
      </c>
      <c r="I104" s="439">
        <v>130.56443282583237</v>
      </c>
      <c r="J104" s="439">
        <v>0</v>
      </c>
      <c r="K104" s="440">
        <v>84.736495071193858</v>
      </c>
      <c r="L104" s="440">
        <v>87.775444635685602</v>
      </c>
      <c r="M104" s="440">
        <v>86.641295180722906</v>
      </c>
      <c r="N104" s="439">
        <v>86.720860107095049</v>
      </c>
      <c r="O104" s="441">
        <v>0</v>
      </c>
      <c r="P104" s="292"/>
      <c r="Q104" s="292"/>
      <c r="R104" s="292"/>
      <c r="S104" s="292"/>
      <c r="T104" s="292"/>
    </row>
    <row r="105" spans="1:20" ht="15.75">
      <c r="A105" s="455"/>
      <c r="B105" s="471" t="s">
        <v>375</v>
      </c>
      <c r="C105" s="439">
        <v>99.334397031539893</v>
      </c>
      <c r="D105" s="440">
        <v>0</v>
      </c>
      <c r="E105" s="440">
        <v>98.977859042553206</v>
      </c>
      <c r="F105" s="440">
        <v>107.35408977556109</v>
      </c>
      <c r="G105" s="440">
        <v>120.89758620689655</v>
      </c>
      <c r="H105" s="440">
        <v>0</v>
      </c>
      <c r="I105" s="439">
        <v>101.41058105752468</v>
      </c>
      <c r="J105" s="439">
        <v>0</v>
      </c>
      <c r="K105" s="440">
        <v>75.945253333333341</v>
      </c>
      <c r="L105" s="440">
        <v>74.314499381953041</v>
      </c>
      <c r="M105" s="440">
        <v>66.093813229571992</v>
      </c>
      <c r="N105" s="439">
        <v>73.824603524229076</v>
      </c>
      <c r="O105" s="441">
        <v>0</v>
      </c>
      <c r="P105" s="292"/>
      <c r="Q105" s="292"/>
      <c r="R105" s="292"/>
      <c r="S105" s="292"/>
      <c r="T105" s="292"/>
    </row>
    <row r="106" spans="1:20" ht="15.75">
      <c r="A106" s="455"/>
      <c r="B106" s="471" t="s">
        <v>441</v>
      </c>
      <c r="C106" s="439">
        <v>125.5057110412299</v>
      </c>
      <c r="D106" s="440">
        <v>0</v>
      </c>
      <c r="E106" s="440">
        <v>126.51660026065908</v>
      </c>
      <c r="F106" s="440">
        <v>129.89984723369116</v>
      </c>
      <c r="G106" s="440">
        <v>144.06367088607593</v>
      </c>
      <c r="H106" s="440">
        <v>0</v>
      </c>
      <c r="I106" s="439">
        <v>126.89541791590494</v>
      </c>
      <c r="J106" s="439">
        <v>0</v>
      </c>
      <c r="K106" s="440">
        <v>80.771713770294639</v>
      </c>
      <c r="L106" s="440">
        <v>83.508240595611298</v>
      </c>
      <c r="M106" s="440">
        <v>77.675755517826829</v>
      </c>
      <c r="N106" s="439">
        <v>81.845838884263117</v>
      </c>
      <c r="O106" s="441">
        <v>0</v>
      </c>
      <c r="P106" s="292"/>
      <c r="Q106" s="292"/>
      <c r="R106" s="292"/>
      <c r="S106" s="292"/>
      <c r="T106" s="292"/>
    </row>
    <row r="107" spans="1:20" ht="15.75">
      <c r="A107" s="455"/>
      <c r="B107" s="471" t="s">
        <v>379</v>
      </c>
      <c r="C107" s="439">
        <v>123.41575668623612</v>
      </c>
      <c r="D107" s="440">
        <v>0</v>
      </c>
      <c r="E107" s="440">
        <v>124.0756295439524</v>
      </c>
      <c r="F107" s="440">
        <v>125.22195227765728</v>
      </c>
      <c r="G107" s="440">
        <v>136.61641304347825</v>
      </c>
      <c r="H107" s="440">
        <v>0</v>
      </c>
      <c r="I107" s="439">
        <v>124.17024382185805</v>
      </c>
      <c r="J107" s="439">
        <v>0</v>
      </c>
      <c r="K107" s="440">
        <v>78.510643863179055</v>
      </c>
      <c r="L107" s="440">
        <v>80.897496553625572</v>
      </c>
      <c r="M107" s="440">
        <v>76.570359281437121</v>
      </c>
      <c r="N107" s="439">
        <v>79.601648062015485</v>
      </c>
      <c r="O107" s="441">
        <v>0</v>
      </c>
      <c r="P107" s="292"/>
      <c r="Q107" s="292"/>
      <c r="R107" s="292"/>
      <c r="S107" s="292"/>
      <c r="T107" s="292"/>
    </row>
    <row r="108" spans="1:20" ht="15.75">
      <c r="A108" s="452" t="s">
        <v>183</v>
      </c>
      <c r="B108" s="434" t="s">
        <v>515</v>
      </c>
      <c r="C108" s="436">
        <v>0</v>
      </c>
      <c r="D108" s="437">
        <v>0</v>
      </c>
      <c r="E108" s="437">
        <v>0</v>
      </c>
      <c r="F108" s="437">
        <v>0</v>
      </c>
      <c r="G108" s="437">
        <v>0</v>
      </c>
      <c r="H108" s="437">
        <v>0</v>
      </c>
      <c r="I108" s="436">
        <v>0</v>
      </c>
      <c r="J108" s="436">
        <v>0</v>
      </c>
      <c r="K108" s="437">
        <v>0</v>
      </c>
      <c r="L108" s="437">
        <v>0</v>
      </c>
      <c r="M108" s="437">
        <v>0</v>
      </c>
      <c r="N108" s="436">
        <v>0</v>
      </c>
      <c r="O108" s="438">
        <v>0</v>
      </c>
      <c r="P108" s="292"/>
      <c r="Q108" s="292"/>
      <c r="R108" s="292"/>
      <c r="S108" s="292"/>
      <c r="T108" s="292"/>
    </row>
    <row r="109" spans="1:20" ht="15.75">
      <c r="A109" s="455"/>
      <c r="B109" s="471" t="s">
        <v>517</v>
      </c>
      <c r="C109" s="439">
        <v>0</v>
      </c>
      <c r="D109" s="440">
        <v>0</v>
      </c>
      <c r="E109" s="440">
        <v>0</v>
      </c>
      <c r="F109" s="440">
        <v>0</v>
      </c>
      <c r="G109" s="440">
        <v>0</v>
      </c>
      <c r="H109" s="440">
        <v>0</v>
      </c>
      <c r="I109" s="439">
        <v>0</v>
      </c>
      <c r="J109" s="439">
        <v>0</v>
      </c>
      <c r="K109" s="440">
        <v>0</v>
      </c>
      <c r="L109" s="440">
        <v>0</v>
      </c>
      <c r="M109" s="440">
        <v>0</v>
      </c>
      <c r="N109" s="439">
        <v>0</v>
      </c>
      <c r="O109" s="441">
        <v>0</v>
      </c>
      <c r="P109" s="292"/>
      <c r="Q109" s="292"/>
      <c r="R109" s="292"/>
      <c r="S109" s="292"/>
      <c r="T109" s="292"/>
    </row>
    <row r="110" spans="1:20" ht="15.75">
      <c r="A110" s="455"/>
      <c r="B110" s="471" t="s">
        <v>519</v>
      </c>
      <c r="C110" s="439">
        <v>0</v>
      </c>
      <c r="D110" s="440">
        <v>0</v>
      </c>
      <c r="E110" s="440">
        <v>0</v>
      </c>
      <c r="F110" s="440">
        <v>0</v>
      </c>
      <c r="G110" s="440">
        <v>0</v>
      </c>
      <c r="H110" s="440">
        <v>0</v>
      </c>
      <c r="I110" s="439">
        <v>0</v>
      </c>
      <c r="J110" s="439">
        <v>0</v>
      </c>
      <c r="K110" s="440">
        <v>0</v>
      </c>
      <c r="L110" s="440">
        <v>0</v>
      </c>
      <c r="M110" s="440">
        <v>0</v>
      </c>
      <c r="N110" s="439">
        <v>0</v>
      </c>
      <c r="O110" s="441">
        <v>0</v>
      </c>
      <c r="P110" s="292"/>
      <c r="Q110" s="292"/>
      <c r="R110" s="292"/>
      <c r="S110" s="292"/>
      <c r="T110" s="292"/>
    </row>
    <row r="111" spans="1:20" ht="15.75">
      <c r="A111" s="455"/>
      <c r="B111" s="471" t="s">
        <v>521</v>
      </c>
      <c r="C111" s="439">
        <v>0</v>
      </c>
      <c r="D111" s="440">
        <v>0</v>
      </c>
      <c r="E111" s="440">
        <v>0</v>
      </c>
      <c r="F111" s="440">
        <v>0</v>
      </c>
      <c r="G111" s="440">
        <v>0</v>
      </c>
      <c r="H111" s="440">
        <v>0</v>
      </c>
      <c r="I111" s="439">
        <v>0</v>
      </c>
      <c r="J111" s="439">
        <v>0</v>
      </c>
      <c r="K111" s="440">
        <v>0</v>
      </c>
      <c r="L111" s="440">
        <v>0</v>
      </c>
      <c r="M111" s="440">
        <v>0</v>
      </c>
      <c r="N111" s="439">
        <v>0</v>
      </c>
      <c r="O111" s="441">
        <v>0</v>
      </c>
      <c r="P111" s="292"/>
      <c r="Q111" s="292"/>
      <c r="R111" s="292"/>
      <c r="S111" s="292"/>
      <c r="T111" s="292"/>
    </row>
    <row r="112" spans="1:20" ht="15.75">
      <c r="A112" s="455"/>
      <c r="B112" s="471" t="s">
        <v>357</v>
      </c>
      <c r="C112" s="439">
        <v>0</v>
      </c>
      <c r="D112" s="440">
        <v>0</v>
      </c>
      <c r="E112" s="440">
        <v>0</v>
      </c>
      <c r="F112" s="440">
        <v>0</v>
      </c>
      <c r="G112" s="440">
        <v>0</v>
      </c>
      <c r="H112" s="440">
        <v>0</v>
      </c>
      <c r="I112" s="439">
        <v>0</v>
      </c>
      <c r="J112" s="439">
        <v>0</v>
      </c>
      <c r="K112" s="440">
        <v>0</v>
      </c>
      <c r="L112" s="440">
        <v>0</v>
      </c>
      <c r="M112" s="440">
        <v>0</v>
      </c>
      <c r="N112" s="439">
        <v>0</v>
      </c>
      <c r="O112" s="441">
        <v>0</v>
      </c>
      <c r="P112" s="292"/>
      <c r="Q112" s="292"/>
      <c r="R112" s="292"/>
      <c r="S112" s="292"/>
      <c r="T112" s="292"/>
    </row>
    <row r="113" spans="1:20" ht="15.75">
      <c r="A113" s="455"/>
      <c r="B113" s="471" t="s">
        <v>359</v>
      </c>
      <c r="C113" s="439">
        <v>0</v>
      </c>
      <c r="D113" s="440">
        <v>0</v>
      </c>
      <c r="E113" s="440">
        <v>0</v>
      </c>
      <c r="F113" s="440">
        <v>0</v>
      </c>
      <c r="G113" s="440">
        <v>0</v>
      </c>
      <c r="H113" s="440">
        <v>0</v>
      </c>
      <c r="I113" s="439">
        <v>0</v>
      </c>
      <c r="J113" s="439">
        <v>0</v>
      </c>
      <c r="K113" s="440">
        <v>0</v>
      </c>
      <c r="L113" s="440">
        <v>0</v>
      </c>
      <c r="M113" s="440">
        <v>0</v>
      </c>
      <c r="N113" s="439">
        <v>0</v>
      </c>
      <c r="O113" s="441">
        <v>0</v>
      </c>
      <c r="P113" s="292"/>
      <c r="Q113" s="292"/>
      <c r="R113" s="292"/>
      <c r="S113" s="292"/>
      <c r="T113" s="292"/>
    </row>
    <row r="114" spans="1:20" ht="15.75">
      <c r="A114" s="455"/>
      <c r="B114" s="471" t="s">
        <v>361</v>
      </c>
      <c r="C114" s="439">
        <v>0</v>
      </c>
      <c r="D114" s="440">
        <v>0</v>
      </c>
      <c r="E114" s="440">
        <v>0</v>
      </c>
      <c r="F114" s="440">
        <v>0</v>
      </c>
      <c r="G114" s="440">
        <v>0</v>
      </c>
      <c r="H114" s="440">
        <v>0</v>
      </c>
      <c r="I114" s="439">
        <v>0</v>
      </c>
      <c r="J114" s="439">
        <v>0</v>
      </c>
      <c r="K114" s="440">
        <v>0</v>
      </c>
      <c r="L114" s="440">
        <v>0</v>
      </c>
      <c r="M114" s="440">
        <v>0</v>
      </c>
      <c r="N114" s="439">
        <v>0</v>
      </c>
      <c r="O114" s="441">
        <v>0</v>
      </c>
      <c r="P114" s="292"/>
      <c r="Q114" s="292"/>
      <c r="R114" s="292"/>
      <c r="S114" s="292"/>
      <c r="T114" s="292"/>
    </row>
    <row r="115" spans="1:20" ht="15.75">
      <c r="A115" s="455"/>
      <c r="B115" s="471" t="s">
        <v>363</v>
      </c>
      <c r="C115" s="439">
        <v>0</v>
      </c>
      <c r="D115" s="440">
        <v>0</v>
      </c>
      <c r="E115" s="440">
        <v>0</v>
      </c>
      <c r="F115" s="440">
        <v>0</v>
      </c>
      <c r="G115" s="440">
        <v>0</v>
      </c>
      <c r="H115" s="440">
        <v>0</v>
      </c>
      <c r="I115" s="439">
        <v>0</v>
      </c>
      <c r="J115" s="439">
        <v>0</v>
      </c>
      <c r="K115" s="440">
        <v>0</v>
      </c>
      <c r="L115" s="440">
        <v>0</v>
      </c>
      <c r="M115" s="440">
        <v>0</v>
      </c>
      <c r="N115" s="439">
        <v>0</v>
      </c>
      <c r="O115" s="441">
        <v>0</v>
      </c>
      <c r="P115" s="292"/>
      <c r="Q115" s="292"/>
      <c r="R115" s="292"/>
      <c r="S115" s="292"/>
      <c r="T115" s="292"/>
    </row>
    <row r="116" spans="1:20" ht="15.75">
      <c r="A116" s="455"/>
      <c r="B116" s="471" t="s">
        <v>365</v>
      </c>
      <c r="C116" s="439">
        <v>0</v>
      </c>
      <c r="D116" s="440">
        <v>0</v>
      </c>
      <c r="E116" s="440">
        <v>0</v>
      </c>
      <c r="F116" s="440">
        <v>0</v>
      </c>
      <c r="G116" s="440">
        <v>0</v>
      </c>
      <c r="H116" s="440">
        <v>0</v>
      </c>
      <c r="I116" s="439">
        <v>0</v>
      </c>
      <c r="J116" s="439">
        <v>0</v>
      </c>
      <c r="K116" s="440">
        <v>0</v>
      </c>
      <c r="L116" s="440">
        <v>0</v>
      </c>
      <c r="M116" s="440">
        <v>0</v>
      </c>
      <c r="N116" s="439">
        <v>0</v>
      </c>
      <c r="O116" s="441">
        <v>0</v>
      </c>
      <c r="P116" s="292"/>
      <c r="Q116" s="292"/>
      <c r="R116" s="292"/>
      <c r="S116" s="292"/>
      <c r="T116" s="292"/>
    </row>
    <row r="117" spans="1:20" ht="15.75">
      <c r="A117" s="455"/>
      <c r="B117" s="471" t="s">
        <v>367</v>
      </c>
      <c r="C117" s="439">
        <v>0</v>
      </c>
      <c r="D117" s="440">
        <v>0</v>
      </c>
      <c r="E117" s="440">
        <v>0</v>
      </c>
      <c r="F117" s="440">
        <v>0</v>
      </c>
      <c r="G117" s="440">
        <v>0</v>
      </c>
      <c r="H117" s="440">
        <v>0</v>
      </c>
      <c r="I117" s="439">
        <v>0</v>
      </c>
      <c r="J117" s="439">
        <v>0</v>
      </c>
      <c r="K117" s="440">
        <v>0</v>
      </c>
      <c r="L117" s="440">
        <v>0</v>
      </c>
      <c r="M117" s="440">
        <v>0</v>
      </c>
      <c r="N117" s="439">
        <v>0</v>
      </c>
      <c r="O117" s="441">
        <v>0</v>
      </c>
      <c r="P117" s="292"/>
      <c r="Q117" s="292"/>
      <c r="R117" s="292"/>
      <c r="S117" s="292"/>
      <c r="T117" s="292"/>
    </row>
    <row r="118" spans="1:20" ht="15.75">
      <c r="A118" s="455"/>
      <c r="B118" s="471" t="s">
        <v>369</v>
      </c>
      <c r="C118" s="439">
        <v>0</v>
      </c>
      <c r="D118" s="440">
        <v>0</v>
      </c>
      <c r="E118" s="440">
        <v>0</v>
      </c>
      <c r="F118" s="440">
        <v>0</v>
      </c>
      <c r="G118" s="440">
        <v>0</v>
      </c>
      <c r="H118" s="440">
        <v>0</v>
      </c>
      <c r="I118" s="439">
        <v>0</v>
      </c>
      <c r="J118" s="439">
        <v>0</v>
      </c>
      <c r="K118" s="440">
        <v>0</v>
      </c>
      <c r="L118" s="440">
        <v>0</v>
      </c>
      <c r="M118" s="440">
        <v>0</v>
      </c>
      <c r="N118" s="439">
        <v>0</v>
      </c>
      <c r="O118" s="441">
        <v>0</v>
      </c>
      <c r="P118" s="292"/>
      <c r="Q118" s="292"/>
      <c r="R118" s="292"/>
      <c r="S118" s="292"/>
      <c r="T118" s="292"/>
    </row>
    <row r="119" spans="1:20" ht="15.75">
      <c r="A119" s="455"/>
      <c r="B119" s="471" t="s">
        <v>371</v>
      </c>
      <c r="C119" s="439">
        <v>0</v>
      </c>
      <c r="D119" s="440">
        <v>0</v>
      </c>
      <c r="E119" s="440">
        <v>0</v>
      </c>
      <c r="F119" s="440">
        <v>0</v>
      </c>
      <c r="G119" s="440">
        <v>0</v>
      </c>
      <c r="H119" s="440">
        <v>0</v>
      </c>
      <c r="I119" s="439">
        <v>0</v>
      </c>
      <c r="J119" s="439">
        <v>0</v>
      </c>
      <c r="K119" s="440">
        <v>0</v>
      </c>
      <c r="L119" s="440">
        <v>0</v>
      </c>
      <c r="M119" s="440">
        <v>0</v>
      </c>
      <c r="N119" s="439">
        <v>0</v>
      </c>
      <c r="O119" s="441">
        <v>0</v>
      </c>
      <c r="P119" s="292"/>
      <c r="Q119" s="292"/>
      <c r="R119" s="292"/>
      <c r="S119" s="292"/>
      <c r="T119" s="292"/>
    </row>
    <row r="120" spans="1:20" ht="15.75">
      <c r="A120" s="455"/>
      <c r="B120" s="471" t="s">
        <v>377</v>
      </c>
      <c r="C120" s="439">
        <v>0</v>
      </c>
      <c r="D120" s="440">
        <v>0</v>
      </c>
      <c r="E120" s="440">
        <v>0</v>
      </c>
      <c r="F120" s="440">
        <v>0</v>
      </c>
      <c r="G120" s="440">
        <v>0</v>
      </c>
      <c r="H120" s="440">
        <v>0</v>
      </c>
      <c r="I120" s="439">
        <v>0</v>
      </c>
      <c r="J120" s="439">
        <v>0</v>
      </c>
      <c r="K120" s="440">
        <v>0</v>
      </c>
      <c r="L120" s="440">
        <v>0</v>
      </c>
      <c r="M120" s="440">
        <v>0</v>
      </c>
      <c r="N120" s="439">
        <v>0</v>
      </c>
      <c r="O120" s="441">
        <v>0</v>
      </c>
      <c r="P120" s="292"/>
      <c r="Q120" s="292"/>
      <c r="R120" s="292"/>
      <c r="S120" s="292"/>
      <c r="T120" s="292"/>
    </row>
    <row r="121" spans="1:20" ht="15.75">
      <c r="A121" s="455"/>
      <c r="B121" s="471" t="s">
        <v>373</v>
      </c>
      <c r="C121" s="439">
        <v>0</v>
      </c>
      <c r="D121" s="440">
        <v>0</v>
      </c>
      <c r="E121" s="440">
        <v>0</v>
      </c>
      <c r="F121" s="440">
        <v>0</v>
      </c>
      <c r="G121" s="440">
        <v>0</v>
      </c>
      <c r="H121" s="440">
        <v>0</v>
      </c>
      <c r="I121" s="439">
        <v>0</v>
      </c>
      <c r="J121" s="439">
        <v>0</v>
      </c>
      <c r="K121" s="440">
        <v>0</v>
      </c>
      <c r="L121" s="440">
        <v>0</v>
      </c>
      <c r="M121" s="440">
        <v>0</v>
      </c>
      <c r="N121" s="439">
        <v>0</v>
      </c>
      <c r="O121" s="441">
        <v>0</v>
      </c>
      <c r="P121" s="292"/>
      <c r="Q121" s="292"/>
      <c r="R121" s="292"/>
      <c r="S121" s="292"/>
      <c r="T121" s="292"/>
    </row>
    <row r="122" spans="1:20" ht="15.75">
      <c r="A122" s="455"/>
      <c r="B122" s="471" t="s">
        <v>375</v>
      </c>
      <c r="C122" s="439">
        <v>0</v>
      </c>
      <c r="D122" s="440">
        <v>0</v>
      </c>
      <c r="E122" s="440">
        <v>0</v>
      </c>
      <c r="F122" s="440">
        <v>0</v>
      </c>
      <c r="G122" s="440">
        <v>0</v>
      </c>
      <c r="H122" s="440">
        <v>0</v>
      </c>
      <c r="I122" s="439">
        <v>0</v>
      </c>
      <c r="J122" s="439">
        <v>0</v>
      </c>
      <c r="K122" s="440">
        <v>0</v>
      </c>
      <c r="L122" s="440">
        <v>0</v>
      </c>
      <c r="M122" s="440">
        <v>0</v>
      </c>
      <c r="N122" s="439">
        <v>0</v>
      </c>
      <c r="O122" s="441">
        <v>0</v>
      </c>
      <c r="P122" s="292"/>
      <c r="Q122" s="292"/>
      <c r="R122" s="292"/>
      <c r="S122" s="292"/>
      <c r="T122" s="292"/>
    </row>
    <row r="123" spans="1:20" ht="15.75">
      <c r="A123" s="455"/>
      <c r="B123" s="471" t="s">
        <v>441</v>
      </c>
      <c r="C123" s="439">
        <v>0</v>
      </c>
      <c r="D123" s="440">
        <v>0</v>
      </c>
      <c r="E123" s="440">
        <v>0</v>
      </c>
      <c r="F123" s="440">
        <v>0</v>
      </c>
      <c r="G123" s="440">
        <v>0</v>
      </c>
      <c r="H123" s="440">
        <v>0</v>
      </c>
      <c r="I123" s="439">
        <v>0</v>
      </c>
      <c r="J123" s="439">
        <v>0</v>
      </c>
      <c r="K123" s="440">
        <v>0</v>
      </c>
      <c r="L123" s="440">
        <v>0</v>
      </c>
      <c r="M123" s="440">
        <v>0</v>
      </c>
      <c r="N123" s="439">
        <v>0</v>
      </c>
      <c r="O123" s="441">
        <v>0</v>
      </c>
      <c r="P123" s="292"/>
      <c r="Q123" s="292"/>
      <c r="R123" s="292"/>
      <c r="S123" s="292"/>
      <c r="T123" s="292"/>
    </row>
    <row r="124" spans="1:20" ht="15.75">
      <c r="A124" s="455"/>
      <c r="B124" s="471" t="s">
        <v>379</v>
      </c>
      <c r="C124" s="439">
        <v>0</v>
      </c>
      <c r="D124" s="440">
        <v>0</v>
      </c>
      <c r="E124" s="440">
        <v>0</v>
      </c>
      <c r="F124" s="440">
        <v>0</v>
      </c>
      <c r="G124" s="440">
        <v>0</v>
      </c>
      <c r="H124" s="440">
        <v>0</v>
      </c>
      <c r="I124" s="439">
        <v>0</v>
      </c>
      <c r="J124" s="439">
        <v>0</v>
      </c>
      <c r="K124" s="440">
        <v>0</v>
      </c>
      <c r="L124" s="440">
        <v>0</v>
      </c>
      <c r="M124" s="440">
        <v>0</v>
      </c>
      <c r="N124" s="439">
        <v>0</v>
      </c>
      <c r="O124" s="441">
        <v>0</v>
      </c>
      <c r="P124" s="292"/>
      <c r="Q124" s="292"/>
      <c r="R124" s="292"/>
      <c r="S124" s="292"/>
      <c r="T124" s="292"/>
    </row>
    <row r="125" spans="1:20" ht="15.75">
      <c r="A125" s="452" t="s">
        <v>287</v>
      </c>
      <c r="B125" s="434" t="s">
        <v>515</v>
      </c>
      <c r="C125" s="436">
        <v>0</v>
      </c>
      <c r="D125" s="437">
        <v>0</v>
      </c>
      <c r="E125" s="437">
        <v>0</v>
      </c>
      <c r="F125" s="437">
        <v>0</v>
      </c>
      <c r="G125" s="437">
        <v>0</v>
      </c>
      <c r="H125" s="437">
        <v>0</v>
      </c>
      <c r="I125" s="436">
        <v>0</v>
      </c>
      <c r="J125" s="436">
        <v>0</v>
      </c>
      <c r="K125" s="437">
        <v>0</v>
      </c>
      <c r="L125" s="437">
        <v>0</v>
      </c>
      <c r="M125" s="437">
        <v>0</v>
      </c>
      <c r="N125" s="436">
        <v>0</v>
      </c>
      <c r="O125" s="438">
        <v>0</v>
      </c>
      <c r="P125" s="292"/>
      <c r="Q125" s="292"/>
      <c r="R125" s="292"/>
      <c r="S125" s="292"/>
      <c r="T125" s="292"/>
    </row>
    <row r="126" spans="1:20" ht="15.75">
      <c r="A126" s="455"/>
      <c r="B126" s="471" t="s">
        <v>517</v>
      </c>
      <c r="C126" s="439">
        <v>0</v>
      </c>
      <c r="D126" s="440">
        <v>0</v>
      </c>
      <c r="E126" s="440">
        <v>0</v>
      </c>
      <c r="F126" s="440">
        <v>0</v>
      </c>
      <c r="G126" s="440">
        <v>0</v>
      </c>
      <c r="H126" s="440">
        <v>0</v>
      </c>
      <c r="I126" s="439">
        <v>0</v>
      </c>
      <c r="J126" s="439">
        <v>0</v>
      </c>
      <c r="K126" s="440">
        <v>0</v>
      </c>
      <c r="L126" s="440">
        <v>0</v>
      </c>
      <c r="M126" s="440">
        <v>0</v>
      </c>
      <c r="N126" s="439">
        <v>0</v>
      </c>
      <c r="O126" s="441">
        <v>0</v>
      </c>
      <c r="P126" s="292"/>
      <c r="Q126" s="292"/>
      <c r="R126" s="292"/>
      <c r="S126" s="292"/>
      <c r="T126" s="292"/>
    </row>
    <row r="127" spans="1:20" ht="15.75">
      <c r="A127" s="455"/>
      <c r="B127" s="471" t="s">
        <v>519</v>
      </c>
      <c r="C127" s="439">
        <v>0</v>
      </c>
      <c r="D127" s="440">
        <v>0</v>
      </c>
      <c r="E127" s="440">
        <v>0</v>
      </c>
      <c r="F127" s="440">
        <v>0</v>
      </c>
      <c r="G127" s="440">
        <v>0</v>
      </c>
      <c r="H127" s="440">
        <v>0</v>
      </c>
      <c r="I127" s="439">
        <v>0</v>
      </c>
      <c r="J127" s="439">
        <v>0</v>
      </c>
      <c r="K127" s="440">
        <v>0</v>
      </c>
      <c r="L127" s="440">
        <v>0</v>
      </c>
      <c r="M127" s="440">
        <v>0</v>
      </c>
      <c r="N127" s="439">
        <v>0</v>
      </c>
      <c r="O127" s="441">
        <v>0</v>
      </c>
      <c r="P127" s="292"/>
      <c r="Q127" s="292"/>
      <c r="R127" s="292"/>
      <c r="S127" s="292"/>
      <c r="T127" s="292"/>
    </row>
    <row r="128" spans="1:20" ht="15.75">
      <c r="A128" s="455"/>
      <c r="B128" s="471" t="s">
        <v>521</v>
      </c>
      <c r="C128" s="439">
        <v>0</v>
      </c>
      <c r="D128" s="440">
        <v>0</v>
      </c>
      <c r="E128" s="440">
        <v>0</v>
      </c>
      <c r="F128" s="440">
        <v>0</v>
      </c>
      <c r="G128" s="440">
        <v>0</v>
      </c>
      <c r="H128" s="440">
        <v>0</v>
      </c>
      <c r="I128" s="439">
        <v>0</v>
      </c>
      <c r="J128" s="439">
        <v>0</v>
      </c>
      <c r="K128" s="440">
        <v>0</v>
      </c>
      <c r="L128" s="440">
        <v>0</v>
      </c>
      <c r="M128" s="440">
        <v>0</v>
      </c>
      <c r="N128" s="439">
        <v>0</v>
      </c>
      <c r="O128" s="441">
        <v>0</v>
      </c>
      <c r="P128" s="292"/>
      <c r="Q128" s="292"/>
      <c r="R128" s="292"/>
      <c r="S128" s="292"/>
      <c r="T128" s="292"/>
    </row>
    <row r="129" spans="1:20" ht="15.75">
      <c r="A129" s="455"/>
      <c r="B129" s="471" t="s">
        <v>357</v>
      </c>
      <c r="C129" s="439">
        <v>0</v>
      </c>
      <c r="D129" s="440">
        <v>0</v>
      </c>
      <c r="E129" s="440">
        <v>0</v>
      </c>
      <c r="F129" s="440">
        <v>0</v>
      </c>
      <c r="G129" s="440">
        <v>0</v>
      </c>
      <c r="H129" s="440">
        <v>0</v>
      </c>
      <c r="I129" s="439">
        <v>0</v>
      </c>
      <c r="J129" s="439">
        <v>0</v>
      </c>
      <c r="K129" s="440">
        <v>0</v>
      </c>
      <c r="L129" s="440">
        <v>0</v>
      </c>
      <c r="M129" s="440">
        <v>0</v>
      </c>
      <c r="N129" s="439">
        <v>0</v>
      </c>
      <c r="O129" s="441">
        <v>0</v>
      </c>
      <c r="P129" s="292"/>
      <c r="Q129" s="292"/>
      <c r="R129" s="292"/>
      <c r="S129" s="292"/>
      <c r="T129" s="292"/>
    </row>
    <row r="130" spans="1:20" ht="15.75">
      <c r="A130" s="455"/>
      <c r="B130" s="471" t="s">
        <v>359</v>
      </c>
      <c r="C130" s="439">
        <v>0</v>
      </c>
      <c r="D130" s="440">
        <v>0</v>
      </c>
      <c r="E130" s="440">
        <v>0</v>
      </c>
      <c r="F130" s="440">
        <v>0</v>
      </c>
      <c r="G130" s="440">
        <v>0</v>
      </c>
      <c r="H130" s="440">
        <v>0</v>
      </c>
      <c r="I130" s="439">
        <v>0</v>
      </c>
      <c r="J130" s="439">
        <v>0</v>
      </c>
      <c r="K130" s="440">
        <v>0</v>
      </c>
      <c r="L130" s="440">
        <v>0</v>
      </c>
      <c r="M130" s="440">
        <v>0</v>
      </c>
      <c r="N130" s="439">
        <v>0</v>
      </c>
      <c r="O130" s="441">
        <v>0</v>
      </c>
      <c r="P130" s="292"/>
      <c r="Q130" s="292"/>
      <c r="R130" s="292"/>
      <c r="S130" s="292"/>
      <c r="T130" s="292"/>
    </row>
    <row r="131" spans="1:20" ht="15.75">
      <c r="A131" s="455"/>
      <c r="B131" s="471" t="s">
        <v>361</v>
      </c>
      <c r="C131" s="439">
        <v>0</v>
      </c>
      <c r="D131" s="440">
        <v>0</v>
      </c>
      <c r="E131" s="440">
        <v>0</v>
      </c>
      <c r="F131" s="440">
        <v>0</v>
      </c>
      <c r="G131" s="440">
        <v>0</v>
      </c>
      <c r="H131" s="440">
        <v>0</v>
      </c>
      <c r="I131" s="439">
        <v>0</v>
      </c>
      <c r="J131" s="439">
        <v>0</v>
      </c>
      <c r="K131" s="440">
        <v>0</v>
      </c>
      <c r="L131" s="440">
        <v>0</v>
      </c>
      <c r="M131" s="440">
        <v>0</v>
      </c>
      <c r="N131" s="439">
        <v>0</v>
      </c>
      <c r="O131" s="441">
        <v>0</v>
      </c>
      <c r="P131" s="292"/>
      <c r="Q131" s="292"/>
      <c r="R131" s="292"/>
      <c r="S131" s="292"/>
      <c r="T131" s="292"/>
    </row>
    <row r="132" spans="1:20" ht="15.75">
      <c r="A132" s="455"/>
      <c r="B132" s="471" t="s">
        <v>363</v>
      </c>
      <c r="C132" s="439">
        <v>0</v>
      </c>
      <c r="D132" s="440">
        <v>0</v>
      </c>
      <c r="E132" s="440">
        <v>0</v>
      </c>
      <c r="F132" s="440">
        <v>0</v>
      </c>
      <c r="G132" s="440">
        <v>0</v>
      </c>
      <c r="H132" s="440">
        <v>0</v>
      </c>
      <c r="I132" s="439">
        <v>0</v>
      </c>
      <c r="J132" s="439">
        <v>0</v>
      </c>
      <c r="K132" s="440">
        <v>0</v>
      </c>
      <c r="L132" s="440">
        <v>0</v>
      </c>
      <c r="M132" s="440">
        <v>0</v>
      </c>
      <c r="N132" s="439">
        <v>0</v>
      </c>
      <c r="O132" s="441">
        <v>0</v>
      </c>
      <c r="P132" s="292"/>
      <c r="Q132" s="292"/>
      <c r="R132" s="292"/>
      <c r="S132" s="292"/>
      <c r="T132" s="292"/>
    </row>
    <row r="133" spans="1:20" ht="15.75">
      <c r="A133" s="455"/>
      <c r="B133" s="471" t="s">
        <v>365</v>
      </c>
      <c r="C133" s="439">
        <v>0</v>
      </c>
      <c r="D133" s="440">
        <v>0</v>
      </c>
      <c r="E133" s="440">
        <v>0</v>
      </c>
      <c r="F133" s="440">
        <v>0</v>
      </c>
      <c r="G133" s="440">
        <v>0</v>
      </c>
      <c r="H133" s="440">
        <v>0</v>
      </c>
      <c r="I133" s="439">
        <v>0</v>
      </c>
      <c r="J133" s="439">
        <v>0</v>
      </c>
      <c r="K133" s="440">
        <v>0</v>
      </c>
      <c r="L133" s="440">
        <v>0</v>
      </c>
      <c r="M133" s="440">
        <v>0</v>
      </c>
      <c r="N133" s="439">
        <v>0</v>
      </c>
      <c r="O133" s="441">
        <v>0</v>
      </c>
      <c r="P133" s="292"/>
      <c r="Q133" s="292"/>
      <c r="R133" s="292"/>
      <c r="S133" s="292"/>
      <c r="T133" s="292"/>
    </row>
    <row r="134" spans="1:20" ht="15.75">
      <c r="A134" s="455"/>
      <c r="B134" s="471" t="s">
        <v>367</v>
      </c>
      <c r="C134" s="439">
        <v>0</v>
      </c>
      <c r="D134" s="440">
        <v>0</v>
      </c>
      <c r="E134" s="440">
        <v>0</v>
      </c>
      <c r="F134" s="440">
        <v>0</v>
      </c>
      <c r="G134" s="440">
        <v>0</v>
      </c>
      <c r="H134" s="440">
        <v>0</v>
      </c>
      <c r="I134" s="439">
        <v>0</v>
      </c>
      <c r="J134" s="439">
        <v>0</v>
      </c>
      <c r="K134" s="440">
        <v>0</v>
      </c>
      <c r="L134" s="440">
        <v>0</v>
      </c>
      <c r="M134" s="440">
        <v>0</v>
      </c>
      <c r="N134" s="439">
        <v>0</v>
      </c>
      <c r="O134" s="441">
        <v>0</v>
      </c>
      <c r="P134" s="292"/>
      <c r="Q134" s="292"/>
      <c r="R134" s="292"/>
      <c r="S134" s="292"/>
      <c r="T134" s="292"/>
    </row>
    <row r="135" spans="1:20" ht="15.75">
      <c r="A135" s="455"/>
      <c r="B135" s="471" t="s">
        <v>369</v>
      </c>
      <c r="C135" s="439">
        <v>0</v>
      </c>
      <c r="D135" s="440">
        <v>0</v>
      </c>
      <c r="E135" s="440">
        <v>0</v>
      </c>
      <c r="F135" s="440">
        <v>0</v>
      </c>
      <c r="G135" s="440">
        <v>0</v>
      </c>
      <c r="H135" s="440">
        <v>0</v>
      </c>
      <c r="I135" s="439">
        <v>0</v>
      </c>
      <c r="J135" s="439">
        <v>0</v>
      </c>
      <c r="K135" s="440">
        <v>0</v>
      </c>
      <c r="L135" s="440">
        <v>0</v>
      </c>
      <c r="M135" s="440">
        <v>0</v>
      </c>
      <c r="N135" s="439">
        <v>0</v>
      </c>
      <c r="O135" s="441">
        <v>0</v>
      </c>
      <c r="P135" s="292"/>
      <c r="Q135" s="292"/>
      <c r="R135" s="292"/>
      <c r="S135" s="292"/>
      <c r="T135" s="292"/>
    </row>
    <row r="136" spans="1:20" ht="15.75">
      <c r="A136" s="455"/>
      <c r="B136" s="471" t="s">
        <v>371</v>
      </c>
      <c r="C136" s="439">
        <v>0</v>
      </c>
      <c r="D136" s="440">
        <v>0</v>
      </c>
      <c r="E136" s="440">
        <v>0</v>
      </c>
      <c r="F136" s="440">
        <v>0</v>
      </c>
      <c r="G136" s="440">
        <v>0</v>
      </c>
      <c r="H136" s="440">
        <v>0</v>
      </c>
      <c r="I136" s="439">
        <v>0</v>
      </c>
      <c r="J136" s="439">
        <v>0</v>
      </c>
      <c r="K136" s="440">
        <v>0</v>
      </c>
      <c r="L136" s="440">
        <v>0</v>
      </c>
      <c r="M136" s="440">
        <v>0</v>
      </c>
      <c r="N136" s="439">
        <v>0</v>
      </c>
      <c r="O136" s="441">
        <v>0</v>
      </c>
      <c r="P136" s="292"/>
      <c r="Q136" s="292"/>
      <c r="R136" s="292"/>
      <c r="S136" s="292"/>
      <c r="T136" s="292"/>
    </row>
    <row r="137" spans="1:20" ht="15.75">
      <c r="A137" s="455"/>
      <c r="B137" s="471" t="s">
        <v>377</v>
      </c>
      <c r="C137" s="439">
        <v>0</v>
      </c>
      <c r="D137" s="440">
        <v>0</v>
      </c>
      <c r="E137" s="440">
        <v>0</v>
      </c>
      <c r="F137" s="440">
        <v>0</v>
      </c>
      <c r="G137" s="440">
        <v>0</v>
      </c>
      <c r="H137" s="440">
        <v>0</v>
      </c>
      <c r="I137" s="439">
        <v>0</v>
      </c>
      <c r="J137" s="439">
        <v>0</v>
      </c>
      <c r="K137" s="440">
        <v>0</v>
      </c>
      <c r="L137" s="440">
        <v>0</v>
      </c>
      <c r="M137" s="440">
        <v>0</v>
      </c>
      <c r="N137" s="439">
        <v>0</v>
      </c>
      <c r="O137" s="441">
        <v>0</v>
      </c>
      <c r="P137" s="292"/>
      <c r="Q137" s="292"/>
      <c r="R137" s="292"/>
      <c r="S137" s="292"/>
      <c r="T137" s="292"/>
    </row>
    <row r="138" spans="1:20" ht="15.75">
      <c r="A138" s="455"/>
      <c r="B138" s="471" t="s">
        <v>373</v>
      </c>
      <c r="C138" s="439">
        <v>0</v>
      </c>
      <c r="D138" s="440">
        <v>0</v>
      </c>
      <c r="E138" s="440">
        <v>0</v>
      </c>
      <c r="F138" s="440">
        <v>0</v>
      </c>
      <c r="G138" s="440">
        <v>0</v>
      </c>
      <c r="H138" s="440">
        <v>0</v>
      </c>
      <c r="I138" s="439">
        <v>0</v>
      </c>
      <c r="J138" s="439">
        <v>0</v>
      </c>
      <c r="K138" s="440">
        <v>0</v>
      </c>
      <c r="L138" s="440">
        <v>0</v>
      </c>
      <c r="M138" s="440">
        <v>0</v>
      </c>
      <c r="N138" s="439">
        <v>0</v>
      </c>
      <c r="O138" s="441">
        <v>0</v>
      </c>
      <c r="P138" s="292"/>
      <c r="Q138" s="292"/>
      <c r="R138" s="292"/>
      <c r="S138" s="292"/>
      <c r="T138" s="292"/>
    </row>
    <row r="139" spans="1:20" ht="15.75">
      <c r="A139" s="455"/>
      <c r="B139" s="471" t="s">
        <v>375</v>
      </c>
      <c r="C139" s="439">
        <v>0</v>
      </c>
      <c r="D139" s="440">
        <v>0</v>
      </c>
      <c r="E139" s="440">
        <v>0</v>
      </c>
      <c r="F139" s="440">
        <v>0</v>
      </c>
      <c r="G139" s="440">
        <v>0</v>
      </c>
      <c r="H139" s="440">
        <v>0</v>
      </c>
      <c r="I139" s="439">
        <v>0</v>
      </c>
      <c r="J139" s="439">
        <v>0</v>
      </c>
      <c r="K139" s="440">
        <v>0</v>
      </c>
      <c r="L139" s="440">
        <v>0</v>
      </c>
      <c r="M139" s="440">
        <v>0</v>
      </c>
      <c r="N139" s="439">
        <v>0</v>
      </c>
      <c r="O139" s="441">
        <v>0</v>
      </c>
      <c r="P139" s="292"/>
      <c r="Q139" s="292"/>
      <c r="R139" s="292"/>
      <c r="S139" s="292"/>
      <c r="T139" s="292"/>
    </row>
    <row r="140" spans="1:20" ht="15.75">
      <c r="A140" s="455"/>
      <c r="B140" s="471" t="s">
        <v>441</v>
      </c>
      <c r="C140" s="439">
        <v>0</v>
      </c>
      <c r="D140" s="440">
        <v>0</v>
      </c>
      <c r="E140" s="440">
        <v>0</v>
      </c>
      <c r="F140" s="440">
        <v>0</v>
      </c>
      <c r="G140" s="440">
        <v>0</v>
      </c>
      <c r="H140" s="440">
        <v>0</v>
      </c>
      <c r="I140" s="439">
        <v>0</v>
      </c>
      <c r="J140" s="439">
        <v>0</v>
      </c>
      <c r="K140" s="440">
        <v>0</v>
      </c>
      <c r="L140" s="440">
        <v>0</v>
      </c>
      <c r="M140" s="440">
        <v>0</v>
      </c>
      <c r="N140" s="439">
        <v>0</v>
      </c>
      <c r="O140" s="441">
        <v>0</v>
      </c>
      <c r="P140" s="292"/>
      <c r="Q140" s="292"/>
      <c r="R140" s="292"/>
      <c r="S140" s="292"/>
      <c r="T140" s="292"/>
    </row>
    <row r="141" spans="1:20" ht="15.75">
      <c r="A141" s="455"/>
      <c r="B141" s="471" t="s">
        <v>379</v>
      </c>
      <c r="C141" s="439">
        <v>0</v>
      </c>
      <c r="D141" s="440">
        <v>0</v>
      </c>
      <c r="E141" s="440">
        <v>0</v>
      </c>
      <c r="F141" s="440">
        <v>0</v>
      </c>
      <c r="G141" s="440">
        <v>0</v>
      </c>
      <c r="H141" s="440">
        <v>0</v>
      </c>
      <c r="I141" s="439">
        <v>0</v>
      </c>
      <c r="J141" s="439">
        <v>0</v>
      </c>
      <c r="K141" s="440">
        <v>0</v>
      </c>
      <c r="L141" s="440">
        <v>0</v>
      </c>
      <c r="M141" s="440">
        <v>0</v>
      </c>
      <c r="N141" s="439">
        <v>0</v>
      </c>
      <c r="O141" s="441">
        <v>0</v>
      </c>
      <c r="P141" s="292"/>
      <c r="Q141" s="292"/>
      <c r="R141" s="292"/>
      <c r="S141" s="292"/>
      <c r="T141" s="292"/>
    </row>
    <row r="142" spans="1:20" ht="15.75">
      <c r="A142" s="452" t="s">
        <v>288</v>
      </c>
      <c r="B142" s="434" t="s">
        <v>515</v>
      </c>
      <c r="C142" s="436">
        <v>0</v>
      </c>
      <c r="D142" s="437">
        <v>0</v>
      </c>
      <c r="E142" s="437">
        <v>0</v>
      </c>
      <c r="F142" s="437">
        <v>0</v>
      </c>
      <c r="G142" s="437">
        <v>0</v>
      </c>
      <c r="H142" s="437">
        <v>0</v>
      </c>
      <c r="I142" s="436">
        <v>0</v>
      </c>
      <c r="J142" s="436">
        <v>0</v>
      </c>
      <c r="K142" s="437">
        <v>0</v>
      </c>
      <c r="L142" s="437">
        <v>0</v>
      </c>
      <c r="M142" s="437">
        <v>0</v>
      </c>
      <c r="N142" s="436">
        <v>0</v>
      </c>
      <c r="O142" s="438">
        <v>0</v>
      </c>
      <c r="P142" s="292"/>
      <c r="Q142" s="292"/>
      <c r="R142" s="292"/>
      <c r="S142" s="292"/>
      <c r="T142" s="292"/>
    </row>
    <row r="143" spans="1:20" ht="15.75">
      <c r="A143" s="455"/>
      <c r="B143" s="471" t="s">
        <v>517</v>
      </c>
      <c r="C143" s="439">
        <v>0</v>
      </c>
      <c r="D143" s="440">
        <v>0</v>
      </c>
      <c r="E143" s="440">
        <v>0</v>
      </c>
      <c r="F143" s="440">
        <v>0</v>
      </c>
      <c r="G143" s="440">
        <v>0</v>
      </c>
      <c r="H143" s="440">
        <v>0</v>
      </c>
      <c r="I143" s="439">
        <v>0</v>
      </c>
      <c r="J143" s="439">
        <v>0</v>
      </c>
      <c r="K143" s="440">
        <v>0</v>
      </c>
      <c r="L143" s="440">
        <v>0</v>
      </c>
      <c r="M143" s="440">
        <v>0</v>
      </c>
      <c r="N143" s="439">
        <v>0</v>
      </c>
      <c r="O143" s="441">
        <v>0</v>
      </c>
      <c r="P143" s="292"/>
      <c r="Q143" s="292"/>
      <c r="R143" s="292"/>
      <c r="S143" s="292"/>
      <c r="T143" s="292"/>
    </row>
    <row r="144" spans="1:20" ht="15.75">
      <c r="A144" s="455"/>
      <c r="B144" s="471" t="s">
        <v>519</v>
      </c>
      <c r="C144" s="439">
        <v>0</v>
      </c>
      <c r="D144" s="440">
        <v>0</v>
      </c>
      <c r="E144" s="440">
        <v>0</v>
      </c>
      <c r="F144" s="440">
        <v>0</v>
      </c>
      <c r="G144" s="440">
        <v>0</v>
      </c>
      <c r="H144" s="440">
        <v>0</v>
      </c>
      <c r="I144" s="439">
        <v>0</v>
      </c>
      <c r="J144" s="439">
        <v>0</v>
      </c>
      <c r="K144" s="440">
        <v>0</v>
      </c>
      <c r="L144" s="440">
        <v>0</v>
      </c>
      <c r="M144" s="440">
        <v>0</v>
      </c>
      <c r="N144" s="439">
        <v>0</v>
      </c>
      <c r="O144" s="441">
        <v>0</v>
      </c>
      <c r="P144" s="292"/>
      <c r="Q144" s="292"/>
      <c r="R144" s="292"/>
      <c r="S144" s="292"/>
      <c r="T144" s="292"/>
    </row>
    <row r="145" spans="1:20" ht="15.75">
      <c r="A145" s="455"/>
      <c r="B145" s="471" t="s">
        <v>521</v>
      </c>
      <c r="C145" s="439">
        <v>0</v>
      </c>
      <c r="D145" s="440">
        <v>0</v>
      </c>
      <c r="E145" s="440">
        <v>0</v>
      </c>
      <c r="F145" s="440">
        <v>0</v>
      </c>
      <c r="G145" s="440">
        <v>0</v>
      </c>
      <c r="H145" s="440">
        <v>0</v>
      </c>
      <c r="I145" s="439">
        <v>0</v>
      </c>
      <c r="J145" s="439">
        <v>0</v>
      </c>
      <c r="K145" s="440">
        <v>0</v>
      </c>
      <c r="L145" s="440">
        <v>0</v>
      </c>
      <c r="M145" s="440">
        <v>0</v>
      </c>
      <c r="N145" s="439">
        <v>0</v>
      </c>
      <c r="O145" s="441">
        <v>0</v>
      </c>
      <c r="P145" s="292"/>
      <c r="Q145" s="292"/>
      <c r="R145" s="292"/>
      <c r="S145" s="292"/>
      <c r="T145" s="292"/>
    </row>
    <row r="146" spans="1:20" ht="15.75">
      <c r="A146" s="455"/>
      <c r="B146" s="471" t="s">
        <v>357</v>
      </c>
      <c r="C146" s="439">
        <v>0</v>
      </c>
      <c r="D146" s="440">
        <v>0</v>
      </c>
      <c r="E146" s="440">
        <v>0</v>
      </c>
      <c r="F146" s="440">
        <v>0</v>
      </c>
      <c r="G146" s="440">
        <v>0</v>
      </c>
      <c r="H146" s="440">
        <v>0</v>
      </c>
      <c r="I146" s="439">
        <v>0</v>
      </c>
      <c r="J146" s="439">
        <v>0</v>
      </c>
      <c r="K146" s="440">
        <v>0</v>
      </c>
      <c r="L146" s="440">
        <v>0</v>
      </c>
      <c r="M146" s="440">
        <v>0</v>
      </c>
      <c r="N146" s="439">
        <v>0</v>
      </c>
      <c r="O146" s="441">
        <v>0</v>
      </c>
      <c r="P146" s="292"/>
      <c r="Q146" s="292"/>
      <c r="R146" s="292"/>
      <c r="S146" s="292"/>
      <c r="T146" s="292"/>
    </row>
    <row r="147" spans="1:20" ht="15.75">
      <c r="A147" s="455"/>
      <c r="B147" s="471" t="s">
        <v>359</v>
      </c>
      <c r="C147" s="439">
        <v>0</v>
      </c>
      <c r="D147" s="440">
        <v>0</v>
      </c>
      <c r="E147" s="440">
        <v>0</v>
      </c>
      <c r="F147" s="440">
        <v>0</v>
      </c>
      <c r="G147" s="440">
        <v>0</v>
      </c>
      <c r="H147" s="440">
        <v>0</v>
      </c>
      <c r="I147" s="439">
        <v>0</v>
      </c>
      <c r="J147" s="439">
        <v>0</v>
      </c>
      <c r="K147" s="440">
        <v>0</v>
      </c>
      <c r="L147" s="440">
        <v>0</v>
      </c>
      <c r="M147" s="440">
        <v>0</v>
      </c>
      <c r="N147" s="439">
        <v>0</v>
      </c>
      <c r="O147" s="441">
        <v>0</v>
      </c>
      <c r="P147" s="292"/>
      <c r="Q147" s="292"/>
      <c r="R147" s="292"/>
      <c r="S147" s="292"/>
      <c r="T147" s="292"/>
    </row>
    <row r="148" spans="1:20" ht="15.75">
      <c r="A148" s="455"/>
      <c r="B148" s="471" t="s">
        <v>361</v>
      </c>
      <c r="C148" s="439">
        <v>0</v>
      </c>
      <c r="D148" s="440">
        <v>0</v>
      </c>
      <c r="E148" s="440">
        <v>0</v>
      </c>
      <c r="F148" s="440">
        <v>0</v>
      </c>
      <c r="G148" s="440">
        <v>0</v>
      </c>
      <c r="H148" s="440">
        <v>0</v>
      </c>
      <c r="I148" s="439">
        <v>0</v>
      </c>
      <c r="J148" s="439">
        <v>0</v>
      </c>
      <c r="K148" s="440">
        <v>0</v>
      </c>
      <c r="L148" s="440">
        <v>0</v>
      </c>
      <c r="M148" s="440">
        <v>0</v>
      </c>
      <c r="N148" s="439">
        <v>0</v>
      </c>
      <c r="O148" s="441">
        <v>0</v>
      </c>
      <c r="P148" s="292"/>
      <c r="Q148" s="292"/>
      <c r="R148" s="292"/>
      <c r="S148" s="292"/>
      <c r="T148" s="292"/>
    </row>
    <row r="149" spans="1:20" ht="15.75">
      <c r="A149" s="455"/>
      <c r="B149" s="471" t="s">
        <v>363</v>
      </c>
      <c r="C149" s="439">
        <v>0</v>
      </c>
      <c r="D149" s="440">
        <v>0</v>
      </c>
      <c r="E149" s="440">
        <v>0</v>
      </c>
      <c r="F149" s="440">
        <v>0</v>
      </c>
      <c r="G149" s="440">
        <v>0</v>
      </c>
      <c r="H149" s="440">
        <v>0</v>
      </c>
      <c r="I149" s="439">
        <v>0</v>
      </c>
      <c r="J149" s="439">
        <v>0</v>
      </c>
      <c r="K149" s="440">
        <v>0</v>
      </c>
      <c r="L149" s="440">
        <v>0</v>
      </c>
      <c r="M149" s="440">
        <v>0</v>
      </c>
      <c r="N149" s="439">
        <v>0</v>
      </c>
      <c r="O149" s="441">
        <v>0</v>
      </c>
      <c r="P149" s="292"/>
      <c r="Q149" s="292"/>
      <c r="R149" s="292"/>
      <c r="S149" s="292"/>
      <c r="T149" s="292"/>
    </row>
    <row r="150" spans="1:20" ht="15.75">
      <c r="A150" s="455"/>
      <c r="B150" s="471" t="s">
        <v>365</v>
      </c>
      <c r="C150" s="439">
        <v>0</v>
      </c>
      <c r="D150" s="440">
        <v>0</v>
      </c>
      <c r="E150" s="440">
        <v>0</v>
      </c>
      <c r="F150" s="440">
        <v>0</v>
      </c>
      <c r="G150" s="440">
        <v>0</v>
      </c>
      <c r="H150" s="440">
        <v>0</v>
      </c>
      <c r="I150" s="439">
        <v>0</v>
      </c>
      <c r="J150" s="439">
        <v>0</v>
      </c>
      <c r="K150" s="440">
        <v>0</v>
      </c>
      <c r="L150" s="440">
        <v>0</v>
      </c>
      <c r="M150" s="440">
        <v>0</v>
      </c>
      <c r="N150" s="439">
        <v>0</v>
      </c>
      <c r="O150" s="441">
        <v>0</v>
      </c>
      <c r="P150" s="292"/>
      <c r="Q150" s="292"/>
      <c r="R150" s="292"/>
      <c r="S150" s="292"/>
      <c r="T150" s="292"/>
    </row>
    <row r="151" spans="1:20" ht="15.75">
      <c r="A151" s="455"/>
      <c r="B151" s="471" t="s">
        <v>367</v>
      </c>
      <c r="C151" s="439">
        <v>0</v>
      </c>
      <c r="D151" s="440">
        <v>0</v>
      </c>
      <c r="E151" s="440">
        <v>0</v>
      </c>
      <c r="F151" s="440">
        <v>0</v>
      </c>
      <c r="G151" s="440">
        <v>0</v>
      </c>
      <c r="H151" s="440">
        <v>0</v>
      </c>
      <c r="I151" s="439">
        <v>0</v>
      </c>
      <c r="J151" s="439">
        <v>0</v>
      </c>
      <c r="K151" s="440">
        <v>0</v>
      </c>
      <c r="L151" s="440">
        <v>0</v>
      </c>
      <c r="M151" s="440">
        <v>0</v>
      </c>
      <c r="N151" s="439">
        <v>0</v>
      </c>
      <c r="O151" s="441">
        <v>0</v>
      </c>
      <c r="P151" s="292"/>
      <c r="Q151" s="292"/>
      <c r="R151" s="292"/>
      <c r="S151" s="292"/>
      <c r="T151" s="292"/>
    </row>
    <row r="152" spans="1:20" ht="15.75">
      <c r="A152" s="455"/>
      <c r="B152" s="471" t="s">
        <v>369</v>
      </c>
      <c r="C152" s="439">
        <v>0</v>
      </c>
      <c r="D152" s="440">
        <v>0</v>
      </c>
      <c r="E152" s="440">
        <v>0</v>
      </c>
      <c r="F152" s="440">
        <v>0</v>
      </c>
      <c r="G152" s="440">
        <v>0</v>
      </c>
      <c r="H152" s="440">
        <v>0</v>
      </c>
      <c r="I152" s="439">
        <v>0</v>
      </c>
      <c r="J152" s="439">
        <v>0</v>
      </c>
      <c r="K152" s="440">
        <v>0</v>
      </c>
      <c r="L152" s="440">
        <v>0</v>
      </c>
      <c r="M152" s="440">
        <v>0</v>
      </c>
      <c r="N152" s="439">
        <v>0</v>
      </c>
      <c r="O152" s="441">
        <v>0</v>
      </c>
      <c r="P152" s="292"/>
      <c r="Q152" s="292"/>
      <c r="R152" s="292"/>
      <c r="S152" s="292"/>
      <c r="T152" s="292"/>
    </row>
    <row r="153" spans="1:20" ht="15.75">
      <c r="A153" s="455"/>
      <c r="B153" s="471" t="s">
        <v>371</v>
      </c>
      <c r="C153" s="439">
        <v>0</v>
      </c>
      <c r="D153" s="440">
        <v>0</v>
      </c>
      <c r="E153" s="440">
        <v>0</v>
      </c>
      <c r="F153" s="440">
        <v>0</v>
      </c>
      <c r="G153" s="440">
        <v>0</v>
      </c>
      <c r="H153" s="440">
        <v>0</v>
      </c>
      <c r="I153" s="439">
        <v>0</v>
      </c>
      <c r="J153" s="439">
        <v>0</v>
      </c>
      <c r="K153" s="440">
        <v>0</v>
      </c>
      <c r="L153" s="440">
        <v>0</v>
      </c>
      <c r="M153" s="440">
        <v>0</v>
      </c>
      <c r="N153" s="439">
        <v>0</v>
      </c>
      <c r="O153" s="441">
        <v>0</v>
      </c>
      <c r="P153" s="292"/>
      <c r="Q153" s="292"/>
      <c r="R153" s="292"/>
      <c r="S153" s="292"/>
      <c r="T153" s="292"/>
    </row>
    <row r="154" spans="1:20" ht="15.75">
      <c r="A154" s="455"/>
      <c r="B154" s="471" t="s">
        <v>377</v>
      </c>
      <c r="C154" s="439">
        <v>0</v>
      </c>
      <c r="D154" s="440">
        <v>0</v>
      </c>
      <c r="E154" s="440">
        <v>0</v>
      </c>
      <c r="F154" s="440">
        <v>0</v>
      </c>
      <c r="G154" s="440">
        <v>0</v>
      </c>
      <c r="H154" s="440">
        <v>0</v>
      </c>
      <c r="I154" s="439">
        <v>0</v>
      </c>
      <c r="J154" s="439">
        <v>0</v>
      </c>
      <c r="K154" s="440">
        <v>0</v>
      </c>
      <c r="L154" s="440">
        <v>0</v>
      </c>
      <c r="M154" s="440">
        <v>0</v>
      </c>
      <c r="N154" s="439">
        <v>0</v>
      </c>
      <c r="O154" s="441">
        <v>0</v>
      </c>
      <c r="P154" s="292"/>
      <c r="Q154" s="292"/>
      <c r="R154" s="292"/>
      <c r="S154" s="292"/>
      <c r="T154" s="292"/>
    </row>
    <row r="155" spans="1:20" ht="15.75">
      <c r="A155" s="455"/>
      <c r="B155" s="471" t="s">
        <v>373</v>
      </c>
      <c r="C155" s="439">
        <v>0</v>
      </c>
      <c r="D155" s="440">
        <v>0</v>
      </c>
      <c r="E155" s="440">
        <v>0</v>
      </c>
      <c r="F155" s="440">
        <v>0</v>
      </c>
      <c r="G155" s="440">
        <v>0</v>
      </c>
      <c r="H155" s="440">
        <v>0</v>
      </c>
      <c r="I155" s="439">
        <v>0</v>
      </c>
      <c r="J155" s="439">
        <v>0</v>
      </c>
      <c r="K155" s="440">
        <v>0</v>
      </c>
      <c r="L155" s="440">
        <v>0</v>
      </c>
      <c r="M155" s="440">
        <v>0</v>
      </c>
      <c r="N155" s="439">
        <v>0</v>
      </c>
      <c r="O155" s="441">
        <v>0</v>
      </c>
      <c r="P155" s="292"/>
      <c r="Q155" s="292"/>
      <c r="R155" s="292"/>
      <c r="S155" s="292"/>
      <c r="T155" s="292"/>
    </row>
    <row r="156" spans="1:20" ht="15.75">
      <c r="A156" s="455"/>
      <c r="B156" s="471" t="s">
        <v>375</v>
      </c>
      <c r="C156" s="439">
        <v>0</v>
      </c>
      <c r="D156" s="440">
        <v>0</v>
      </c>
      <c r="E156" s="440">
        <v>0</v>
      </c>
      <c r="F156" s="440">
        <v>0</v>
      </c>
      <c r="G156" s="440">
        <v>0</v>
      </c>
      <c r="H156" s="440">
        <v>0</v>
      </c>
      <c r="I156" s="439">
        <v>0</v>
      </c>
      <c r="J156" s="439">
        <v>0</v>
      </c>
      <c r="K156" s="440">
        <v>0</v>
      </c>
      <c r="L156" s="440">
        <v>0</v>
      </c>
      <c r="M156" s="440">
        <v>0</v>
      </c>
      <c r="N156" s="439">
        <v>0</v>
      </c>
      <c r="O156" s="441">
        <v>0</v>
      </c>
      <c r="P156" s="292"/>
      <c r="Q156" s="292"/>
      <c r="R156" s="292"/>
      <c r="S156" s="292"/>
      <c r="T156" s="292"/>
    </row>
    <row r="157" spans="1:20" ht="15.75">
      <c r="A157" s="455"/>
      <c r="B157" s="471" t="s">
        <v>441</v>
      </c>
      <c r="C157" s="439">
        <v>0</v>
      </c>
      <c r="D157" s="440">
        <v>0</v>
      </c>
      <c r="E157" s="440">
        <v>0</v>
      </c>
      <c r="F157" s="440">
        <v>0</v>
      </c>
      <c r="G157" s="440">
        <v>0</v>
      </c>
      <c r="H157" s="440">
        <v>0</v>
      </c>
      <c r="I157" s="439">
        <v>0</v>
      </c>
      <c r="J157" s="439">
        <v>0</v>
      </c>
      <c r="K157" s="440">
        <v>0</v>
      </c>
      <c r="L157" s="440">
        <v>0</v>
      </c>
      <c r="M157" s="440">
        <v>0</v>
      </c>
      <c r="N157" s="439">
        <v>0</v>
      </c>
      <c r="O157" s="441">
        <v>0</v>
      </c>
      <c r="P157" s="292"/>
      <c r="Q157" s="292"/>
      <c r="R157" s="292"/>
      <c r="S157" s="292"/>
      <c r="T157" s="292"/>
    </row>
    <row r="158" spans="1:20" ht="15.75">
      <c r="A158" s="455"/>
      <c r="B158" s="471" t="s">
        <v>379</v>
      </c>
      <c r="C158" s="439">
        <v>0</v>
      </c>
      <c r="D158" s="440">
        <v>0</v>
      </c>
      <c r="E158" s="440">
        <v>0</v>
      </c>
      <c r="F158" s="440">
        <v>0</v>
      </c>
      <c r="G158" s="440">
        <v>0</v>
      </c>
      <c r="H158" s="440">
        <v>0</v>
      </c>
      <c r="I158" s="439">
        <v>0</v>
      </c>
      <c r="J158" s="439">
        <v>0</v>
      </c>
      <c r="K158" s="440">
        <v>0</v>
      </c>
      <c r="L158" s="440">
        <v>0</v>
      </c>
      <c r="M158" s="440">
        <v>0</v>
      </c>
      <c r="N158" s="439">
        <v>0</v>
      </c>
      <c r="O158" s="441">
        <v>0</v>
      </c>
      <c r="P158" s="292"/>
      <c r="Q158" s="292"/>
      <c r="R158" s="292"/>
      <c r="S158" s="292"/>
      <c r="T158" s="292"/>
    </row>
    <row r="159" spans="1:20" ht="15.75">
      <c r="A159" s="452" t="s">
        <v>45</v>
      </c>
      <c r="B159" s="434" t="s">
        <v>515</v>
      </c>
      <c r="C159" s="436">
        <v>181.42820512820515</v>
      </c>
      <c r="D159" s="437">
        <v>174.86666666666667</v>
      </c>
      <c r="E159" s="437">
        <v>142.63888888888889</v>
      </c>
      <c r="F159" s="437">
        <v>0</v>
      </c>
      <c r="G159" s="437">
        <v>142</v>
      </c>
      <c r="H159" s="437">
        <v>125</v>
      </c>
      <c r="I159" s="436">
        <v>162.24302325581397</v>
      </c>
      <c r="J159" s="436">
        <v>0</v>
      </c>
      <c r="K159" s="437">
        <v>74.734528301886797</v>
      </c>
      <c r="L159" s="437">
        <v>75.163292682926837</v>
      </c>
      <c r="M159" s="437">
        <v>70.057341772151901</v>
      </c>
      <c r="N159" s="436">
        <v>74.650740740740744</v>
      </c>
      <c r="O159" s="438">
        <v>0</v>
      </c>
      <c r="P159" s="292"/>
      <c r="Q159" s="292"/>
      <c r="R159" s="292"/>
      <c r="S159" s="292"/>
      <c r="T159" s="292"/>
    </row>
    <row r="160" spans="1:20" ht="15.75">
      <c r="A160" s="455"/>
      <c r="B160" s="471" t="s">
        <v>517</v>
      </c>
      <c r="C160" s="439">
        <v>0</v>
      </c>
      <c r="D160" s="440">
        <v>0</v>
      </c>
      <c r="E160" s="440">
        <v>150</v>
      </c>
      <c r="F160" s="440">
        <v>112</v>
      </c>
      <c r="G160" s="440">
        <v>126</v>
      </c>
      <c r="H160" s="440">
        <v>0</v>
      </c>
      <c r="I160" s="439">
        <v>125</v>
      </c>
      <c r="J160" s="439">
        <v>0</v>
      </c>
      <c r="K160" s="440">
        <v>69.705099999999987</v>
      </c>
      <c r="L160" s="440">
        <v>68.082117647058837</v>
      </c>
      <c r="M160" s="440">
        <v>66.860600000000005</v>
      </c>
      <c r="N160" s="439">
        <v>68.603940594059395</v>
      </c>
      <c r="O160" s="441">
        <v>0</v>
      </c>
      <c r="P160" s="292"/>
      <c r="Q160" s="292"/>
      <c r="R160" s="292"/>
      <c r="S160" s="292"/>
      <c r="T160" s="292"/>
    </row>
    <row r="161" spans="1:25" ht="15.75">
      <c r="A161" s="455"/>
      <c r="B161" s="471" t="s">
        <v>519</v>
      </c>
      <c r="C161" s="439">
        <v>0</v>
      </c>
      <c r="D161" s="440">
        <v>0</v>
      </c>
      <c r="E161" s="440">
        <v>138.48333333333335</v>
      </c>
      <c r="F161" s="440">
        <v>171</v>
      </c>
      <c r="G161" s="440">
        <v>0</v>
      </c>
      <c r="H161" s="440">
        <v>0</v>
      </c>
      <c r="I161" s="439">
        <v>143.12857142857143</v>
      </c>
      <c r="J161" s="439">
        <v>0</v>
      </c>
      <c r="K161" s="440">
        <v>69.530588235294118</v>
      </c>
      <c r="L161" s="440">
        <v>71.5</v>
      </c>
      <c r="M161" s="440">
        <v>57</v>
      </c>
      <c r="N161" s="439">
        <v>69.319090909090903</v>
      </c>
      <c r="O161" s="441">
        <v>0</v>
      </c>
      <c r="P161" s="292"/>
      <c r="Q161" s="292"/>
      <c r="R161" s="292"/>
      <c r="S161" s="292"/>
      <c r="T161" s="292"/>
    </row>
    <row r="162" spans="1:25" ht="15.75">
      <c r="A162" s="455"/>
      <c r="B162" s="471" t="s">
        <v>521</v>
      </c>
      <c r="C162" s="439">
        <v>181.42820512820515</v>
      </c>
      <c r="D162" s="440">
        <v>174.86666666666667</v>
      </c>
      <c r="E162" s="440">
        <v>142.23023255813953</v>
      </c>
      <c r="F162" s="440">
        <v>131.66666666666666</v>
      </c>
      <c r="G162" s="440">
        <v>138.80000000000001</v>
      </c>
      <c r="H162" s="440">
        <v>125</v>
      </c>
      <c r="I162" s="439">
        <v>159.32783505154637</v>
      </c>
      <c r="J162" s="439">
        <v>0</v>
      </c>
      <c r="K162" s="440">
        <v>72.689009345794389</v>
      </c>
      <c r="L162" s="440">
        <v>73.173836065573767</v>
      </c>
      <c r="M162" s="440">
        <v>68.727384615384622</v>
      </c>
      <c r="N162" s="439">
        <v>72.643822784810112</v>
      </c>
      <c r="O162" s="441">
        <v>0</v>
      </c>
      <c r="P162" s="292"/>
      <c r="Q162" s="292"/>
      <c r="R162" s="292"/>
      <c r="S162" s="292"/>
      <c r="T162" s="292"/>
    </row>
    <row r="163" spans="1:25" ht="15.75">
      <c r="A163" s="455"/>
      <c r="B163" s="471" t="s">
        <v>357</v>
      </c>
      <c r="C163" s="439">
        <v>148.36842427958308</v>
      </c>
      <c r="D163" s="440">
        <v>137.74040980853206</v>
      </c>
      <c r="E163" s="440">
        <v>143.49949742268043</v>
      </c>
      <c r="F163" s="440">
        <v>157.6</v>
      </c>
      <c r="G163" s="440">
        <v>146.09026315789475</v>
      </c>
      <c r="H163" s="440">
        <v>143.22288557213929</v>
      </c>
      <c r="I163" s="439">
        <v>144.59014426887913</v>
      </c>
      <c r="J163" s="439">
        <v>0</v>
      </c>
      <c r="K163" s="440">
        <v>85.243661080074489</v>
      </c>
      <c r="L163" s="440">
        <v>87.327820181112543</v>
      </c>
      <c r="M163" s="440">
        <v>92.823422680412378</v>
      </c>
      <c r="N163" s="439">
        <v>86.859822740338544</v>
      </c>
      <c r="O163" s="441">
        <v>0</v>
      </c>
      <c r="P163" s="292"/>
      <c r="Q163" s="292"/>
      <c r="R163" s="292"/>
      <c r="S163" s="292"/>
      <c r="T163" s="292"/>
    </row>
    <row r="164" spans="1:25" ht="15.75">
      <c r="A164" s="455"/>
      <c r="B164" s="471" t="s">
        <v>359</v>
      </c>
      <c r="C164" s="439">
        <v>133.5</v>
      </c>
      <c r="D164" s="440">
        <v>119.25</v>
      </c>
      <c r="E164" s="440">
        <v>123.70277777777778</v>
      </c>
      <c r="F164" s="440">
        <v>125.8</v>
      </c>
      <c r="G164" s="440">
        <v>103.05555555555556</v>
      </c>
      <c r="H164" s="440">
        <v>115.6</v>
      </c>
      <c r="I164" s="439">
        <v>119.21931818181817</v>
      </c>
      <c r="J164" s="439">
        <v>0</v>
      </c>
      <c r="K164" s="440">
        <v>74.685050415183866</v>
      </c>
      <c r="L164" s="440">
        <v>78.354700619408121</v>
      </c>
      <c r="M164" s="440">
        <v>79.375533141210369</v>
      </c>
      <c r="N164" s="439">
        <v>76.54038641509436</v>
      </c>
      <c r="O164" s="441">
        <v>0</v>
      </c>
      <c r="P164" s="292"/>
      <c r="Q164" s="292"/>
      <c r="R164" s="292"/>
      <c r="S164" s="292"/>
      <c r="T164" s="292"/>
    </row>
    <row r="165" spans="1:25" ht="15.75">
      <c r="A165" s="455"/>
      <c r="B165" s="471" t="s">
        <v>361</v>
      </c>
      <c r="C165" s="439">
        <v>145</v>
      </c>
      <c r="D165" s="440">
        <v>115.67142857142856</v>
      </c>
      <c r="E165" s="440">
        <v>142.44</v>
      </c>
      <c r="F165" s="440">
        <v>180.30000000000004</v>
      </c>
      <c r="G165" s="440">
        <v>130.51249999999999</v>
      </c>
      <c r="H165" s="440">
        <v>162</v>
      </c>
      <c r="I165" s="439">
        <v>138.49215686274511</v>
      </c>
      <c r="J165" s="439">
        <v>0</v>
      </c>
      <c r="K165" s="440">
        <v>68.447894736842102</v>
      </c>
      <c r="L165" s="440">
        <v>64.36</v>
      </c>
      <c r="M165" s="440">
        <v>58</v>
      </c>
      <c r="N165" s="439">
        <v>67.642796208530797</v>
      </c>
      <c r="O165" s="441">
        <v>0</v>
      </c>
      <c r="P165" s="292"/>
      <c r="Q165" s="292"/>
      <c r="R165" s="292"/>
      <c r="S165" s="292"/>
      <c r="T165" s="292"/>
    </row>
    <row r="166" spans="1:25" ht="15.75">
      <c r="A166" s="455"/>
      <c r="B166" s="471" t="s">
        <v>363</v>
      </c>
      <c r="C166" s="439">
        <v>148.34970151538343</v>
      </c>
      <c r="D166" s="440">
        <v>137.53927502494179</v>
      </c>
      <c r="E166" s="440">
        <v>143.40560388945752</v>
      </c>
      <c r="F166" s="440">
        <v>157.52645161290323</v>
      </c>
      <c r="G166" s="440">
        <v>144.94618320610687</v>
      </c>
      <c r="H166" s="440">
        <v>143.05803278688524</v>
      </c>
      <c r="I166" s="439">
        <v>144.45670443814925</v>
      </c>
      <c r="J166" s="439">
        <v>0</v>
      </c>
      <c r="K166" s="440">
        <v>79.065801220295455</v>
      </c>
      <c r="L166" s="440">
        <v>82.860099387112825</v>
      </c>
      <c r="M166" s="440">
        <v>87.17967587034812</v>
      </c>
      <c r="N166" s="439">
        <v>81.330653534890814</v>
      </c>
      <c r="O166" s="441">
        <v>0</v>
      </c>
      <c r="P166" s="292"/>
      <c r="Q166" s="292"/>
      <c r="R166" s="292"/>
      <c r="S166" s="292"/>
      <c r="T166" s="292"/>
    </row>
    <row r="167" spans="1:25" ht="15.75">
      <c r="A167" s="455"/>
      <c r="B167" s="471" t="s">
        <v>365</v>
      </c>
      <c r="C167" s="439">
        <v>111.61315002988643</v>
      </c>
      <c r="D167" s="440">
        <v>90.119863013698634</v>
      </c>
      <c r="E167" s="440">
        <v>94.759070294784578</v>
      </c>
      <c r="F167" s="440">
        <v>98.5</v>
      </c>
      <c r="G167" s="440">
        <v>82.966770670826833</v>
      </c>
      <c r="H167" s="440">
        <v>101.88637770897834</v>
      </c>
      <c r="I167" s="439">
        <v>96.472773207990599</v>
      </c>
      <c r="J167" s="439">
        <v>0</v>
      </c>
      <c r="K167" s="440">
        <v>64.869255079006763</v>
      </c>
      <c r="L167" s="440">
        <v>69.440881057268726</v>
      </c>
      <c r="M167" s="440">
        <v>74.675999999999988</v>
      </c>
      <c r="N167" s="439">
        <v>67.96828343313372</v>
      </c>
      <c r="O167" s="441">
        <v>0</v>
      </c>
      <c r="P167" s="292"/>
      <c r="Q167" s="292"/>
      <c r="R167" s="292"/>
      <c r="S167" s="292"/>
      <c r="T167" s="292"/>
      <c r="U167" s="292"/>
      <c r="V167" s="292"/>
      <c r="W167" s="292"/>
      <c r="X167" s="292"/>
      <c r="Y167" s="292"/>
    </row>
    <row r="168" spans="1:25" ht="15.75">
      <c r="A168" s="455"/>
      <c r="B168" s="471" t="s">
        <v>367</v>
      </c>
      <c r="C168" s="439">
        <v>117.9344827586207</v>
      </c>
      <c r="D168" s="440">
        <v>69.40169491525424</v>
      </c>
      <c r="E168" s="440">
        <v>66.060201511335009</v>
      </c>
      <c r="F168" s="440">
        <v>71.8</v>
      </c>
      <c r="G168" s="440">
        <v>65.067857142857136</v>
      </c>
      <c r="H168" s="440">
        <v>83.42</v>
      </c>
      <c r="I168" s="439">
        <v>70.90305651672432</v>
      </c>
      <c r="J168" s="439">
        <v>0</v>
      </c>
      <c r="K168" s="440">
        <v>57.436643929058668</v>
      </c>
      <c r="L168" s="440">
        <v>58.977129987129992</v>
      </c>
      <c r="M168" s="440">
        <v>61.285634920634905</v>
      </c>
      <c r="N168" s="439">
        <v>58.464718826405857</v>
      </c>
      <c r="O168" s="441">
        <v>0</v>
      </c>
      <c r="P168" s="292"/>
      <c r="Q168" s="292"/>
      <c r="R168" s="292"/>
      <c r="S168" s="292"/>
      <c r="T168" s="292"/>
      <c r="U168" s="292"/>
      <c r="V168" s="292"/>
      <c r="W168" s="292"/>
      <c r="X168" s="292"/>
      <c r="Y168" s="292"/>
    </row>
    <row r="169" spans="1:25" ht="15.75">
      <c r="A169" s="455"/>
      <c r="B169" s="471" t="s">
        <v>369</v>
      </c>
      <c r="C169" s="439">
        <v>95.307692307692307</v>
      </c>
      <c r="D169" s="440">
        <v>89.472164948453596</v>
      </c>
      <c r="E169" s="440">
        <v>86.536082474226802</v>
      </c>
      <c r="F169" s="440">
        <v>106.9</v>
      </c>
      <c r="G169" s="440">
        <v>100.23333333333335</v>
      </c>
      <c r="H169" s="440">
        <v>108</v>
      </c>
      <c r="I169" s="439">
        <v>91.616165413533821</v>
      </c>
      <c r="J169" s="439">
        <v>0</v>
      </c>
      <c r="K169" s="440">
        <v>49.657428571428568</v>
      </c>
      <c r="L169" s="440">
        <v>58.528823529411767</v>
      </c>
      <c r="M169" s="440">
        <v>40.5</v>
      </c>
      <c r="N169" s="439">
        <v>52.111111111111114</v>
      </c>
      <c r="O169" s="441">
        <v>0</v>
      </c>
      <c r="P169" s="292"/>
      <c r="Q169" s="292"/>
      <c r="R169" s="292"/>
      <c r="S169" s="292"/>
      <c r="T169" s="292"/>
      <c r="U169" s="292"/>
      <c r="V169" s="292"/>
      <c r="W169" s="292"/>
      <c r="X169" s="292"/>
      <c r="Y169" s="292"/>
    </row>
    <row r="170" spans="1:25" ht="15.75">
      <c r="A170" s="455"/>
      <c r="B170" s="471" t="s">
        <v>371</v>
      </c>
      <c r="C170" s="439">
        <v>111.90244173140955</v>
      </c>
      <c r="D170" s="440">
        <v>86.353386911595877</v>
      </c>
      <c r="E170" s="440">
        <v>89.421995926680239</v>
      </c>
      <c r="F170" s="440">
        <v>92.060144927536228</v>
      </c>
      <c r="G170" s="440">
        <v>79.276548672566378</v>
      </c>
      <c r="H170" s="440">
        <v>100.76759776536313</v>
      </c>
      <c r="I170" s="439">
        <v>92.131217887725981</v>
      </c>
      <c r="J170" s="439">
        <v>0</v>
      </c>
      <c r="K170" s="440">
        <v>59.930759702725027</v>
      </c>
      <c r="L170" s="440">
        <v>62.777548076923054</v>
      </c>
      <c r="M170" s="440">
        <v>67.141502145922743</v>
      </c>
      <c r="N170" s="439">
        <v>61.874628528974753</v>
      </c>
      <c r="O170" s="441">
        <v>0</v>
      </c>
      <c r="P170" s="292"/>
      <c r="Q170" s="292"/>
      <c r="R170" s="292"/>
      <c r="S170" s="292"/>
      <c r="T170" s="292"/>
    </row>
    <row r="171" spans="1:25" ht="15.75">
      <c r="A171" s="455"/>
      <c r="B171" s="471" t="s">
        <v>377</v>
      </c>
      <c r="C171" s="439">
        <v>112.8</v>
      </c>
      <c r="D171" s="440">
        <v>101.26190476190476</v>
      </c>
      <c r="E171" s="440">
        <v>98.237172774869123</v>
      </c>
      <c r="F171" s="440">
        <v>94.8</v>
      </c>
      <c r="G171" s="440">
        <v>92.615384615384613</v>
      </c>
      <c r="H171" s="440">
        <v>130.875</v>
      </c>
      <c r="I171" s="439">
        <v>103.09965397923875</v>
      </c>
      <c r="J171" s="439">
        <v>0</v>
      </c>
      <c r="K171" s="440">
        <v>0</v>
      </c>
      <c r="L171" s="440">
        <v>0</v>
      </c>
      <c r="M171" s="440">
        <v>0</v>
      </c>
      <c r="N171" s="439">
        <v>0</v>
      </c>
      <c r="O171" s="441">
        <v>0</v>
      </c>
      <c r="P171" s="292"/>
      <c r="Q171" s="292"/>
      <c r="R171" s="292"/>
      <c r="S171" s="292"/>
      <c r="T171" s="292"/>
    </row>
    <row r="172" spans="1:25" ht="15.75">
      <c r="A172" s="455"/>
      <c r="B172" s="471" t="s">
        <v>373</v>
      </c>
      <c r="C172" s="439">
        <v>141.05877853326859</v>
      </c>
      <c r="D172" s="440">
        <v>118.42200119355479</v>
      </c>
      <c r="E172" s="440">
        <v>128.31164782762275</v>
      </c>
      <c r="F172" s="440">
        <v>127.9515</v>
      </c>
      <c r="G172" s="440">
        <v>117.27992882562276</v>
      </c>
      <c r="H172" s="440">
        <v>128.80010787486518</v>
      </c>
      <c r="I172" s="439">
        <v>129.76545295977326</v>
      </c>
      <c r="J172" s="439">
        <v>0</v>
      </c>
      <c r="K172" s="440">
        <v>81.654640162507263</v>
      </c>
      <c r="L172" s="440">
        <v>83.496168491194666</v>
      </c>
      <c r="M172" s="440">
        <v>87.286801195814647</v>
      </c>
      <c r="N172" s="439">
        <v>83.03807382469644</v>
      </c>
      <c r="O172" s="441">
        <v>0</v>
      </c>
      <c r="P172" s="292"/>
      <c r="Q172" s="292"/>
      <c r="R172" s="292"/>
      <c r="S172" s="292"/>
      <c r="T172" s="292"/>
    </row>
    <row r="173" spans="1:25" ht="15.75">
      <c r="A173" s="455"/>
      <c r="B173" s="471" t="s">
        <v>375</v>
      </c>
      <c r="C173" s="439">
        <v>118.93870967741937</v>
      </c>
      <c r="D173" s="440">
        <v>71.036065573770486</v>
      </c>
      <c r="E173" s="440">
        <v>68.658363417569191</v>
      </c>
      <c r="F173" s="440">
        <v>74.985454545454544</v>
      </c>
      <c r="G173" s="440">
        <v>68.132510288065831</v>
      </c>
      <c r="H173" s="440">
        <v>88.783333333333331</v>
      </c>
      <c r="I173" s="439">
        <v>73.350054764512592</v>
      </c>
      <c r="J173" s="439">
        <v>0</v>
      </c>
      <c r="K173" s="440">
        <v>71.516857142857148</v>
      </c>
      <c r="L173" s="440">
        <v>73.866157948197028</v>
      </c>
      <c r="M173" s="440">
        <v>73.820898661567881</v>
      </c>
      <c r="N173" s="439">
        <v>72.709711384896195</v>
      </c>
      <c r="O173" s="441">
        <v>0</v>
      </c>
      <c r="P173" s="292"/>
      <c r="Q173" s="292"/>
      <c r="R173" s="292"/>
      <c r="S173" s="292"/>
      <c r="T173" s="292"/>
    </row>
    <row r="174" spans="1:25" ht="15.75">
      <c r="A174" s="455"/>
      <c r="B174" s="471" t="s">
        <v>441</v>
      </c>
      <c r="C174" s="439">
        <v>140.73068181818181</v>
      </c>
      <c r="D174" s="440">
        <v>114.22901178603807</v>
      </c>
      <c r="E174" s="440">
        <v>124.233336075689</v>
      </c>
      <c r="F174" s="440">
        <v>119.74549295774646</v>
      </c>
      <c r="G174" s="440">
        <v>110.03307038834951</v>
      </c>
      <c r="H174" s="440">
        <v>127.54566353187045</v>
      </c>
      <c r="I174" s="439">
        <v>126.25499062872721</v>
      </c>
      <c r="J174" s="439">
        <v>0</v>
      </c>
      <c r="K174" s="440">
        <v>76.023991743000892</v>
      </c>
      <c r="L174" s="440">
        <v>78.837325552825547</v>
      </c>
      <c r="M174" s="440">
        <v>81.378523489932903</v>
      </c>
      <c r="N174" s="439">
        <v>77.73816015922263</v>
      </c>
      <c r="O174" s="441">
        <v>0</v>
      </c>
      <c r="P174" s="292"/>
      <c r="Q174" s="292"/>
      <c r="R174" s="292"/>
      <c r="S174" s="292"/>
      <c r="T174" s="292"/>
    </row>
    <row r="175" spans="1:25" ht="15.75">
      <c r="A175" s="455"/>
      <c r="B175" s="471" t="s">
        <v>379</v>
      </c>
      <c r="C175" s="439">
        <v>140.21865084028676</v>
      </c>
      <c r="D175" s="440">
        <v>113.53098052851182</v>
      </c>
      <c r="E175" s="440">
        <v>123.57792926457614</v>
      </c>
      <c r="F175" s="440">
        <v>118.63117723156535</v>
      </c>
      <c r="G175" s="440">
        <v>109.38963938179738</v>
      </c>
      <c r="H175" s="440">
        <v>127.51223671013037</v>
      </c>
      <c r="I175" s="439">
        <v>125.53242305021986</v>
      </c>
      <c r="J175" s="439">
        <v>0</v>
      </c>
      <c r="K175" s="440">
        <v>75.731951341861048</v>
      </c>
      <c r="L175" s="440">
        <v>78.722787804878052</v>
      </c>
      <c r="M175" s="440">
        <v>81.270234113712391</v>
      </c>
      <c r="N175" s="439">
        <v>77.52519516407601</v>
      </c>
      <c r="O175" s="441">
        <v>0</v>
      </c>
      <c r="P175" s="292"/>
      <c r="Q175" s="292"/>
      <c r="R175" s="292"/>
      <c r="S175" s="292"/>
      <c r="T175" s="292"/>
    </row>
    <row r="176" spans="1:25" ht="15.75">
      <c r="A176" s="452" t="s">
        <v>124</v>
      </c>
      <c r="B176" s="434" t="s">
        <v>515</v>
      </c>
      <c r="C176" s="436">
        <v>0</v>
      </c>
      <c r="D176" s="437">
        <v>0</v>
      </c>
      <c r="E176" s="437">
        <v>0</v>
      </c>
      <c r="F176" s="437">
        <v>0</v>
      </c>
      <c r="G176" s="437">
        <v>0</v>
      </c>
      <c r="H176" s="437">
        <v>0</v>
      </c>
      <c r="I176" s="436">
        <v>0</v>
      </c>
      <c r="J176" s="436">
        <v>0</v>
      </c>
      <c r="K176" s="437">
        <v>0</v>
      </c>
      <c r="L176" s="437">
        <v>0</v>
      </c>
      <c r="M176" s="437">
        <v>0</v>
      </c>
      <c r="N176" s="436">
        <v>0</v>
      </c>
      <c r="O176" s="438">
        <v>0</v>
      </c>
      <c r="P176" s="292"/>
      <c r="Q176" s="292"/>
      <c r="R176" s="292"/>
      <c r="S176" s="292"/>
      <c r="T176" s="292"/>
    </row>
    <row r="177" spans="1:20" ht="15.75">
      <c r="A177" s="455"/>
      <c r="B177" s="471" t="s">
        <v>517</v>
      </c>
      <c r="C177" s="439">
        <v>0</v>
      </c>
      <c r="D177" s="440">
        <v>0</v>
      </c>
      <c r="E177" s="440">
        <v>0</v>
      </c>
      <c r="F177" s="440">
        <v>0</v>
      </c>
      <c r="G177" s="440">
        <v>0</v>
      </c>
      <c r="H177" s="440">
        <v>0</v>
      </c>
      <c r="I177" s="439">
        <v>0</v>
      </c>
      <c r="J177" s="439">
        <v>0</v>
      </c>
      <c r="K177" s="440">
        <v>0</v>
      </c>
      <c r="L177" s="440">
        <v>0</v>
      </c>
      <c r="M177" s="440">
        <v>0</v>
      </c>
      <c r="N177" s="439">
        <v>0</v>
      </c>
      <c r="O177" s="441">
        <v>0</v>
      </c>
      <c r="P177" s="292"/>
      <c r="Q177" s="292"/>
      <c r="R177" s="292"/>
      <c r="S177" s="292"/>
      <c r="T177" s="292"/>
    </row>
    <row r="178" spans="1:20" ht="15.75">
      <c r="A178" s="455"/>
      <c r="B178" s="471" t="s">
        <v>519</v>
      </c>
      <c r="C178" s="439">
        <v>0</v>
      </c>
      <c r="D178" s="440">
        <v>0</v>
      </c>
      <c r="E178" s="440">
        <v>0</v>
      </c>
      <c r="F178" s="440">
        <v>0</v>
      </c>
      <c r="G178" s="440">
        <v>0</v>
      </c>
      <c r="H178" s="440">
        <v>0</v>
      </c>
      <c r="I178" s="439">
        <v>0</v>
      </c>
      <c r="J178" s="439">
        <v>0</v>
      </c>
      <c r="K178" s="440">
        <v>0</v>
      </c>
      <c r="L178" s="440">
        <v>0</v>
      </c>
      <c r="M178" s="440">
        <v>0</v>
      </c>
      <c r="N178" s="439">
        <v>0</v>
      </c>
      <c r="O178" s="441">
        <v>0</v>
      </c>
      <c r="P178" s="292"/>
      <c r="Q178" s="292"/>
      <c r="R178" s="292"/>
      <c r="S178" s="292"/>
      <c r="T178" s="292"/>
    </row>
    <row r="179" spans="1:20" ht="15.75">
      <c r="A179" s="455"/>
      <c r="B179" s="471" t="s">
        <v>521</v>
      </c>
      <c r="C179" s="439">
        <v>0</v>
      </c>
      <c r="D179" s="440">
        <v>0</v>
      </c>
      <c r="E179" s="440">
        <v>0</v>
      </c>
      <c r="F179" s="440">
        <v>0</v>
      </c>
      <c r="G179" s="440">
        <v>0</v>
      </c>
      <c r="H179" s="440">
        <v>0</v>
      </c>
      <c r="I179" s="439">
        <v>0</v>
      </c>
      <c r="J179" s="439">
        <v>0</v>
      </c>
      <c r="K179" s="440">
        <v>0</v>
      </c>
      <c r="L179" s="440">
        <v>0</v>
      </c>
      <c r="M179" s="440">
        <v>0</v>
      </c>
      <c r="N179" s="439">
        <v>0</v>
      </c>
      <c r="O179" s="441">
        <v>0</v>
      </c>
      <c r="P179" s="292"/>
      <c r="Q179" s="292"/>
      <c r="R179" s="292"/>
      <c r="S179" s="292"/>
      <c r="T179" s="292"/>
    </row>
    <row r="180" spans="1:20" ht="15.75">
      <c r="A180" s="455"/>
      <c r="B180" s="471" t="s">
        <v>357</v>
      </c>
      <c r="C180" s="439">
        <v>0</v>
      </c>
      <c r="D180" s="440">
        <v>0</v>
      </c>
      <c r="E180" s="440">
        <v>0</v>
      </c>
      <c r="F180" s="440">
        <v>0</v>
      </c>
      <c r="G180" s="440">
        <v>0</v>
      </c>
      <c r="H180" s="440">
        <v>0</v>
      </c>
      <c r="I180" s="439">
        <v>0</v>
      </c>
      <c r="J180" s="439">
        <v>0</v>
      </c>
      <c r="K180" s="440">
        <v>0</v>
      </c>
      <c r="L180" s="440">
        <v>0</v>
      </c>
      <c r="M180" s="440">
        <v>0</v>
      </c>
      <c r="N180" s="439">
        <v>0</v>
      </c>
      <c r="O180" s="441">
        <v>0</v>
      </c>
      <c r="P180" s="292"/>
      <c r="Q180" s="292"/>
      <c r="R180" s="292"/>
      <c r="S180" s="292"/>
      <c r="T180" s="292"/>
    </row>
    <row r="181" spans="1:20" ht="15.75">
      <c r="A181" s="455"/>
      <c r="B181" s="471" t="s">
        <v>359</v>
      </c>
      <c r="C181" s="439">
        <v>0</v>
      </c>
      <c r="D181" s="440">
        <v>0</v>
      </c>
      <c r="E181" s="440">
        <v>0</v>
      </c>
      <c r="F181" s="440">
        <v>0</v>
      </c>
      <c r="G181" s="440">
        <v>0</v>
      </c>
      <c r="H181" s="440">
        <v>0</v>
      </c>
      <c r="I181" s="439">
        <v>0</v>
      </c>
      <c r="J181" s="439">
        <v>0</v>
      </c>
      <c r="K181" s="440">
        <v>0</v>
      </c>
      <c r="L181" s="440">
        <v>0</v>
      </c>
      <c r="M181" s="440">
        <v>0</v>
      </c>
      <c r="N181" s="439">
        <v>0</v>
      </c>
      <c r="O181" s="441">
        <v>0</v>
      </c>
      <c r="P181" s="292"/>
      <c r="Q181" s="292"/>
      <c r="R181" s="292"/>
      <c r="S181" s="292"/>
      <c r="T181" s="292"/>
    </row>
    <row r="182" spans="1:20" ht="15.75">
      <c r="A182" s="455"/>
      <c r="B182" s="471" t="s">
        <v>361</v>
      </c>
      <c r="C182" s="439">
        <v>0</v>
      </c>
      <c r="D182" s="440">
        <v>0</v>
      </c>
      <c r="E182" s="440">
        <v>0</v>
      </c>
      <c r="F182" s="440">
        <v>0</v>
      </c>
      <c r="G182" s="440">
        <v>0</v>
      </c>
      <c r="H182" s="440">
        <v>0</v>
      </c>
      <c r="I182" s="439">
        <v>0</v>
      </c>
      <c r="J182" s="439">
        <v>0</v>
      </c>
      <c r="K182" s="440">
        <v>0</v>
      </c>
      <c r="L182" s="440">
        <v>0</v>
      </c>
      <c r="M182" s="440">
        <v>0</v>
      </c>
      <c r="N182" s="439">
        <v>0</v>
      </c>
      <c r="O182" s="441">
        <v>0</v>
      </c>
      <c r="P182" s="292"/>
      <c r="Q182" s="292"/>
      <c r="R182" s="292"/>
      <c r="S182" s="292"/>
      <c r="T182" s="292"/>
    </row>
    <row r="183" spans="1:20" ht="15.75">
      <c r="A183" s="455"/>
      <c r="B183" s="471" t="s">
        <v>363</v>
      </c>
      <c r="C183" s="439">
        <v>0</v>
      </c>
      <c r="D183" s="440">
        <v>0</v>
      </c>
      <c r="E183" s="440">
        <v>0</v>
      </c>
      <c r="F183" s="440">
        <v>0</v>
      </c>
      <c r="G183" s="440">
        <v>0</v>
      </c>
      <c r="H183" s="440">
        <v>0</v>
      </c>
      <c r="I183" s="439">
        <v>0</v>
      </c>
      <c r="J183" s="439">
        <v>0</v>
      </c>
      <c r="K183" s="440">
        <v>0</v>
      </c>
      <c r="L183" s="440">
        <v>0</v>
      </c>
      <c r="M183" s="440">
        <v>0</v>
      </c>
      <c r="N183" s="439">
        <v>0</v>
      </c>
      <c r="O183" s="441">
        <v>0</v>
      </c>
      <c r="P183" s="292"/>
      <c r="Q183" s="292"/>
      <c r="R183" s="292"/>
      <c r="S183" s="292"/>
      <c r="T183" s="292"/>
    </row>
    <row r="184" spans="1:20" ht="15.75">
      <c r="A184" s="455"/>
      <c r="B184" s="471" t="s">
        <v>365</v>
      </c>
      <c r="C184" s="439">
        <v>0</v>
      </c>
      <c r="D184" s="440">
        <v>0</v>
      </c>
      <c r="E184" s="440">
        <v>0</v>
      </c>
      <c r="F184" s="440">
        <v>0</v>
      </c>
      <c r="G184" s="440">
        <v>0</v>
      </c>
      <c r="H184" s="440">
        <v>0</v>
      </c>
      <c r="I184" s="439">
        <v>0</v>
      </c>
      <c r="J184" s="439">
        <v>0</v>
      </c>
      <c r="K184" s="440">
        <v>0</v>
      </c>
      <c r="L184" s="440">
        <v>0</v>
      </c>
      <c r="M184" s="440">
        <v>0</v>
      </c>
      <c r="N184" s="439">
        <v>0</v>
      </c>
      <c r="O184" s="441">
        <v>0</v>
      </c>
      <c r="P184" s="292"/>
      <c r="Q184" s="292"/>
      <c r="R184" s="292"/>
      <c r="S184" s="292"/>
      <c r="T184" s="292"/>
    </row>
    <row r="185" spans="1:20" ht="15.75">
      <c r="A185" s="455"/>
      <c r="B185" s="471" t="s">
        <v>367</v>
      </c>
      <c r="C185" s="439">
        <v>0</v>
      </c>
      <c r="D185" s="440">
        <v>0</v>
      </c>
      <c r="E185" s="440">
        <v>0</v>
      </c>
      <c r="F185" s="440">
        <v>0</v>
      </c>
      <c r="G185" s="440">
        <v>0</v>
      </c>
      <c r="H185" s="440">
        <v>0</v>
      </c>
      <c r="I185" s="439">
        <v>0</v>
      </c>
      <c r="J185" s="439">
        <v>0</v>
      </c>
      <c r="K185" s="440">
        <v>0</v>
      </c>
      <c r="L185" s="440">
        <v>0</v>
      </c>
      <c r="M185" s="440">
        <v>0</v>
      </c>
      <c r="N185" s="439">
        <v>0</v>
      </c>
      <c r="O185" s="441">
        <v>0</v>
      </c>
      <c r="P185" s="292"/>
      <c r="Q185" s="292"/>
      <c r="R185" s="292"/>
      <c r="S185" s="292"/>
      <c r="T185" s="292"/>
    </row>
    <row r="186" spans="1:20" ht="15.75">
      <c r="A186" s="455"/>
      <c r="B186" s="471" t="s">
        <v>369</v>
      </c>
      <c r="C186" s="439">
        <v>0</v>
      </c>
      <c r="D186" s="440">
        <v>0</v>
      </c>
      <c r="E186" s="440">
        <v>0</v>
      </c>
      <c r="F186" s="440">
        <v>0</v>
      </c>
      <c r="G186" s="440">
        <v>0</v>
      </c>
      <c r="H186" s="440">
        <v>0</v>
      </c>
      <c r="I186" s="439">
        <v>0</v>
      </c>
      <c r="J186" s="439">
        <v>0</v>
      </c>
      <c r="K186" s="440">
        <v>0</v>
      </c>
      <c r="L186" s="440">
        <v>0</v>
      </c>
      <c r="M186" s="440">
        <v>0</v>
      </c>
      <c r="N186" s="439">
        <v>0</v>
      </c>
      <c r="O186" s="441">
        <v>0</v>
      </c>
      <c r="P186" s="292"/>
      <c r="Q186" s="292"/>
      <c r="R186" s="292"/>
      <c r="S186" s="292"/>
      <c r="T186" s="292"/>
    </row>
    <row r="187" spans="1:20" ht="15.75">
      <c r="A187" s="455"/>
      <c r="B187" s="471" t="s">
        <v>371</v>
      </c>
      <c r="C187" s="439">
        <v>0</v>
      </c>
      <c r="D187" s="440">
        <v>0</v>
      </c>
      <c r="E187" s="440">
        <v>0</v>
      </c>
      <c r="F187" s="440">
        <v>0</v>
      </c>
      <c r="G187" s="440">
        <v>0</v>
      </c>
      <c r="H187" s="440">
        <v>0</v>
      </c>
      <c r="I187" s="439">
        <v>0</v>
      </c>
      <c r="J187" s="439">
        <v>0</v>
      </c>
      <c r="K187" s="440">
        <v>0</v>
      </c>
      <c r="L187" s="440">
        <v>0</v>
      </c>
      <c r="M187" s="440">
        <v>0</v>
      </c>
      <c r="N187" s="439">
        <v>0</v>
      </c>
      <c r="O187" s="441">
        <v>0</v>
      </c>
      <c r="P187" s="292"/>
      <c r="Q187" s="292"/>
      <c r="R187" s="292"/>
      <c r="S187" s="292"/>
      <c r="T187" s="292"/>
    </row>
    <row r="188" spans="1:20" ht="15.75">
      <c r="A188" s="455"/>
      <c r="B188" s="471" t="s">
        <v>377</v>
      </c>
      <c r="C188" s="439">
        <v>0</v>
      </c>
      <c r="D188" s="440">
        <v>0</v>
      </c>
      <c r="E188" s="440">
        <v>0</v>
      </c>
      <c r="F188" s="440">
        <v>0</v>
      </c>
      <c r="G188" s="440">
        <v>0</v>
      </c>
      <c r="H188" s="440">
        <v>0</v>
      </c>
      <c r="I188" s="439">
        <v>0</v>
      </c>
      <c r="J188" s="439">
        <v>0</v>
      </c>
      <c r="K188" s="440">
        <v>0</v>
      </c>
      <c r="L188" s="440">
        <v>0</v>
      </c>
      <c r="M188" s="440">
        <v>0</v>
      </c>
      <c r="N188" s="439">
        <v>0</v>
      </c>
      <c r="O188" s="441">
        <v>0</v>
      </c>
      <c r="P188" s="292"/>
      <c r="Q188" s="292"/>
      <c r="R188" s="292"/>
      <c r="S188" s="292"/>
      <c r="T188" s="292"/>
    </row>
    <row r="189" spans="1:20" ht="15.75">
      <c r="A189" s="455"/>
      <c r="B189" s="471" t="s">
        <v>373</v>
      </c>
      <c r="C189" s="439">
        <v>0</v>
      </c>
      <c r="D189" s="440">
        <v>0</v>
      </c>
      <c r="E189" s="440">
        <v>0</v>
      </c>
      <c r="F189" s="440">
        <v>0</v>
      </c>
      <c r="G189" s="440">
        <v>0</v>
      </c>
      <c r="H189" s="440">
        <v>0</v>
      </c>
      <c r="I189" s="439">
        <v>0</v>
      </c>
      <c r="J189" s="439">
        <v>0</v>
      </c>
      <c r="K189" s="440">
        <v>0</v>
      </c>
      <c r="L189" s="440">
        <v>0</v>
      </c>
      <c r="M189" s="440">
        <v>0</v>
      </c>
      <c r="N189" s="439">
        <v>0</v>
      </c>
      <c r="O189" s="441">
        <v>0</v>
      </c>
      <c r="P189" s="292"/>
      <c r="Q189" s="292"/>
      <c r="R189" s="292"/>
      <c r="S189" s="292"/>
      <c r="T189" s="292"/>
    </row>
    <row r="190" spans="1:20" ht="15.75">
      <c r="A190" s="455"/>
      <c r="B190" s="471" t="s">
        <v>375</v>
      </c>
      <c r="C190" s="439">
        <v>0</v>
      </c>
      <c r="D190" s="440">
        <v>0</v>
      </c>
      <c r="E190" s="440">
        <v>0</v>
      </c>
      <c r="F190" s="440">
        <v>0</v>
      </c>
      <c r="G190" s="440">
        <v>0</v>
      </c>
      <c r="H190" s="440">
        <v>0</v>
      </c>
      <c r="I190" s="439">
        <v>0</v>
      </c>
      <c r="J190" s="439">
        <v>0</v>
      </c>
      <c r="K190" s="440">
        <v>0</v>
      </c>
      <c r="L190" s="440">
        <v>0</v>
      </c>
      <c r="M190" s="440">
        <v>0</v>
      </c>
      <c r="N190" s="439">
        <v>0</v>
      </c>
      <c r="O190" s="441">
        <v>0</v>
      </c>
      <c r="P190" s="292"/>
      <c r="Q190" s="292"/>
      <c r="R190" s="292"/>
      <c r="S190" s="292"/>
      <c r="T190" s="292"/>
    </row>
    <row r="191" spans="1:20" ht="15.75">
      <c r="A191" s="455"/>
      <c r="B191" s="471" t="s">
        <v>441</v>
      </c>
      <c r="C191" s="439">
        <v>0</v>
      </c>
      <c r="D191" s="440">
        <v>0</v>
      </c>
      <c r="E191" s="440">
        <v>0</v>
      </c>
      <c r="F191" s="440">
        <v>0</v>
      </c>
      <c r="G191" s="440">
        <v>0</v>
      </c>
      <c r="H191" s="440">
        <v>0</v>
      </c>
      <c r="I191" s="439">
        <v>0</v>
      </c>
      <c r="J191" s="439">
        <v>0</v>
      </c>
      <c r="K191" s="440">
        <v>0</v>
      </c>
      <c r="L191" s="440">
        <v>0</v>
      </c>
      <c r="M191" s="440">
        <v>0</v>
      </c>
      <c r="N191" s="439">
        <v>0</v>
      </c>
      <c r="O191" s="441">
        <v>0</v>
      </c>
      <c r="P191" s="292"/>
      <c r="Q191" s="292"/>
      <c r="R191" s="292"/>
      <c r="S191" s="292"/>
      <c r="T191" s="292"/>
    </row>
    <row r="192" spans="1:20" ht="15.75">
      <c r="A192" s="455"/>
      <c r="B192" s="471" t="s">
        <v>379</v>
      </c>
      <c r="C192" s="439">
        <v>0</v>
      </c>
      <c r="D192" s="440">
        <v>0</v>
      </c>
      <c r="E192" s="440">
        <v>0</v>
      </c>
      <c r="F192" s="440">
        <v>0</v>
      </c>
      <c r="G192" s="440">
        <v>0</v>
      </c>
      <c r="H192" s="440">
        <v>0</v>
      </c>
      <c r="I192" s="439">
        <v>0</v>
      </c>
      <c r="J192" s="439">
        <v>0</v>
      </c>
      <c r="K192" s="440">
        <v>0</v>
      </c>
      <c r="L192" s="440">
        <v>0</v>
      </c>
      <c r="M192" s="440">
        <v>0</v>
      </c>
      <c r="N192" s="439">
        <v>0</v>
      </c>
      <c r="O192" s="441">
        <v>0</v>
      </c>
      <c r="P192" s="292"/>
      <c r="Q192" s="292"/>
      <c r="R192" s="292"/>
      <c r="S192" s="292"/>
      <c r="T192" s="292"/>
    </row>
    <row r="193" spans="1:20" ht="15.75">
      <c r="A193" s="452" t="s">
        <v>289</v>
      </c>
      <c r="B193" s="434" t="s">
        <v>515</v>
      </c>
      <c r="C193" s="436">
        <v>0</v>
      </c>
      <c r="D193" s="437">
        <v>0</v>
      </c>
      <c r="E193" s="437">
        <v>0</v>
      </c>
      <c r="F193" s="437">
        <v>0</v>
      </c>
      <c r="G193" s="437">
        <v>0</v>
      </c>
      <c r="H193" s="437">
        <v>0</v>
      </c>
      <c r="I193" s="436">
        <v>0</v>
      </c>
      <c r="J193" s="436">
        <v>0</v>
      </c>
      <c r="K193" s="437">
        <v>0</v>
      </c>
      <c r="L193" s="437">
        <v>0</v>
      </c>
      <c r="M193" s="437">
        <v>0</v>
      </c>
      <c r="N193" s="436">
        <v>0</v>
      </c>
      <c r="O193" s="438">
        <v>0</v>
      </c>
      <c r="P193" s="292"/>
      <c r="Q193" s="292"/>
      <c r="R193" s="292"/>
      <c r="S193" s="292"/>
      <c r="T193" s="292"/>
    </row>
    <row r="194" spans="1:20" ht="15.75">
      <c r="A194" s="455"/>
      <c r="B194" s="471" t="s">
        <v>517</v>
      </c>
      <c r="C194" s="439">
        <v>0</v>
      </c>
      <c r="D194" s="440">
        <v>0</v>
      </c>
      <c r="E194" s="440">
        <v>0</v>
      </c>
      <c r="F194" s="440">
        <v>0</v>
      </c>
      <c r="G194" s="440">
        <v>0</v>
      </c>
      <c r="H194" s="440">
        <v>0</v>
      </c>
      <c r="I194" s="439">
        <v>0</v>
      </c>
      <c r="J194" s="439">
        <v>0</v>
      </c>
      <c r="K194" s="440">
        <v>0</v>
      </c>
      <c r="L194" s="440">
        <v>0</v>
      </c>
      <c r="M194" s="440">
        <v>0</v>
      </c>
      <c r="N194" s="439">
        <v>0</v>
      </c>
      <c r="O194" s="441">
        <v>0</v>
      </c>
      <c r="P194" s="292"/>
      <c r="Q194" s="292"/>
      <c r="R194" s="292"/>
      <c r="S194" s="292"/>
      <c r="T194" s="292"/>
    </row>
    <row r="195" spans="1:20" ht="15.75">
      <c r="A195" s="455"/>
      <c r="B195" s="471" t="s">
        <v>519</v>
      </c>
      <c r="C195" s="439">
        <v>0</v>
      </c>
      <c r="D195" s="440">
        <v>0</v>
      </c>
      <c r="E195" s="440">
        <v>0</v>
      </c>
      <c r="F195" s="440">
        <v>0</v>
      </c>
      <c r="G195" s="440">
        <v>0</v>
      </c>
      <c r="H195" s="440">
        <v>0</v>
      </c>
      <c r="I195" s="439">
        <v>0</v>
      </c>
      <c r="J195" s="439">
        <v>0</v>
      </c>
      <c r="K195" s="440">
        <v>0</v>
      </c>
      <c r="L195" s="440">
        <v>0</v>
      </c>
      <c r="M195" s="440">
        <v>0</v>
      </c>
      <c r="N195" s="439">
        <v>0</v>
      </c>
      <c r="O195" s="441">
        <v>0</v>
      </c>
      <c r="P195" s="292"/>
      <c r="Q195" s="292"/>
      <c r="R195" s="292"/>
      <c r="S195" s="292"/>
      <c r="T195" s="292"/>
    </row>
    <row r="196" spans="1:20" ht="15.75">
      <c r="A196" s="455"/>
      <c r="B196" s="471" t="s">
        <v>521</v>
      </c>
      <c r="C196" s="439">
        <v>0</v>
      </c>
      <c r="D196" s="440">
        <v>0</v>
      </c>
      <c r="E196" s="440">
        <v>0</v>
      </c>
      <c r="F196" s="440">
        <v>0</v>
      </c>
      <c r="G196" s="440">
        <v>0</v>
      </c>
      <c r="H196" s="440">
        <v>0</v>
      </c>
      <c r="I196" s="439">
        <v>0</v>
      </c>
      <c r="J196" s="439">
        <v>0</v>
      </c>
      <c r="K196" s="440">
        <v>0</v>
      </c>
      <c r="L196" s="440">
        <v>0</v>
      </c>
      <c r="M196" s="440">
        <v>0</v>
      </c>
      <c r="N196" s="439">
        <v>0</v>
      </c>
      <c r="O196" s="441">
        <v>0</v>
      </c>
      <c r="P196" s="292"/>
      <c r="Q196" s="292"/>
      <c r="R196" s="292"/>
      <c r="S196" s="292"/>
      <c r="T196" s="292"/>
    </row>
    <row r="197" spans="1:20" ht="15.75">
      <c r="A197" s="455"/>
      <c r="B197" s="471" t="s">
        <v>357</v>
      </c>
      <c r="C197" s="439">
        <v>0</v>
      </c>
      <c r="D197" s="440">
        <v>0</v>
      </c>
      <c r="E197" s="440">
        <v>0</v>
      </c>
      <c r="F197" s="440">
        <v>0</v>
      </c>
      <c r="G197" s="440">
        <v>0</v>
      </c>
      <c r="H197" s="440">
        <v>0</v>
      </c>
      <c r="I197" s="439">
        <v>0</v>
      </c>
      <c r="J197" s="439">
        <v>0</v>
      </c>
      <c r="K197" s="440">
        <v>0</v>
      </c>
      <c r="L197" s="440">
        <v>0</v>
      </c>
      <c r="M197" s="440">
        <v>0</v>
      </c>
      <c r="N197" s="439">
        <v>0</v>
      </c>
      <c r="O197" s="441">
        <v>0</v>
      </c>
      <c r="P197" s="292"/>
      <c r="Q197" s="292"/>
      <c r="R197" s="292"/>
      <c r="S197" s="292"/>
      <c r="T197" s="292"/>
    </row>
    <row r="198" spans="1:20" ht="15.75">
      <c r="A198" s="455"/>
      <c r="B198" s="471" t="s">
        <v>359</v>
      </c>
      <c r="C198" s="439">
        <v>0</v>
      </c>
      <c r="D198" s="440">
        <v>0</v>
      </c>
      <c r="E198" s="440">
        <v>0</v>
      </c>
      <c r="F198" s="440">
        <v>0</v>
      </c>
      <c r="G198" s="440">
        <v>0</v>
      </c>
      <c r="H198" s="440">
        <v>0</v>
      </c>
      <c r="I198" s="439">
        <v>0</v>
      </c>
      <c r="J198" s="439">
        <v>0</v>
      </c>
      <c r="K198" s="440">
        <v>0</v>
      </c>
      <c r="L198" s="440">
        <v>0</v>
      </c>
      <c r="M198" s="440">
        <v>0</v>
      </c>
      <c r="N198" s="439">
        <v>0</v>
      </c>
      <c r="O198" s="441">
        <v>0</v>
      </c>
      <c r="P198" s="292"/>
      <c r="Q198" s="292"/>
      <c r="R198" s="292"/>
      <c r="S198" s="292"/>
      <c r="T198" s="292"/>
    </row>
    <row r="199" spans="1:20" ht="15.75">
      <c r="A199" s="455"/>
      <c r="B199" s="471" t="s">
        <v>361</v>
      </c>
      <c r="C199" s="439">
        <v>0</v>
      </c>
      <c r="D199" s="440">
        <v>0</v>
      </c>
      <c r="E199" s="440">
        <v>0</v>
      </c>
      <c r="F199" s="440">
        <v>0</v>
      </c>
      <c r="G199" s="440">
        <v>0</v>
      </c>
      <c r="H199" s="440">
        <v>0</v>
      </c>
      <c r="I199" s="439">
        <v>0</v>
      </c>
      <c r="J199" s="439">
        <v>0</v>
      </c>
      <c r="K199" s="440">
        <v>0</v>
      </c>
      <c r="L199" s="440">
        <v>0</v>
      </c>
      <c r="M199" s="440">
        <v>0</v>
      </c>
      <c r="N199" s="439">
        <v>0</v>
      </c>
      <c r="O199" s="441">
        <v>0</v>
      </c>
      <c r="P199" s="292"/>
      <c r="Q199" s="292"/>
      <c r="R199" s="292"/>
      <c r="S199" s="292"/>
      <c r="T199" s="292"/>
    </row>
    <row r="200" spans="1:20" ht="15.75">
      <c r="A200" s="455"/>
      <c r="B200" s="471" t="s">
        <v>363</v>
      </c>
      <c r="C200" s="439">
        <v>0</v>
      </c>
      <c r="D200" s="440">
        <v>0</v>
      </c>
      <c r="E200" s="440">
        <v>0</v>
      </c>
      <c r="F200" s="440">
        <v>0</v>
      </c>
      <c r="G200" s="440">
        <v>0</v>
      </c>
      <c r="H200" s="440">
        <v>0</v>
      </c>
      <c r="I200" s="439">
        <v>0</v>
      </c>
      <c r="J200" s="439">
        <v>0</v>
      </c>
      <c r="K200" s="440">
        <v>0</v>
      </c>
      <c r="L200" s="440">
        <v>0</v>
      </c>
      <c r="M200" s="440">
        <v>0</v>
      </c>
      <c r="N200" s="439">
        <v>0</v>
      </c>
      <c r="O200" s="441">
        <v>0</v>
      </c>
      <c r="P200" s="292"/>
      <c r="Q200" s="292"/>
      <c r="R200" s="292"/>
      <c r="S200" s="292"/>
      <c r="T200" s="292"/>
    </row>
    <row r="201" spans="1:20" ht="15.75">
      <c r="A201" s="455"/>
      <c r="B201" s="471" t="s">
        <v>365</v>
      </c>
      <c r="C201" s="439">
        <v>0</v>
      </c>
      <c r="D201" s="440">
        <v>0</v>
      </c>
      <c r="E201" s="440">
        <v>0</v>
      </c>
      <c r="F201" s="440">
        <v>0</v>
      </c>
      <c r="G201" s="440">
        <v>0</v>
      </c>
      <c r="H201" s="440">
        <v>0</v>
      </c>
      <c r="I201" s="439">
        <v>0</v>
      </c>
      <c r="J201" s="439">
        <v>0</v>
      </c>
      <c r="K201" s="440">
        <v>0</v>
      </c>
      <c r="L201" s="440">
        <v>0</v>
      </c>
      <c r="M201" s="440">
        <v>0</v>
      </c>
      <c r="N201" s="439">
        <v>0</v>
      </c>
      <c r="O201" s="441">
        <v>0</v>
      </c>
      <c r="P201" s="292"/>
      <c r="Q201" s="292"/>
      <c r="R201" s="292"/>
      <c r="S201" s="292"/>
      <c r="T201" s="292"/>
    </row>
    <row r="202" spans="1:20" ht="15.75">
      <c r="A202" s="455"/>
      <c r="B202" s="471" t="s">
        <v>367</v>
      </c>
      <c r="C202" s="439">
        <v>0</v>
      </c>
      <c r="D202" s="440">
        <v>0</v>
      </c>
      <c r="E202" s="440">
        <v>0</v>
      </c>
      <c r="F202" s="440">
        <v>0</v>
      </c>
      <c r="G202" s="440">
        <v>0</v>
      </c>
      <c r="H202" s="440">
        <v>0</v>
      </c>
      <c r="I202" s="439">
        <v>0</v>
      </c>
      <c r="J202" s="439">
        <v>0</v>
      </c>
      <c r="K202" s="440">
        <v>0</v>
      </c>
      <c r="L202" s="440">
        <v>0</v>
      </c>
      <c r="M202" s="440">
        <v>0</v>
      </c>
      <c r="N202" s="439">
        <v>0</v>
      </c>
      <c r="O202" s="441">
        <v>0</v>
      </c>
      <c r="P202" s="292"/>
      <c r="Q202" s="292"/>
      <c r="R202" s="292"/>
      <c r="S202" s="292"/>
      <c r="T202" s="292"/>
    </row>
    <row r="203" spans="1:20" ht="15.75">
      <c r="A203" s="455"/>
      <c r="B203" s="471" t="s">
        <v>369</v>
      </c>
      <c r="C203" s="439">
        <v>0</v>
      </c>
      <c r="D203" s="440">
        <v>0</v>
      </c>
      <c r="E203" s="440">
        <v>0</v>
      </c>
      <c r="F203" s="440">
        <v>0</v>
      </c>
      <c r="G203" s="440">
        <v>0</v>
      </c>
      <c r="H203" s="440">
        <v>0</v>
      </c>
      <c r="I203" s="439">
        <v>0</v>
      </c>
      <c r="J203" s="439">
        <v>0</v>
      </c>
      <c r="K203" s="440">
        <v>0</v>
      </c>
      <c r="L203" s="440">
        <v>0</v>
      </c>
      <c r="M203" s="440">
        <v>0</v>
      </c>
      <c r="N203" s="439">
        <v>0</v>
      </c>
      <c r="O203" s="441">
        <v>0</v>
      </c>
      <c r="P203" s="292"/>
      <c r="Q203" s="292"/>
      <c r="R203" s="292"/>
      <c r="S203" s="292"/>
      <c r="T203" s="292"/>
    </row>
    <row r="204" spans="1:20" ht="15.75">
      <c r="A204" s="455"/>
      <c r="B204" s="471" t="s">
        <v>371</v>
      </c>
      <c r="C204" s="439">
        <v>0</v>
      </c>
      <c r="D204" s="440">
        <v>0</v>
      </c>
      <c r="E204" s="440">
        <v>0</v>
      </c>
      <c r="F204" s="440">
        <v>0</v>
      </c>
      <c r="G204" s="440">
        <v>0</v>
      </c>
      <c r="H204" s="440">
        <v>0</v>
      </c>
      <c r="I204" s="439">
        <v>0</v>
      </c>
      <c r="J204" s="439">
        <v>0</v>
      </c>
      <c r="K204" s="440">
        <v>0</v>
      </c>
      <c r="L204" s="440">
        <v>0</v>
      </c>
      <c r="M204" s="440">
        <v>0</v>
      </c>
      <c r="N204" s="439">
        <v>0</v>
      </c>
      <c r="O204" s="441">
        <v>0</v>
      </c>
      <c r="P204" s="292"/>
      <c r="Q204" s="292"/>
      <c r="R204" s="292"/>
      <c r="S204" s="292"/>
      <c r="T204" s="292"/>
    </row>
    <row r="205" spans="1:20" ht="15.75">
      <c r="A205" s="455"/>
      <c r="B205" s="471" t="s">
        <v>377</v>
      </c>
      <c r="C205" s="439">
        <v>0</v>
      </c>
      <c r="D205" s="440">
        <v>0</v>
      </c>
      <c r="E205" s="440">
        <v>0</v>
      </c>
      <c r="F205" s="440">
        <v>0</v>
      </c>
      <c r="G205" s="440">
        <v>0</v>
      </c>
      <c r="H205" s="440">
        <v>0</v>
      </c>
      <c r="I205" s="439">
        <v>0</v>
      </c>
      <c r="J205" s="439">
        <v>0</v>
      </c>
      <c r="K205" s="440">
        <v>0</v>
      </c>
      <c r="L205" s="440">
        <v>0</v>
      </c>
      <c r="M205" s="440">
        <v>0</v>
      </c>
      <c r="N205" s="439">
        <v>0</v>
      </c>
      <c r="O205" s="441">
        <v>0</v>
      </c>
      <c r="P205" s="292"/>
      <c r="Q205" s="292"/>
      <c r="R205" s="292"/>
      <c r="S205" s="292"/>
      <c r="T205" s="292"/>
    </row>
    <row r="206" spans="1:20" ht="15.75">
      <c r="A206" s="455"/>
      <c r="B206" s="471" t="s">
        <v>373</v>
      </c>
      <c r="C206" s="439">
        <v>0</v>
      </c>
      <c r="D206" s="440">
        <v>0</v>
      </c>
      <c r="E206" s="440">
        <v>0</v>
      </c>
      <c r="F206" s="440">
        <v>0</v>
      </c>
      <c r="G206" s="440">
        <v>0</v>
      </c>
      <c r="H206" s="440">
        <v>0</v>
      </c>
      <c r="I206" s="439">
        <v>0</v>
      </c>
      <c r="J206" s="439">
        <v>0</v>
      </c>
      <c r="K206" s="440">
        <v>0</v>
      </c>
      <c r="L206" s="440">
        <v>0</v>
      </c>
      <c r="M206" s="440">
        <v>0</v>
      </c>
      <c r="N206" s="439">
        <v>0</v>
      </c>
      <c r="O206" s="441">
        <v>0</v>
      </c>
      <c r="P206" s="292"/>
      <c r="Q206" s="292"/>
      <c r="R206" s="292"/>
      <c r="S206" s="292"/>
      <c r="T206" s="292"/>
    </row>
    <row r="207" spans="1:20" ht="15.75">
      <c r="A207" s="455"/>
      <c r="B207" s="471" t="s">
        <v>375</v>
      </c>
      <c r="C207" s="439">
        <v>0</v>
      </c>
      <c r="D207" s="440">
        <v>0</v>
      </c>
      <c r="E207" s="440">
        <v>0</v>
      </c>
      <c r="F207" s="440">
        <v>0</v>
      </c>
      <c r="G207" s="440">
        <v>0</v>
      </c>
      <c r="H207" s="440">
        <v>0</v>
      </c>
      <c r="I207" s="439">
        <v>0</v>
      </c>
      <c r="J207" s="439">
        <v>0</v>
      </c>
      <c r="K207" s="440">
        <v>0</v>
      </c>
      <c r="L207" s="440">
        <v>0</v>
      </c>
      <c r="M207" s="440">
        <v>0</v>
      </c>
      <c r="N207" s="439">
        <v>0</v>
      </c>
      <c r="O207" s="441">
        <v>0</v>
      </c>
      <c r="P207" s="292"/>
      <c r="Q207" s="292"/>
      <c r="R207" s="292"/>
      <c r="S207" s="292"/>
      <c r="T207" s="292"/>
    </row>
    <row r="208" spans="1:20" ht="15.75">
      <c r="A208" s="455"/>
      <c r="B208" s="471" t="s">
        <v>441</v>
      </c>
      <c r="C208" s="439">
        <v>0</v>
      </c>
      <c r="D208" s="440">
        <v>0</v>
      </c>
      <c r="E208" s="440">
        <v>0</v>
      </c>
      <c r="F208" s="440">
        <v>0</v>
      </c>
      <c r="G208" s="440">
        <v>0</v>
      </c>
      <c r="H208" s="440">
        <v>0</v>
      </c>
      <c r="I208" s="439">
        <v>0</v>
      </c>
      <c r="J208" s="439">
        <v>0</v>
      </c>
      <c r="K208" s="440">
        <v>0</v>
      </c>
      <c r="L208" s="440">
        <v>0</v>
      </c>
      <c r="M208" s="440">
        <v>0</v>
      </c>
      <c r="N208" s="439">
        <v>0</v>
      </c>
      <c r="O208" s="441">
        <v>0</v>
      </c>
      <c r="P208" s="292"/>
      <c r="Q208" s="292"/>
      <c r="R208" s="292"/>
      <c r="S208" s="292"/>
      <c r="T208" s="292"/>
    </row>
    <row r="209" spans="1:20" ht="15.75">
      <c r="A209" s="455"/>
      <c r="B209" s="471" t="s">
        <v>379</v>
      </c>
      <c r="C209" s="439">
        <v>0</v>
      </c>
      <c r="D209" s="440">
        <v>0</v>
      </c>
      <c r="E209" s="440">
        <v>0</v>
      </c>
      <c r="F209" s="440">
        <v>0</v>
      </c>
      <c r="G209" s="440">
        <v>0</v>
      </c>
      <c r="H209" s="440">
        <v>0</v>
      </c>
      <c r="I209" s="439">
        <v>0</v>
      </c>
      <c r="J209" s="439">
        <v>0</v>
      </c>
      <c r="K209" s="440">
        <v>0</v>
      </c>
      <c r="L209" s="440">
        <v>0</v>
      </c>
      <c r="M209" s="440">
        <v>0</v>
      </c>
      <c r="N209" s="439">
        <v>0</v>
      </c>
      <c r="O209" s="441">
        <v>0</v>
      </c>
      <c r="P209" s="292"/>
      <c r="Q209" s="292"/>
      <c r="R209" s="292"/>
      <c r="S209" s="292"/>
      <c r="T209" s="292"/>
    </row>
    <row r="210" spans="1:20" ht="15.75">
      <c r="A210" s="452" t="s">
        <v>123</v>
      </c>
      <c r="B210" s="434" t="s">
        <v>515</v>
      </c>
      <c r="C210" s="436">
        <v>0</v>
      </c>
      <c r="D210" s="437">
        <v>0</v>
      </c>
      <c r="E210" s="437">
        <v>0</v>
      </c>
      <c r="F210" s="437">
        <v>0</v>
      </c>
      <c r="G210" s="437">
        <v>0</v>
      </c>
      <c r="H210" s="437">
        <v>0</v>
      </c>
      <c r="I210" s="436">
        <v>0</v>
      </c>
      <c r="J210" s="436">
        <v>0</v>
      </c>
      <c r="K210" s="437">
        <v>0</v>
      </c>
      <c r="L210" s="437">
        <v>0</v>
      </c>
      <c r="M210" s="437">
        <v>0</v>
      </c>
      <c r="N210" s="436">
        <v>0</v>
      </c>
      <c r="O210" s="438">
        <v>0</v>
      </c>
      <c r="P210" s="292"/>
      <c r="Q210" s="292"/>
      <c r="R210" s="292"/>
      <c r="S210" s="292"/>
      <c r="T210" s="292"/>
    </row>
    <row r="211" spans="1:20" ht="15.75">
      <c r="A211" s="455"/>
      <c r="B211" s="471" t="s">
        <v>517</v>
      </c>
      <c r="C211" s="439">
        <v>0</v>
      </c>
      <c r="D211" s="440">
        <v>0</v>
      </c>
      <c r="E211" s="440">
        <v>0</v>
      </c>
      <c r="F211" s="440">
        <v>0</v>
      </c>
      <c r="G211" s="440">
        <v>0</v>
      </c>
      <c r="H211" s="440">
        <v>0</v>
      </c>
      <c r="I211" s="439">
        <v>0</v>
      </c>
      <c r="J211" s="439">
        <v>0</v>
      </c>
      <c r="K211" s="440">
        <v>0</v>
      </c>
      <c r="L211" s="440">
        <v>0</v>
      </c>
      <c r="M211" s="440">
        <v>0</v>
      </c>
      <c r="N211" s="439">
        <v>0</v>
      </c>
      <c r="O211" s="441">
        <v>0</v>
      </c>
      <c r="P211" s="292"/>
      <c r="Q211" s="292"/>
      <c r="R211" s="292"/>
      <c r="S211" s="292"/>
      <c r="T211" s="292"/>
    </row>
    <row r="212" spans="1:20" ht="15.75">
      <c r="A212" s="455"/>
      <c r="B212" s="471" t="s">
        <v>519</v>
      </c>
      <c r="C212" s="439">
        <v>0</v>
      </c>
      <c r="D212" s="440">
        <v>0</v>
      </c>
      <c r="E212" s="440">
        <v>0</v>
      </c>
      <c r="F212" s="440">
        <v>0</v>
      </c>
      <c r="G212" s="440">
        <v>0</v>
      </c>
      <c r="H212" s="440">
        <v>0</v>
      </c>
      <c r="I212" s="439">
        <v>0</v>
      </c>
      <c r="J212" s="439">
        <v>0</v>
      </c>
      <c r="K212" s="440">
        <v>0</v>
      </c>
      <c r="L212" s="440">
        <v>0</v>
      </c>
      <c r="M212" s="440">
        <v>0</v>
      </c>
      <c r="N212" s="439">
        <v>0</v>
      </c>
      <c r="O212" s="441">
        <v>0</v>
      </c>
      <c r="P212" s="292"/>
      <c r="Q212" s="292"/>
      <c r="R212" s="292"/>
      <c r="S212" s="292"/>
      <c r="T212" s="292"/>
    </row>
    <row r="213" spans="1:20" ht="15.75">
      <c r="A213" s="455"/>
      <c r="B213" s="471" t="s">
        <v>521</v>
      </c>
      <c r="C213" s="439">
        <v>0</v>
      </c>
      <c r="D213" s="440">
        <v>0</v>
      </c>
      <c r="E213" s="440">
        <v>0</v>
      </c>
      <c r="F213" s="440">
        <v>0</v>
      </c>
      <c r="G213" s="440">
        <v>0</v>
      </c>
      <c r="H213" s="440">
        <v>0</v>
      </c>
      <c r="I213" s="439">
        <v>0</v>
      </c>
      <c r="J213" s="439">
        <v>0</v>
      </c>
      <c r="K213" s="440">
        <v>0</v>
      </c>
      <c r="L213" s="440">
        <v>0</v>
      </c>
      <c r="M213" s="440">
        <v>0</v>
      </c>
      <c r="N213" s="439">
        <v>0</v>
      </c>
      <c r="O213" s="441">
        <v>0</v>
      </c>
      <c r="P213" s="292"/>
      <c r="Q213" s="292"/>
      <c r="R213" s="292"/>
      <c r="S213" s="292"/>
      <c r="T213" s="292"/>
    </row>
    <row r="214" spans="1:20" ht="15.75">
      <c r="A214" s="455"/>
      <c r="B214" s="471" t="s">
        <v>357</v>
      </c>
      <c r="C214" s="439">
        <v>0</v>
      </c>
      <c r="D214" s="440">
        <v>0</v>
      </c>
      <c r="E214" s="440">
        <v>0</v>
      </c>
      <c r="F214" s="440">
        <v>0</v>
      </c>
      <c r="G214" s="440">
        <v>0</v>
      </c>
      <c r="H214" s="440">
        <v>0</v>
      </c>
      <c r="I214" s="439">
        <v>0</v>
      </c>
      <c r="J214" s="439">
        <v>0</v>
      </c>
      <c r="K214" s="440">
        <v>0</v>
      </c>
      <c r="L214" s="440">
        <v>0</v>
      </c>
      <c r="M214" s="440">
        <v>0</v>
      </c>
      <c r="N214" s="439">
        <v>0</v>
      </c>
      <c r="O214" s="441">
        <v>0</v>
      </c>
      <c r="P214" s="292"/>
      <c r="Q214" s="292"/>
      <c r="R214" s="292"/>
      <c r="S214" s="292"/>
      <c r="T214" s="292"/>
    </row>
    <row r="215" spans="1:20" ht="15.75">
      <c r="A215" s="455"/>
      <c r="B215" s="471" t="s">
        <v>359</v>
      </c>
      <c r="C215" s="439">
        <v>0</v>
      </c>
      <c r="D215" s="440">
        <v>0</v>
      </c>
      <c r="E215" s="440">
        <v>0</v>
      </c>
      <c r="F215" s="440">
        <v>0</v>
      </c>
      <c r="G215" s="440">
        <v>0</v>
      </c>
      <c r="H215" s="440">
        <v>0</v>
      </c>
      <c r="I215" s="439">
        <v>0</v>
      </c>
      <c r="J215" s="439">
        <v>0</v>
      </c>
      <c r="K215" s="440">
        <v>0</v>
      </c>
      <c r="L215" s="440">
        <v>0</v>
      </c>
      <c r="M215" s="440">
        <v>0</v>
      </c>
      <c r="N215" s="439">
        <v>0</v>
      </c>
      <c r="O215" s="441">
        <v>0</v>
      </c>
      <c r="P215" s="292"/>
      <c r="Q215" s="292"/>
      <c r="R215" s="292"/>
      <c r="S215" s="292"/>
      <c r="T215" s="292"/>
    </row>
    <row r="216" spans="1:20" ht="15.75">
      <c r="A216" s="455"/>
      <c r="B216" s="471" t="s">
        <v>361</v>
      </c>
      <c r="C216" s="439">
        <v>0</v>
      </c>
      <c r="D216" s="440">
        <v>0</v>
      </c>
      <c r="E216" s="440">
        <v>0</v>
      </c>
      <c r="F216" s="440">
        <v>0</v>
      </c>
      <c r="G216" s="440">
        <v>0</v>
      </c>
      <c r="H216" s="440">
        <v>0</v>
      </c>
      <c r="I216" s="439">
        <v>0</v>
      </c>
      <c r="J216" s="439">
        <v>0</v>
      </c>
      <c r="K216" s="440">
        <v>0</v>
      </c>
      <c r="L216" s="440">
        <v>0</v>
      </c>
      <c r="M216" s="440">
        <v>0</v>
      </c>
      <c r="N216" s="439">
        <v>0</v>
      </c>
      <c r="O216" s="441">
        <v>0</v>
      </c>
      <c r="P216" s="292"/>
      <c r="Q216" s="292"/>
      <c r="R216" s="292"/>
      <c r="S216" s="292"/>
      <c r="T216" s="292"/>
    </row>
    <row r="217" spans="1:20" ht="15.75">
      <c r="A217" s="455"/>
      <c r="B217" s="471" t="s">
        <v>363</v>
      </c>
      <c r="C217" s="439">
        <v>0</v>
      </c>
      <c r="D217" s="440">
        <v>0</v>
      </c>
      <c r="E217" s="440">
        <v>0</v>
      </c>
      <c r="F217" s="440">
        <v>0</v>
      </c>
      <c r="G217" s="440">
        <v>0</v>
      </c>
      <c r="H217" s="440">
        <v>0</v>
      </c>
      <c r="I217" s="439">
        <v>0</v>
      </c>
      <c r="J217" s="439">
        <v>0</v>
      </c>
      <c r="K217" s="440">
        <v>0</v>
      </c>
      <c r="L217" s="440">
        <v>0</v>
      </c>
      <c r="M217" s="440">
        <v>0</v>
      </c>
      <c r="N217" s="439">
        <v>0</v>
      </c>
      <c r="O217" s="441">
        <v>0</v>
      </c>
      <c r="P217" s="292"/>
      <c r="Q217" s="292"/>
      <c r="R217" s="292"/>
      <c r="S217" s="292"/>
      <c r="T217" s="292"/>
    </row>
    <row r="218" spans="1:20" ht="15.75">
      <c r="A218" s="455"/>
      <c r="B218" s="471" t="s">
        <v>365</v>
      </c>
      <c r="C218" s="439">
        <v>0</v>
      </c>
      <c r="D218" s="440">
        <v>0</v>
      </c>
      <c r="E218" s="440">
        <v>0</v>
      </c>
      <c r="F218" s="440">
        <v>0</v>
      </c>
      <c r="G218" s="440">
        <v>0</v>
      </c>
      <c r="H218" s="440">
        <v>0</v>
      </c>
      <c r="I218" s="439">
        <v>0</v>
      </c>
      <c r="J218" s="439">
        <v>0</v>
      </c>
      <c r="K218" s="440">
        <v>0</v>
      </c>
      <c r="L218" s="440">
        <v>0</v>
      </c>
      <c r="M218" s="440">
        <v>0</v>
      </c>
      <c r="N218" s="439">
        <v>0</v>
      </c>
      <c r="O218" s="441">
        <v>0</v>
      </c>
      <c r="P218" s="292"/>
      <c r="Q218" s="292"/>
      <c r="R218" s="292"/>
      <c r="S218" s="292"/>
      <c r="T218" s="292"/>
    </row>
    <row r="219" spans="1:20" ht="15.75">
      <c r="A219" s="455"/>
      <c r="B219" s="471" t="s">
        <v>367</v>
      </c>
      <c r="C219" s="439">
        <v>0</v>
      </c>
      <c r="D219" s="440">
        <v>0</v>
      </c>
      <c r="E219" s="440">
        <v>0</v>
      </c>
      <c r="F219" s="440">
        <v>0</v>
      </c>
      <c r="G219" s="440">
        <v>0</v>
      </c>
      <c r="H219" s="440">
        <v>0</v>
      </c>
      <c r="I219" s="439">
        <v>0</v>
      </c>
      <c r="J219" s="439">
        <v>0</v>
      </c>
      <c r="K219" s="440">
        <v>0</v>
      </c>
      <c r="L219" s="440">
        <v>0</v>
      </c>
      <c r="M219" s="440">
        <v>0</v>
      </c>
      <c r="N219" s="439">
        <v>0</v>
      </c>
      <c r="O219" s="441">
        <v>0</v>
      </c>
      <c r="P219" s="292"/>
      <c r="Q219" s="292"/>
      <c r="R219" s="292"/>
      <c r="S219" s="292"/>
      <c r="T219" s="292"/>
    </row>
    <row r="220" spans="1:20" ht="15.75">
      <c r="A220" s="455"/>
      <c r="B220" s="471" t="s">
        <v>369</v>
      </c>
      <c r="C220" s="439">
        <v>0</v>
      </c>
      <c r="D220" s="440">
        <v>0</v>
      </c>
      <c r="E220" s="440">
        <v>0</v>
      </c>
      <c r="F220" s="440">
        <v>0</v>
      </c>
      <c r="G220" s="440">
        <v>0</v>
      </c>
      <c r="H220" s="440">
        <v>0</v>
      </c>
      <c r="I220" s="439">
        <v>0</v>
      </c>
      <c r="J220" s="439">
        <v>0</v>
      </c>
      <c r="K220" s="440">
        <v>0</v>
      </c>
      <c r="L220" s="440">
        <v>0</v>
      </c>
      <c r="M220" s="440">
        <v>0</v>
      </c>
      <c r="N220" s="439">
        <v>0</v>
      </c>
      <c r="O220" s="441">
        <v>0</v>
      </c>
      <c r="P220" s="292"/>
      <c r="Q220" s="292"/>
      <c r="R220" s="292"/>
      <c r="S220" s="292"/>
      <c r="T220" s="292"/>
    </row>
    <row r="221" spans="1:20" ht="15.75">
      <c r="A221" s="455"/>
      <c r="B221" s="471" t="s">
        <v>371</v>
      </c>
      <c r="C221" s="439">
        <v>0</v>
      </c>
      <c r="D221" s="440">
        <v>0</v>
      </c>
      <c r="E221" s="440">
        <v>0</v>
      </c>
      <c r="F221" s="440">
        <v>0</v>
      </c>
      <c r="G221" s="440">
        <v>0</v>
      </c>
      <c r="H221" s="440">
        <v>0</v>
      </c>
      <c r="I221" s="439">
        <v>0</v>
      </c>
      <c r="J221" s="439">
        <v>0</v>
      </c>
      <c r="K221" s="440">
        <v>0</v>
      </c>
      <c r="L221" s="440">
        <v>0</v>
      </c>
      <c r="M221" s="440">
        <v>0</v>
      </c>
      <c r="N221" s="439">
        <v>0</v>
      </c>
      <c r="O221" s="441">
        <v>0</v>
      </c>
      <c r="P221" s="292"/>
      <c r="Q221" s="292"/>
      <c r="R221" s="292"/>
      <c r="S221" s="292"/>
      <c r="T221" s="292"/>
    </row>
    <row r="222" spans="1:20" ht="15.75">
      <c r="A222" s="455"/>
      <c r="B222" s="471" t="s">
        <v>377</v>
      </c>
      <c r="C222" s="439">
        <v>0</v>
      </c>
      <c r="D222" s="440">
        <v>0</v>
      </c>
      <c r="E222" s="440">
        <v>0</v>
      </c>
      <c r="F222" s="440">
        <v>0</v>
      </c>
      <c r="G222" s="440">
        <v>0</v>
      </c>
      <c r="H222" s="440">
        <v>0</v>
      </c>
      <c r="I222" s="439">
        <v>0</v>
      </c>
      <c r="J222" s="439">
        <v>0</v>
      </c>
      <c r="K222" s="440">
        <v>0</v>
      </c>
      <c r="L222" s="440">
        <v>0</v>
      </c>
      <c r="M222" s="440">
        <v>0</v>
      </c>
      <c r="N222" s="439">
        <v>0</v>
      </c>
      <c r="O222" s="441">
        <v>0</v>
      </c>
      <c r="P222" s="292"/>
      <c r="Q222" s="292"/>
      <c r="R222" s="292"/>
      <c r="S222" s="292"/>
      <c r="T222" s="292"/>
    </row>
    <row r="223" spans="1:20" ht="15.75">
      <c r="A223" s="455"/>
      <c r="B223" s="471" t="s">
        <v>373</v>
      </c>
      <c r="C223" s="439">
        <v>0</v>
      </c>
      <c r="D223" s="440">
        <v>0</v>
      </c>
      <c r="E223" s="440">
        <v>0</v>
      </c>
      <c r="F223" s="440">
        <v>0</v>
      </c>
      <c r="G223" s="440">
        <v>0</v>
      </c>
      <c r="H223" s="440">
        <v>0</v>
      </c>
      <c r="I223" s="439">
        <v>0</v>
      </c>
      <c r="J223" s="439">
        <v>0</v>
      </c>
      <c r="K223" s="440">
        <v>0</v>
      </c>
      <c r="L223" s="440">
        <v>0</v>
      </c>
      <c r="M223" s="440">
        <v>0</v>
      </c>
      <c r="N223" s="439">
        <v>0</v>
      </c>
      <c r="O223" s="441">
        <v>0</v>
      </c>
      <c r="P223" s="292"/>
      <c r="Q223" s="292"/>
      <c r="R223" s="292"/>
      <c r="S223" s="292"/>
      <c r="T223" s="292"/>
    </row>
    <row r="224" spans="1:20" ht="15.75">
      <c r="A224" s="455"/>
      <c r="B224" s="471" t="s">
        <v>375</v>
      </c>
      <c r="C224" s="439">
        <v>0</v>
      </c>
      <c r="D224" s="440">
        <v>0</v>
      </c>
      <c r="E224" s="440">
        <v>0</v>
      </c>
      <c r="F224" s="440">
        <v>0</v>
      </c>
      <c r="G224" s="440">
        <v>0</v>
      </c>
      <c r="H224" s="440">
        <v>0</v>
      </c>
      <c r="I224" s="439">
        <v>0</v>
      </c>
      <c r="J224" s="439">
        <v>0</v>
      </c>
      <c r="K224" s="440">
        <v>0</v>
      </c>
      <c r="L224" s="440">
        <v>0</v>
      </c>
      <c r="M224" s="440">
        <v>0</v>
      </c>
      <c r="N224" s="439">
        <v>0</v>
      </c>
      <c r="O224" s="441">
        <v>0</v>
      </c>
      <c r="P224" s="292"/>
      <c r="Q224" s="292"/>
      <c r="R224" s="292"/>
      <c r="S224" s="292"/>
      <c r="T224" s="292"/>
    </row>
    <row r="225" spans="1:20" ht="15.75">
      <c r="A225" s="455"/>
      <c r="B225" s="471" t="s">
        <v>441</v>
      </c>
      <c r="C225" s="439">
        <v>0</v>
      </c>
      <c r="D225" s="440">
        <v>0</v>
      </c>
      <c r="E225" s="440">
        <v>0</v>
      </c>
      <c r="F225" s="440">
        <v>0</v>
      </c>
      <c r="G225" s="440">
        <v>0</v>
      </c>
      <c r="H225" s="440">
        <v>0</v>
      </c>
      <c r="I225" s="439">
        <v>0</v>
      </c>
      <c r="J225" s="439">
        <v>0</v>
      </c>
      <c r="K225" s="440">
        <v>0</v>
      </c>
      <c r="L225" s="440">
        <v>0</v>
      </c>
      <c r="M225" s="440">
        <v>0</v>
      </c>
      <c r="N225" s="439">
        <v>0</v>
      </c>
      <c r="O225" s="441">
        <v>0</v>
      </c>
      <c r="P225" s="292"/>
      <c r="Q225" s="292"/>
      <c r="R225" s="292"/>
      <c r="S225" s="292"/>
      <c r="T225" s="292"/>
    </row>
    <row r="226" spans="1:20" ht="15.75">
      <c r="A226" s="455"/>
      <c r="B226" s="471" t="s">
        <v>379</v>
      </c>
      <c r="C226" s="439">
        <v>0</v>
      </c>
      <c r="D226" s="440">
        <v>0</v>
      </c>
      <c r="E226" s="440">
        <v>0</v>
      </c>
      <c r="F226" s="440">
        <v>0</v>
      </c>
      <c r="G226" s="440">
        <v>0</v>
      </c>
      <c r="H226" s="440">
        <v>0</v>
      </c>
      <c r="I226" s="439">
        <v>0</v>
      </c>
      <c r="J226" s="439">
        <v>0</v>
      </c>
      <c r="K226" s="440">
        <v>0</v>
      </c>
      <c r="L226" s="440">
        <v>0</v>
      </c>
      <c r="M226" s="440">
        <v>0</v>
      </c>
      <c r="N226" s="439">
        <v>0</v>
      </c>
      <c r="O226" s="441">
        <v>0</v>
      </c>
      <c r="P226" s="292"/>
      <c r="Q226" s="292"/>
      <c r="R226" s="292"/>
      <c r="S226" s="292"/>
      <c r="T226" s="292"/>
    </row>
    <row r="227" spans="1:20" ht="15.75">
      <c r="A227" s="452" t="s">
        <v>290</v>
      </c>
      <c r="B227" s="434" t="s">
        <v>515</v>
      </c>
      <c r="C227" s="436">
        <v>0</v>
      </c>
      <c r="D227" s="437">
        <v>0</v>
      </c>
      <c r="E227" s="437">
        <v>0</v>
      </c>
      <c r="F227" s="437">
        <v>0</v>
      </c>
      <c r="G227" s="437">
        <v>0</v>
      </c>
      <c r="H227" s="437">
        <v>0</v>
      </c>
      <c r="I227" s="436">
        <v>0</v>
      </c>
      <c r="J227" s="436">
        <v>0</v>
      </c>
      <c r="K227" s="437">
        <v>0</v>
      </c>
      <c r="L227" s="437">
        <v>0</v>
      </c>
      <c r="M227" s="437">
        <v>0</v>
      </c>
      <c r="N227" s="436">
        <v>0</v>
      </c>
      <c r="O227" s="438">
        <v>0</v>
      </c>
      <c r="P227" s="292"/>
      <c r="Q227" s="292"/>
      <c r="R227" s="292"/>
      <c r="S227" s="292"/>
      <c r="T227" s="292"/>
    </row>
    <row r="228" spans="1:20" ht="15.75">
      <c r="A228" s="455"/>
      <c r="B228" s="471" t="s">
        <v>517</v>
      </c>
      <c r="C228" s="439">
        <v>0</v>
      </c>
      <c r="D228" s="440">
        <v>0</v>
      </c>
      <c r="E228" s="440">
        <v>0</v>
      </c>
      <c r="F228" s="440">
        <v>0</v>
      </c>
      <c r="G228" s="440">
        <v>0</v>
      </c>
      <c r="H228" s="440">
        <v>0</v>
      </c>
      <c r="I228" s="439">
        <v>0</v>
      </c>
      <c r="J228" s="439">
        <v>0</v>
      </c>
      <c r="K228" s="440">
        <v>0</v>
      </c>
      <c r="L228" s="440">
        <v>0</v>
      </c>
      <c r="M228" s="440">
        <v>0</v>
      </c>
      <c r="N228" s="439">
        <v>0</v>
      </c>
      <c r="O228" s="441">
        <v>0</v>
      </c>
      <c r="P228" s="292"/>
      <c r="Q228" s="292"/>
      <c r="R228" s="292"/>
      <c r="S228" s="292"/>
      <c r="T228" s="292"/>
    </row>
    <row r="229" spans="1:20" ht="15.75">
      <c r="A229" s="455"/>
      <c r="B229" s="471" t="s">
        <v>519</v>
      </c>
      <c r="C229" s="439">
        <v>0</v>
      </c>
      <c r="D229" s="440">
        <v>0</v>
      </c>
      <c r="E229" s="440">
        <v>0</v>
      </c>
      <c r="F229" s="440">
        <v>0</v>
      </c>
      <c r="G229" s="440">
        <v>0</v>
      </c>
      <c r="H229" s="440">
        <v>0</v>
      </c>
      <c r="I229" s="439">
        <v>0</v>
      </c>
      <c r="J229" s="439">
        <v>0</v>
      </c>
      <c r="K229" s="440">
        <v>0</v>
      </c>
      <c r="L229" s="440">
        <v>0</v>
      </c>
      <c r="M229" s="440">
        <v>0</v>
      </c>
      <c r="N229" s="439">
        <v>0</v>
      </c>
      <c r="O229" s="441">
        <v>0</v>
      </c>
      <c r="P229" s="292"/>
      <c r="Q229" s="292"/>
      <c r="R229" s="292"/>
      <c r="S229" s="292"/>
      <c r="T229" s="292"/>
    </row>
    <row r="230" spans="1:20" ht="15.75">
      <c r="A230" s="455"/>
      <c r="B230" s="471" t="s">
        <v>521</v>
      </c>
      <c r="C230" s="439">
        <v>0</v>
      </c>
      <c r="D230" s="440">
        <v>0</v>
      </c>
      <c r="E230" s="440">
        <v>0</v>
      </c>
      <c r="F230" s="440">
        <v>0</v>
      </c>
      <c r="G230" s="440">
        <v>0</v>
      </c>
      <c r="H230" s="440">
        <v>0</v>
      </c>
      <c r="I230" s="439">
        <v>0</v>
      </c>
      <c r="J230" s="439">
        <v>0</v>
      </c>
      <c r="K230" s="440">
        <v>0</v>
      </c>
      <c r="L230" s="440">
        <v>0</v>
      </c>
      <c r="M230" s="440">
        <v>0</v>
      </c>
      <c r="N230" s="439">
        <v>0</v>
      </c>
      <c r="O230" s="441">
        <v>0</v>
      </c>
      <c r="P230" s="292"/>
      <c r="Q230" s="292"/>
      <c r="R230" s="292"/>
      <c r="S230" s="292"/>
      <c r="T230" s="292"/>
    </row>
    <row r="231" spans="1:20" ht="15.75">
      <c r="A231" s="455"/>
      <c r="B231" s="471" t="s">
        <v>357</v>
      </c>
      <c r="C231" s="439">
        <v>0</v>
      </c>
      <c r="D231" s="440">
        <v>0</v>
      </c>
      <c r="E231" s="440">
        <v>0</v>
      </c>
      <c r="F231" s="440">
        <v>0</v>
      </c>
      <c r="G231" s="440">
        <v>0</v>
      </c>
      <c r="H231" s="440">
        <v>0</v>
      </c>
      <c r="I231" s="439">
        <v>0</v>
      </c>
      <c r="J231" s="439">
        <v>0</v>
      </c>
      <c r="K231" s="440">
        <v>0</v>
      </c>
      <c r="L231" s="440">
        <v>0</v>
      </c>
      <c r="M231" s="440">
        <v>0</v>
      </c>
      <c r="N231" s="439">
        <v>0</v>
      </c>
      <c r="O231" s="441">
        <v>0</v>
      </c>
      <c r="P231" s="292"/>
      <c r="Q231" s="292"/>
      <c r="R231" s="292"/>
      <c r="S231" s="292"/>
      <c r="T231" s="292"/>
    </row>
    <row r="232" spans="1:20" ht="15.75">
      <c r="A232" s="455"/>
      <c r="B232" s="471" t="s">
        <v>359</v>
      </c>
      <c r="C232" s="439">
        <v>0</v>
      </c>
      <c r="D232" s="440">
        <v>0</v>
      </c>
      <c r="E232" s="440">
        <v>0</v>
      </c>
      <c r="F232" s="440">
        <v>0</v>
      </c>
      <c r="G232" s="440">
        <v>0</v>
      </c>
      <c r="H232" s="440">
        <v>0</v>
      </c>
      <c r="I232" s="439">
        <v>0</v>
      </c>
      <c r="J232" s="439">
        <v>0</v>
      </c>
      <c r="K232" s="440">
        <v>0</v>
      </c>
      <c r="L232" s="440">
        <v>0</v>
      </c>
      <c r="M232" s="440">
        <v>0</v>
      </c>
      <c r="N232" s="439">
        <v>0</v>
      </c>
      <c r="O232" s="441">
        <v>0</v>
      </c>
      <c r="P232" s="292"/>
      <c r="Q232" s="292"/>
      <c r="R232" s="292"/>
      <c r="S232" s="292"/>
      <c r="T232" s="292"/>
    </row>
    <row r="233" spans="1:20" ht="15.75">
      <c r="A233" s="455"/>
      <c r="B233" s="471" t="s">
        <v>361</v>
      </c>
      <c r="C233" s="439">
        <v>0</v>
      </c>
      <c r="D233" s="440">
        <v>0</v>
      </c>
      <c r="E233" s="440">
        <v>0</v>
      </c>
      <c r="F233" s="440">
        <v>0</v>
      </c>
      <c r="G233" s="440">
        <v>0</v>
      </c>
      <c r="H233" s="440">
        <v>0</v>
      </c>
      <c r="I233" s="439">
        <v>0</v>
      </c>
      <c r="J233" s="439">
        <v>0</v>
      </c>
      <c r="K233" s="440">
        <v>0</v>
      </c>
      <c r="L233" s="440">
        <v>0</v>
      </c>
      <c r="M233" s="440">
        <v>0</v>
      </c>
      <c r="N233" s="439">
        <v>0</v>
      </c>
      <c r="O233" s="441">
        <v>0</v>
      </c>
      <c r="P233" s="292"/>
      <c r="Q233" s="292"/>
      <c r="R233" s="292"/>
      <c r="S233" s="292"/>
      <c r="T233" s="292"/>
    </row>
    <row r="234" spans="1:20" ht="15.75">
      <c r="A234" s="455"/>
      <c r="B234" s="471" t="s">
        <v>363</v>
      </c>
      <c r="C234" s="439">
        <v>0</v>
      </c>
      <c r="D234" s="440">
        <v>0</v>
      </c>
      <c r="E234" s="440">
        <v>0</v>
      </c>
      <c r="F234" s="440">
        <v>0</v>
      </c>
      <c r="G234" s="440">
        <v>0</v>
      </c>
      <c r="H234" s="440">
        <v>0</v>
      </c>
      <c r="I234" s="439">
        <v>0</v>
      </c>
      <c r="J234" s="439">
        <v>0</v>
      </c>
      <c r="K234" s="440">
        <v>0</v>
      </c>
      <c r="L234" s="440">
        <v>0</v>
      </c>
      <c r="M234" s="440">
        <v>0</v>
      </c>
      <c r="N234" s="439">
        <v>0</v>
      </c>
      <c r="O234" s="441">
        <v>0</v>
      </c>
      <c r="P234" s="292"/>
      <c r="Q234" s="292"/>
      <c r="R234" s="292"/>
      <c r="S234" s="292"/>
      <c r="T234" s="292"/>
    </row>
    <row r="235" spans="1:20" ht="15.75">
      <c r="A235" s="455"/>
      <c r="B235" s="471" t="s">
        <v>365</v>
      </c>
      <c r="C235" s="439">
        <v>0</v>
      </c>
      <c r="D235" s="440">
        <v>0</v>
      </c>
      <c r="E235" s="440">
        <v>0</v>
      </c>
      <c r="F235" s="440">
        <v>0</v>
      </c>
      <c r="G235" s="440">
        <v>0</v>
      </c>
      <c r="H235" s="440">
        <v>0</v>
      </c>
      <c r="I235" s="439">
        <v>0</v>
      </c>
      <c r="J235" s="439">
        <v>0</v>
      </c>
      <c r="K235" s="440">
        <v>0</v>
      </c>
      <c r="L235" s="440">
        <v>0</v>
      </c>
      <c r="M235" s="440">
        <v>0</v>
      </c>
      <c r="N235" s="439">
        <v>0</v>
      </c>
      <c r="O235" s="441">
        <v>0</v>
      </c>
      <c r="P235" s="292"/>
      <c r="Q235" s="292"/>
      <c r="R235" s="292"/>
      <c r="S235" s="292"/>
      <c r="T235" s="292"/>
    </row>
    <row r="236" spans="1:20" ht="15.75">
      <c r="A236" s="455"/>
      <c r="B236" s="471" t="s">
        <v>367</v>
      </c>
      <c r="C236" s="439">
        <v>0</v>
      </c>
      <c r="D236" s="440">
        <v>0</v>
      </c>
      <c r="E236" s="440">
        <v>0</v>
      </c>
      <c r="F236" s="440">
        <v>0</v>
      </c>
      <c r="G236" s="440">
        <v>0</v>
      </c>
      <c r="H236" s="440">
        <v>0</v>
      </c>
      <c r="I236" s="439">
        <v>0</v>
      </c>
      <c r="J236" s="439">
        <v>0</v>
      </c>
      <c r="K236" s="440">
        <v>0</v>
      </c>
      <c r="L236" s="440">
        <v>0</v>
      </c>
      <c r="M236" s="440">
        <v>0</v>
      </c>
      <c r="N236" s="439">
        <v>0</v>
      </c>
      <c r="O236" s="441">
        <v>0</v>
      </c>
      <c r="P236" s="292"/>
      <c r="Q236" s="292"/>
      <c r="R236" s="292"/>
      <c r="S236" s="292"/>
      <c r="T236" s="292"/>
    </row>
    <row r="237" spans="1:20" ht="15.75">
      <c r="A237" s="455"/>
      <c r="B237" s="471" t="s">
        <v>369</v>
      </c>
      <c r="C237" s="439">
        <v>0</v>
      </c>
      <c r="D237" s="440">
        <v>0</v>
      </c>
      <c r="E237" s="440">
        <v>0</v>
      </c>
      <c r="F237" s="440">
        <v>0</v>
      </c>
      <c r="G237" s="440">
        <v>0</v>
      </c>
      <c r="H237" s="440">
        <v>0</v>
      </c>
      <c r="I237" s="439">
        <v>0</v>
      </c>
      <c r="J237" s="439">
        <v>0</v>
      </c>
      <c r="K237" s="440">
        <v>0</v>
      </c>
      <c r="L237" s="440">
        <v>0</v>
      </c>
      <c r="M237" s="440">
        <v>0</v>
      </c>
      <c r="N237" s="439">
        <v>0</v>
      </c>
      <c r="O237" s="441">
        <v>0</v>
      </c>
      <c r="P237" s="292"/>
      <c r="Q237" s="292"/>
      <c r="R237" s="292"/>
      <c r="S237" s="292"/>
      <c r="T237" s="292"/>
    </row>
    <row r="238" spans="1:20" ht="15.75">
      <c r="A238" s="455"/>
      <c r="B238" s="471" t="s">
        <v>371</v>
      </c>
      <c r="C238" s="439">
        <v>0</v>
      </c>
      <c r="D238" s="440">
        <v>0</v>
      </c>
      <c r="E238" s="440">
        <v>0</v>
      </c>
      <c r="F238" s="440">
        <v>0</v>
      </c>
      <c r="G238" s="440">
        <v>0</v>
      </c>
      <c r="H238" s="440">
        <v>0</v>
      </c>
      <c r="I238" s="439">
        <v>0</v>
      </c>
      <c r="J238" s="439">
        <v>0</v>
      </c>
      <c r="K238" s="440">
        <v>0</v>
      </c>
      <c r="L238" s="440">
        <v>0</v>
      </c>
      <c r="M238" s="440">
        <v>0</v>
      </c>
      <c r="N238" s="439">
        <v>0</v>
      </c>
      <c r="O238" s="441">
        <v>0</v>
      </c>
      <c r="P238" s="292"/>
      <c r="Q238" s="292"/>
      <c r="R238" s="292"/>
      <c r="S238" s="292"/>
      <c r="T238" s="292"/>
    </row>
    <row r="239" spans="1:20" ht="15.75">
      <c r="A239" s="455"/>
      <c r="B239" s="471" t="s">
        <v>377</v>
      </c>
      <c r="C239" s="439">
        <v>0</v>
      </c>
      <c r="D239" s="440">
        <v>0</v>
      </c>
      <c r="E239" s="440">
        <v>0</v>
      </c>
      <c r="F239" s="440">
        <v>0</v>
      </c>
      <c r="G239" s="440">
        <v>0</v>
      </c>
      <c r="H239" s="440">
        <v>0</v>
      </c>
      <c r="I239" s="439">
        <v>0</v>
      </c>
      <c r="J239" s="439">
        <v>0</v>
      </c>
      <c r="K239" s="440">
        <v>0</v>
      </c>
      <c r="L239" s="440">
        <v>0</v>
      </c>
      <c r="M239" s="440">
        <v>0</v>
      </c>
      <c r="N239" s="439">
        <v>0</v>
      </c>
      <c r="O239" s="441">
        <v>0</v>
      </c>
      <c r="P239" s="292"/>
      <c r="Q239" s="292"/>
      <c r="R239" s="292"/>
      <c r="S239" s="292"/>
      <c r="T239" s="292"/>
    </row>
    <row r="240" spans="1:20" ht="15.75">
      <c r="A240" s="455"/>
      <c r="B240" s="471" t="s">
        <v>373</v>
      </c>
      <c r="C240" s="439">
        <v>0</v>
      </c>
      <c r="D240" s="440">
        <v>0</v>
      </c>
      <c r="E240" s="440">
        <v>0</v>
      </c>
      <c r="F240" s="440">
        <v>0</v>
      </c>
      <c r="G240" s="440">
        <v>0</v>
      </c>
      <c r="H240" s="440">
        <v>0</v>
      </c>
      <c r="I240" s="439">
        <v>0</v>
      </c>
      <c r="J240" s="439">
        <v>0</v>
      </c>
      <c r="K240" s="440">
        <v>0</v>
      </c>
      <c r="L240" s="440">
        <v>0</v>
      </c>
      <c r="M240" s="440">
        <v>0</v>
      </c>
      <c r="N240" s="439">
        <v>0</v>
      </c>
      <c r="O240" s="441">
        <v>0</v>
      </c>
      <c r="P240" s="292"/>
      <c r="Q240" s="292"/>
      <c r="R240" s="292"/>
      <c r="S240" s="292"/>
      <c r="T240" s="292"/>
    </row>
    <row r="241" spans="1:20" ht="15.75">
      <c r="A241" s="455"/>
      <c r="B241" s="471" t="s">
        <v>375</v>
      </c>
      <c r="C241" s="439">
        <v>0</v>
      </c>
      <c r="D241" s="440">
        <v>0</v>
      </c>
      <c r="E241" s="440">
        <v>0</v>
      </c>
      <c r="F241" s="440">
        <v>0</v>
      </c>
      <c r="G241" s="440">
        <v>0</v>
      </c>
      <c r="H241" s="440">
        <v>0</v>
      </c>
      <c r="I241" s="439">
        <v>0</v>
      </c>
      <c r="J241" s="439">
        <v>0</v>
      </c>
      <c r="K241" s="440">
        <v>0</v>
      </c>
      <c r="L241" s="440">
        <v>0</v>
      </c>
      <c r="M241" s="440">
        <v>0</v>
      </c>
      <c r="N241" s="439">
        <v>0</v>
      </c>
      <c r="O241" s="441">
        <v>0</v>
      </c>
      <c r="P241" s="292"/>
      <c r="Q241" s="292"/>
      <c r="R241" s="292"/>
      <c r="S241" s="292"/>
      <c r="T241" s="292"/>
    </row>
    <row r="242" spans="1:20" ht="15.75">
      <c r="A242" s="455"/>
      <c r="B242" s="471" t="s">
        <v>441</v>
      </c>
      <c r="C242" s="439">
        <v>0</v>
      </c>
      <c r="D242" s="440">
        <v>0</v>
      </c>
      <c r="E242" s="440">
        <v>0</v>
      </c>
      <c r="F242" s="440">
        <v>0</v>
      </c>
      <c r="G242" s="440">
        <v>0</v>
      </c>
      <c r="H242" s="440">
        <v>0</v>
      </c>
      <c r="I242" s="439">
        <v>0</v>
      </c>
      <c r="J242" s="439">
        <v>0</v>
      </c>
      <c r="K242" s="440">
        <v>0</v>
      </c>
      <c r="L242" s="440">
        <v>0</v>
      </c>
      <c r="M242" s="440">
        <v>0</v>
      </c>
      <c r="N242" s="439">
        <v>0</v>
      </c>
      <c r="O242" s="441">
        <v>0</v>
      </c>
      <c r="P242" s="292"/>
      <c r="Q242" s="292"/>
      <c r="R242" s="292"/>
      <c r="S242" s="292"/>
      <c r="T242" s="292"/>
    </row>
    <row r="243" spans="1:20" ht="15.75">
      <c r="A243" s="455"/>
      <c r="B243" s="471" t="s">
        <v>379</v>
      </c>
      <c r="C243" s="439">
        <v>0</v>
      </c>
      <c r="D243" s="440">
        <v>0</v>
      </c>
      <c r="E243" s="440">
        <v>0</v>
      </c>
      <c r="F243" s="440">
        <v>0</v>
      </c>
      <c r="G243" s="440">
        <v>0</v>
      </c>
      <c r="H243" s="440">
        <v>0</v>
      </c>
      <c r="I243" s="439">
        <v>0</v>
      </c>
      <c r="J243" s="439">
        <v>0</v>
      </c>
      <c r="K243" s="440">
        <v>0</v>
      </c>
      <c r="L243" s="440">
        <v>0</v>
      </c>
      <c r="M243" s="440">
        <v>0</v>
      </c>
      <c r="N243" s="439">
        <v>0</v>
      </c>
      <c r="O243" s="441">
        <v>0</v>
      </c>
      <c r="P243" s="292"/>
      <c r="Q243" s="292"/>
      <c r="R243" s="292"/>
      <c r="S243" s="292"/>
      <c r="T243" s="292"/>
    </row>
    <row r="244" spans="1:20" ht="15.75">
      <c r="A244" s="452" t="s">
        <v>291</v>
      </c>
      <c r="B244" s="434" t="s">
        <v>515</v>
      </c>
      <c r="C244" s="436">
        <v>114</v>
      </c>
      <c r="D244" s="437">
        <v>121.87931034482759</v>
      </c>
      <c r="E244" s="437">
        <v>144.0625</v>
      </c>
      <c r="F244" s="437">
        <v>0</v>
      </c>
      <c r="G244" s="437">
        <v>127.33333333333333</v>
      </c>
      <c r="H244" s="437">
        <v>119.8</v>
      </c>
      <c r="I244" s="436">
        <v>126.90845070422536</v>
      </c>
      <c r="J244" s="436">
        <v>0</v>
      </c>
      <c r="K244" s="437">
        <v>71.15384615384616</v>
      </c>
      <c r="L244" s="437">
        <v>71.109311560255207</v>
      </c>
      <c r="M244" s="437">
        <v>71.210134128166914</v>
      </c>
      <c r="N244" s="436">
        <v>71.144531203994859</v>
      </c>
      <c r="O244" s="438">
        <v>0</v>
      </c>
      <c r="P244" s="292"/>
      <c r="Q244" s="292"/>
      <c r="R244" s="292"/>
      <c r="S244" s="292"/>
      <c r="T244" s="292"/>
    </row>
    <row r="245" spans="1:20" ht="15.75">
      <c r="A245" s="455"/>
      <c r="B245" s="471" t="s">
        <v>517</v>
      </c>
      <c r="C245" s="439">
        <v>126.66666666666667</v>
      </c>
      <c r="D245" s="440">
        <v>27</v>
      </c>
      <c r="E245" s="440">
        <v>0</v>
      </c>
      <c r="F245" s="440">
        <v>0</v>
      </c>
      <c r="G245" s="440">
        <v>157</v>
      </c>
      <c r="H245" s="440">
        <v>0</v>
      </c>
      <c r="I245" s="439">
        <v>120.16666666666667</v>
      </c>
      <c r="J245" s="439">
        <v>0</v>
      </c>
      <c r="K245" s="440">
        <v>70.551724137931032</v>
      </c>
      <c r="L245" s="440">
        <v>69.553846153846152</v>
      </c>
      <c r="M245" s="440">
        <v>70.441176470588232</v>
      </c>
      <c r="N245" s="439">
        <v>70.015625</v>
      </c>
      <c r="O245" s="441">
        <v>0</v>
      </c>
      <c r="P245" s="292"/>
      <c r="Q245" s="292"/>
      <c r="R245" s="292"/>
      <c r="S245" s="292"/>
      <c r="T245" s="292"/>
    </row>
    <row r="246" spans="1:20" ht="15.75">
      <c r="A246" s="455"/>
      <c r="B246" s="471" t="s">
        <v>519</v>
      </c>
      <c r="C246" s="439">
        <v>0</v>
      </c>
      <c r="D246" s="440">
        <v>0</v>
      </c>
      <c r="E246" s="440">
        <v>0</v>
      </c>
      <c r="F246" s="440">
        <v>0</v>
      </c>
      <c r="G246" s="440">
        <v>0</v>
      </c>
      <c r="H246" s="440">
        <v>0</v>
      </c>
      <c r="I246" s="439">
        <v>0</v>
      </c>
      <c r="J246" s="439">
        <v>0</v>
      </c>
      <c r="K246" s="440">
        <v>0</v>
      </c>
      <c r="L246" s="440">
        <v>0</v>
      </c>
      <c r="M246" s="440">
        <v>0</v>
      </c>
      <c r="N246" s="439">
        <v>0</v>
      </c>
      <c r="O246" s="441">
        <v>0</v>
      </c>
      <c r="P246" s="292"/>
      <c r="Q246" s="292"/>
      <c r="R246" s="292"/>
      <c r="S246" s="292"/>
      <c r="T246" s="292"/>
    </row>
    <row r="247" spans="1:20" ht="15.75">
      <c r="A247" s="455"/>
      <c r="B247" s="471" t="s">
        <v>521</v>
      </c>
      <c r="C247" s="439">
        <v>121.6</v>
      </c>
      <c r="D247" s="440">
        <v>118.71666666666667</v>
      </c>
      <c r="E247" s="440">
        <v>144.0625</v>
      </c>
      <c r="F247" s="440">
        <v>0</v>
      </c>
      <c r="G247" s="440">
        <v>132.72727272727272</v>
      </c>
      <c r="H247" s="440">
        <v>119.8</v>
      </c>
      <c r="I247" s="439">
        <v>126.38311688311688</v>
      </c>
      <c r="J247" s="439">
        <v>0</v>
      </c>
      <c r="K247" s="440">
        <v>70.938271604938265</v>
      </c>
      <c r="L247" s="440">
        <v>70.77890224190034</v>
      </c>
      <c r="M247" s="440">
        <v>71.042540792540791</v>
      </c>
      <c r="N247" s="439">
        <v>70.878417034360723</v>
      </c>
      <c r="O247" s="441">
        <v>0</v>
      </c>
      <c r="P247" s="292"/>
      <c r="Q247" s="292"/>
      <c r="R247" s="292"/>
      <c r="S247" s="292"/>
      <c r="T247" s="292"/>
    </row>
    <row r="248" spans="1:20" ht="15.75">
      <c r="A248" s="455"/>
      <c r="B248" s="471" t="s">
        <v>357</v>
      </c>
      <c r="C248" s="439">
        <v>123.20689154843113</v>
      </c>
      <c r="D248" s="440">
        <v>122.09728851606506</v>
      </c>
      <c r="E248" s="440">
        <v>126.50319574522524</v>
      </c>
      <c r="F248" s="440">
        <v>122.93937195077919</v>
      </c>
      <c r="G248" s="440">
        <v>122.53025888742967</v>
      </c>
      <c r="H248" s="440">
        <v>123.77972027972028</v>
      </c>
      <c r="I248" s="439">
        <v>123.5235043181119</v>
      </c>
      <c r="J248" s="439">
        <v>0</v>
      </c>
      <c r="K248" s="440">
        <v>79.036318111199961</v>
      </c>
      <c r="L248" s="440">
        <v>73.306650946607846</v>
      </c>
      <c r="M248" s="440">
        <v>76.602442556618158</v>
      </c>
      <c r="N248" s="439">
        <v>76.535747087981974</v>
      </c>
      <c r="O248" s="441">
        <v>0</v>
      </c>
      <c r="P248" s="292"/>
      <c r="Q248" s="292"/>
      <c r="R248" s="292"/>
      <c r="S248" s="292"/>
      <c r="T248" s="292"/>
    </row>
    <row r="249" spans="1:20" ht="15.75">
      <c r="A249" s="455"/>
      <c r="B249" s="471" t="s">
        <v>359</v>
      </c>
      <c r="C249" s="439">
        <v>112.36860581745236</v>
      </c>
      <c r="D249" s="440">
        <v>115.83812260536398</v>
      </c>
      <c r="E249" s="440">
        <v>120.09183673469387</v>
      </c>
      <c r="F249" s="440">
        <v>120.09638554216868</v>
      </c>
      <c r="G249" s="440">
        <v>121.48484848484848</v>
      </c>
      <c r="H249" s="440">
        <v>114.53571428571429</v>
      </c>
      <c r="I249" s="439">
        <v>114.8890052356021</v>
      </c>
      <c r="J249" s="439">
        <v>0</v>
      </c>
      <c r="K249" s="440">
        <v>73.579737318734061</v>
      </c>
      <c r="L249" s="440">
        <v>75.543532786698009</v>
      </c>
      <c r="M249" s="440">
        <v>74.894524816955084</v>
      </c>
      <c r="N249" s="439">
        <v>74.358038193433714</v>
      </c>
      <c r="O249" s="441">
        <v>0</v>
      </c>
      <c r="P249" s="292"/>
      <c r="Q249" s="292"/>
      <c r="R249" s="292"/>
      <c r="S249" s="292"/>
      <c r="T249" s="292"/>
    </row>
    <row r="250" spans="1:20" ht="15.75">
      <c r="A250" s="455"/>
      <c r="B250" s="471" t="s">
        <v>361</v>
      </c>
      <c r="C250" s="439">
        <v>0</v>
      </c>
      <c r="D250" s="440">
        <v>0</v>
      </c>
      <c r="E250" s="440">
        <v>0</v>
      </c>
      <c r="F250" s="440">
        <v>0</v>
      </c>
      <c r="G250" s="440">
        <v>0</v>
      </c>
      <c r="H250" s="440">
        <v>0</v>
      </c>
      <c r="I250" s="439">
        <v>0</v>
      </c>
      <c r="J250" s="439">
        <v>0</v>
      </c>
      <c r="K250" s="440">
        <v>0</v>
      </c>
      <c r="L250" s="440">
        <v>0</v>
      </c>
      <c r="M250" s="440">
        <v>0</v>
      </c>
      <c r="N250" s="439">
        <v>0</v>
      </c>
      <c r="O250" s="441">
        <v>0</v>
      </c>
      <c r="P250" s="292"/>
      <c r="Q250" s="292"/>
      <c r="R250" s="292"/>
      <c r="S250" s="292"/>
      <c r="T250" s="292"/>
    </row>
    <row r="251" spans="1:20" ht="15.75">
      <c r="A251" s="455"/>
      <c r="B251" s="471" t="s">
        <v>363</v>
      </c>
      <c r="C251" s="439">
        <v>122.15758383103106</v>
      </c>
      <c r="D251" s="440">
        <v>121.11405511089323</v>
      </c>
      <c r="E251" s="440">
        <v>126.31462636256255</v>
      </c>
      <c r="F251" s="440">
        <v>122.63232201985575</v>
      </c>
      <c r="G251" s="440">
        <v>122.479550592547</v>
      </c>
      <c r="H251" s="440">
        <v>122.13110774575743</v>
      </c>
      <c r="I251" s="439">
        <v>122.72633237072239</v>
      </c>
      <c r="J251" s="439">
        <v>0</v>
      </c>
      <c r="K251" s="440">
        <v>75.135164869353957</v>
      </c>
      <c r="L251" s="440">
        <v>74.756254913807567</v>
      </c>
      <c r="M251" s="440">
        <v>75.519694265211044</v>
      </c>
      <c r="N251" s="439">
        <v>75.04883735667552</v>
      </c>
      <c r="O251" s="441">
        <v>0</v>
      </c>
      <c r="P251" s="292"/>
      <c r="Q251" s="292"/>
      <c r="R251" s="292"/>
      <c r="S251" s="292"/>
      <c r="T251" s="292"/>
    </row>
    <row r="252" spans="1:20" ht="15.75">
      <c r="A252" s="455"/>
      <c r="B252" s="471" t="s">
        <v>365</v>
      </c>
      <c r="C252" s="439">
        <v>80.312219101123588</v>
      </c>
      <c r="D252" s="440">
        <v>83.379325643300803</v>
      </c>
      <c r="E252" s="440">
        <v>87.766129032258064</v>
      </c>
      <c r="F252" s="440">
        <v>80.94668820678514</v>
      </c>
      <c r="G252" s="440">
        <v>82.550116550116556</v>
      </c>
      <c r="H252" s="440">
        <v>79.193333333333328</v>
      </c>
      <c r="I252" s="439">
        <v>81.879386634116571</v>
      </c>
      <c r="J252" s="439">
        <v>0</v>
      </c>
      <c r="K252" s="440">
        <v>62.933860531991371</v>
      </c>
      <c r="L252" s="440">
        <v>60.834801762114537</v>
      </c>
      <c r="M252" s="440">
        <v>63.734090909090916</v>
      </c>
      <c r="N252" s="439">
        <v>62.114406113849007</v>
      </c>
      <c r="O252" s="441">
        <v>0</v>
      </c>
      <c r="P252" s="292"/>
      <c r="Q252" s="292"/>
      <c r="R252" s="292"/>
      <c r="S252" s="292"/>
      <c r="T252" s="292"/>
    </row>
    <row r="253" spans="1:20" ht="15.75">
      <c r="A253" s="455"/>
      <c r="B253" s="471" t="s">
        <v>367</v>
      </c>
      <c r="C253" s="439">
        <v>71.20316159250585</v>
      </c>
      <c r="D253" s="440">
        <v>67.672820512820522</v>
      </c>
      <c r="E253" s="440">
        <v>77.295918367346943</v>
      </c>
      <c r="F253" s="440">
        <v>68.185714285714283</v>
      </c>
      <c r="G253" s="440">
        <v>63.439490445859875</v>
      </c>
      <c r="H253" s="440">
        <v>83.75</v>
      </c>
      <c r="I253" s="439">
        <v>70.66052104208417</v>
      </c>
      <c r="J253" s="439">
        <v>0</v>
      </c>
      <c r="K253" s="440">
        <v>60.078139059011384</v>
      </c>
      <c r="L253" s="440">
        <v>58.934256436048152</v>
      </c>
      <c r="M253" s="440">
        <v>64.995760547553374</v>
      </c>
      <c r="N253" s="439">
        <v>60.071725728668582</v>
      </c>
      <c r="O253" s="441">
        <v>0</v>
      </c>
      <c r="P253" s="292"/>
      <c r="Q253" s="292"/>
      <c r="R253" s="292"/>
      <c r="S253" s="292"/>
      <c r="T253" s="292"/>
    </row>
    <row r="254" spans="1:20" ht="15.75">
      <c r="A254" s="455"/>
      <c r="B254" s="471" t="s">
        <v>369</v>
      </c>
      <c r="C254" s="439">
        <v>0</v>
      </c>
      <c r="D254" s="440">
        <v>0</v>
      </c>
      <c r="E254" s="440">
        <v>0</v>
      </c>
      <c r="F254" s="440">
        <v>0</v>
      </c>
      <c r="G254" s="440">
        <v>0</v>
      </c>
      <c r="H254" s="440">
        <v>0</v>
      </c>
      <c r="I254" s="439">
        <v>0</v>
      </c>
      <c r="J254" s="439">
        <v>0</v>
      </c>
      <c r="K254" s="440">
        <v>0</v>
      </c>
      <c r="L254" s="440">
        <v>0</v>
      </c>
      <c r="M254" s="440">
        <v>0</v>
      </c>
      <c r="N254" s="439">
        <v>0</v>
      </c>
      <c r="O254" s="441">
        <v>0</v>
      </c>
      <c r="P254" s="292"/>
      <c r="Q254" s="292"/>
      <c r="R254" s="292"/>
      <c r="S254" s="292"/>
      <c r="T254" s="292"/>
    </row>
    <row r="255" spans="1:20" ht="15.75">
      <c r="A255" s="455"/>
      <c r="B255" s="471" t="s">
        <v>371</v>
      </c>
      <c r="C255" s="439">
        <v>77.358864844343202</v>
      </c>
      <c r="D255" s="440">
        <v>78.01232476635515</v>
      </c>
      <c r="E255" s="440">
        <v>84.800578034682076</v>
      </c>
      <c r="F255" s="440">
        <v>77.71411338962605</v>
      </c>
      <c r="G255" s="440">
        <v>77.430034129692828</v>
      </c>
      <c r="H255" s="440">
        <v>80.778260869565216</v>
      </c>
      <c r="I255" s="439">
        <v>78.361447423544192</v>
      </c>
      <c r="J255" s="439">
        <v>0</v>
      </c>
      <c r="K255" s="440">
        <v>60.718462188954518</v>
      </c>
      <c r="L255" s="440">
        <v>59.490573378687834</v>
      </c>
      <c r="M255" s="440">
        <v>64.668247485061642</v>
      </c>
      <c r="N255" s="439">
        <v>60.58621749079191</v>
      </c>
      <c r="O255" s="441">
        <v>0</v>
      </c>
      <c r="P255" s="292"/>
      <c r="Q255" s="292"/>
      <c r="R255" s="292"/>
      <c r="S255" s="292"/>
      <c r="T255" s="292"/>
    </row>
    <row r="256" spans="1:20" ht="15.75">
      <c r="A256" s="455"/>
      <c r="B256" s="471" t="s">
        <v>377</v>
      </c>
      <c r="C256" s="439">
        <v>0</v>
      </c>
      <c r="D256" s="440">
        <v>0</v>
      </c>
      <c r="E256" s="440">
        <v>0</v>
      </c>
      <c r="F256" s="440">
        <v>0</v>
      </c>
      <c r="G256" s="440">
        <v>0</v>
      </c>
      <c r="H256" s="440">
        <v>0</v>
      </c>
      <c r="I256" s="439">
        <v>0</v>
      </c>
      <c r="J256" s="439">
        <v>0</v>
      </c>
      <c r="K256" s="440">
        <v>0</v>
      </c>
      <c r="L256" s="440">
        <v>0</v>
      </c>
      <c r="M256" s="440">
        <v>0</v>
      </c>
      <c r="N256" s="439">
        <v>0</v>
      </c>
      <c r="O256" s="441">
        <v>0</v>
      </c>
      <c r="P256" s="292"/>
      <c r="Q256" s="292"/>
      <c r="R256" s="292"/>
      <c r="S256" s="292"/>
      <c r="T256" s="292"/>
    </row>
    <row r="257" spans="1:20" ht="15.75">
      <c r="A257" s="455"/>
      <c r="B257" s="471" t="s">
        <v>373</v>
      </c>
      <c r="C257" s="439">
        <v>111.33381002036523</v>
      </c>
      <c r="D257" s="440">
        <v>111.06836116590807</v>
      </c>
      <c r="E257" s="440">
        <v>119.35762019030005</v>
      </c>
      <c r="F257" s="440">
        <v>109.877326102773</v>
      </c>
      <c r="G257" s="440">
        <v>115.34191712579346</v>
      </c>
      <c r="H257" s="440">
        <v>108.2378261008398</v>
      </c>
      <c r="I257" s="439">
        <v>112.7887400734364</v>
      </c>
      <c r="J257" s="439">
        <v>0</v>
      </c>
      <c r="K257" s="440">
        <v>74.085850011003046</v>
      </c>
      <c r="L257" s="440">
        <v>69.574415671218475</v>
      </c>
      <c r="M257" s="440">
        <v>73.29934924803247</v>
      </c>
      <c r="N257" s="439">
        <v>72.119957122525747</v>
      </c>
      <c r="O257" s="441">
        <v>0</v>
      </c>
      <c r="P257" s="292"/>
      <c r="Q257" s="292"/>
      <c r="R257" s="292"/>
      <c r="S257" s="292"/>
      <c r="T257" s="292"/>
    </row>
    <row r="258" spans="1:20" ht="15.75">
      <c r="A258" s="455"/>
      <c r="B258" s="471" t="s">
        <v>375</v>
      </c>
      <c r="C258" s="439">
        <v>86.420420974889211</v>
      </c>
      <c r="D258" s="440">
        <v>90.327707581227443</v>
      </c>
      <c r="E258" s="440">
        <v>87.994897959183675</v>
      </c>
      <c r="F258" s="440">
        <v>91.103723404255319</v>
      </c>
      <c r="G258" s="440">
        <v>86.437984496124031</v>
      </c>
      <c r="H258" s="440">
        <v>96.42647058823529</v>
      </c>
      <c r="I258" s="439">
        <v>87.925987780040728</v>
      </c>
      <c r="J258" s="439">
        <v>0</v>
      </c>
      <c r="K258" s="440">
        <v>68.543739173956965</v>
      </c>
      <c r="L258" s="440">
        <v>69.207235276381951</v>
      </c>
      <c r="M258" s="440">
        <v>71.829404264168701</v>
      </c>
      <c r="N258" s="439">
        <v>69.087701807021134</v>
      </c>
      <c r="O258" s="441">
        <v>0</v>
      </c>
      <c r="P258" s="292"/>
      <c r="Q258" s="292"/>
      <c r="R258" s="292"/>
      <c r="S258" s="292"/>
      <c r="T258" s="292"/>
    </row>
    <row r="259" spans="1:20" ht="15.75">
      <c r="A259" s="455"/>
      <c r="B259" s="471" t="s">
        <v>441</v>
      </c>
      <c r="C259" s="439">
        <v>107.00104670810853</v>
      </c>
      <c r="D259" s="440">
        <v>106.53121522872623</v>
      </c>
      <c r="E259" s="440">
        <v>116.55456795258969</v>
      </c>
      <c r="F259" s="440">
        <v>106.89386261391304</v>
      </c>
      <c r="G259" s="440">
        <v>112.51507307027613</v>
      </c>
      <c r="H259" s="440">
        <v>105.4393167807802</v>
      </c>
      <c r="I259" s="439">
        <v>108.76155326379786</v>
      </c>
      <c r="J259" s="439">
        <v>0</v>
      </c>
      <c r="K259" s="440">
        <v>70.028858688279314</v>
      </c>
      <c r="L259" s="440">
        <v>69.339774935875823</v>
      </c>
      <c r="M259" s="440">
        <v>72.397671155220166</v>
      </c>
      <c r="N259" s="439">
        <v>70.040892603801893</v>
      </c>
      <c r="O259" s="441">
        <v>0</v>
      </c>
      <c r="P259" s="292"/>
      <c r="Q259" s="292"/>
      <c r="R259" s="292"/>
      <c r="S259" s="292"/>
      <c r="T259" s="292"/>
    </row>
    <row r="260" spans="1:20" ht="15.75">
      <c r="A260" s="455"/>
      <c r="B260" s="471" t="s">
        <v>379</v>
      </c>
      <c r="C260" s="439">
        <v>107.00104670810853</v>
      </c>
      <c r="D260" s="440">
        <v>106.53121522872623</v>
      </c>
      <c r="E260" s="440">
        <v>116.55456795258969</v>
      </c>
      <c r="F260" s="440">
        <v>106.89386261391304</v>
      </c>
      <c r="G260" s="440">
        <v>112.51507307027613</v>
      </c>
      <c r="H260" s="440">
        <v>105.4393167807802</v>
      </c>
      <c r="I260" s="439">
        <v>108.76155326379786</v>
      </c>
      <c r="J260" s="439">
        <v>0</v>
      </c>
      <c r="K260" s="440">
        <v>70.028858688279314</v>
      </c>
      <c r="L260" s="440">
        <v>69.339774935875823</v>
      </c>
      <c r="M260" s="440">
        <v>72.397671155220166</v>
      </c>
      <c r="N260" s="439">
        <v>70.040892603801893</v>
      </c>
      <c r="O260" s="441">
        <v>0</v>
      </c>
      <c r="P260" s="292"/>
      <c r="Q260" s="292"/>
      <c r="R260" s="292"/>
      <c r="S260" s="292"/>
      <c r="T260" s="292"/>
    </row>
    <row r="261" spans="1:20" ht="15.75">
      <c r="A261" s="452" t="s">
        <v>78</v>
      </c>
      <c r="B261" s="434" t="s">
        <v>515</v>
      </c>
      <c r="C261" s="436">
        <v>0</v>
      </c>
      <c r="D261" s="437">
        <v>0</v>
      </c>
      <c r="E261" s="437">
        <v>0</v>
      </c>
      <c r="F261" s="437">
        <v>0</v>
      </c>
      <c r="G261" s="437">
        <v>0</v>
      </c>
      <c r="H261" s="437">
        <v>0</v>
      </c>
      <c r="I261" s="436">
        <v>0</v>
      </c>
      <c r="J261" s="436">
        <v>0</v>
      </c>
      <c r="K261" s="437">
        <v>0</v>
      </c>
      <c r="L261" s="437">
        <v>0</v>
      </c>
      <c r="M261" s="437">
        <v>0</v>
      </c>
      <c r="N261" s="436">
        <v>0</v>
      </c>
      <c r="O261" s="438">
        <v>0</v>
      </c>
      <c r="P261" s="292"/>
      <c r="Q261" s="292"/>
      <c r="R261" s="292"/>
      <c r="S261" s="292"/>
      <c r="T261" s="292"/>
    </row>
    <row r="262" spans="1:20" ht="15.75">
      <c r="A262" s="455"/>
      <c r="B262" s="471" t="s">
        <v>517</v>
      </c>
      <c r="C262" s="439">
        <v>0</v>
      </c>
      <c r="D262" s="440">
        <v>0</v>
      </c>
      <c r="E262" s="440">
        <v>0</v>
      </c>
      <c r="F262" s="440">
        <v>0</v>
      </c>
      <c r="G262" s="440">
        <v>0</v>
      </c>
      <c r="H262" s="440">
        <v>0</v>
      </c>
      <c r="I262" s="439">
        <v>0</v>
      </c>
      <c r="J262" s="439">
        <v>0</v>
      </c>
      <c r="K262" s="440">
        <v>0</v>
      </c>
      <c r="L262" s="440">
        <v>0</v>
      </c>
      <c r="M262" s="440">
        <v>0</v>
      </c>
      <c r="N262" s="439">
        <v>0</v>
      </c>
      <c r="O262" s="441">
        <v>0</v>
      </c>
      <c r="P262" s="292"/>
      <c r="Q262" s="292"/>
      <c r="R262" s="292"/>
      <c r="S262" s="292"/>
      <c r="T262" s="292"/>
    </row>
    <row r="263" spans="1:20" ht="15.75">
      <c r="A263" s="455"/>
      <c r="B263" s="471" t="s">
        <v>519</v>
      </c>
      <c r="C263" s="439">
        <v>0</v>
      </c>
      <c r="D263" s="440">
        <v>0</v>
      </c>
      <c r="E263" s="440">
        <v>0</v>
      </c>
      <c r="F263" s="440">
        <v>0</v>
      </c>
      <c r="G263" s="440">
        <v>0</v>
      </c>
      <c r="H263" s="440">
        <v>0</v>
      </c>
      <c r="I263" s="439">
        <v>0</v>
      </c>
      <c r="J263" s="439">
        <v>0</v>
      </c>
      <c r="K263" s="440">
        <v>0</v>
      </c>
      <c r="L263" s="440">
        <v>0</v>
      </c>
      <c r="M263" s="440">
        <v>0</v>
      </c>
      <c r="N263" s="439">
        <v>0</v>
      </c>
      <c r="O263" s="441">
        <v>0</v>
      </c>
      <c r="P263" s="292"/>
      <c r="Q263" s="292"/>
      <c r="R263" s="292"/>
      <c r="S263" s="292"/>
      <c r="T263" s="292"/>
    </row>
    <row r="264" spans="1:20" ht="15.75">
      <c r="A264" s="455"/>
      <c r="B264" s="471" t="s">
        <v>521</v>
      </c>
      <c r="C264" s="439">
        <v>0</v>
      </c>
      <c r="D264" s="440">
        <v>0</v>
      </c>
      <c r="E264" s="440">
        <v>0</v>
      </c>
      <c r="F264" s="440">
        <v>0</v>
      </c>
      <c r="G264" s="440">
        <v>0</v>
      </c>
      <c r="H264" s="440">
        <v>0</v>
      </c>
      <c r="I264" s="439">
        <v>0</v>
      </c>
      <c r="J264" s="439">
        <v>0</v>
      </c>
      <c r="K264" s="440">
        <v>0</v>
      </c>
      <c r="L264" s="440">
        <v>0</v>
      </c>
      <c r="M264" s="440">
        <v>0</v>
      </c>
      <c r="N264" s="439">
        <v>0</v>
      </c>
      <c r="O264" s="441">
        <v>0</v>
      </c>
      <c r="P264" s="292"/>
      <c r="Q264" s="292"/>
      <c r="R264" s="292"/>
      <c r="S264" s="292"/>
      <c r="T264" s="292"/>
    </row>
    <row r="265" spans="1:20" ht="15.75">
      <c r="A265" s="455"/>
      <c r="B265" s="471" t="s">
        <v>357</v>
      </c>
      <c r="C265" s="439">
        <v>0</v>
      </c>
      <c r="D265" s="440">
        <v>0</v>
      </c>
      <c r="E265" s="440">
        <v>0</v>
      </c>
      <c r="F265" s="440">
        <v>0</v>
      </c>
      <c r="G265" s="440">
        <v>0</v>
      </c>
      <c r="H265" s="440">
        <v>0</v>
      </c>
      <c r="I265" s="439">
        <v>0</v>
      </c>
      <c r="J265" s="439">
        <v>0</v>
      </c>
      <c r="K265" s="440">
        <v>0</v>
      </c>
      <c r="L265" s="440">
        <v>0</v>
      </c>
      <c r="M265" s="440">
        <v>0</v>
      </c>
      <c r="N265" s="439">
        <v>0</v>
      </c>
      <c r="O265" s="441">
        <v>0</v>
      </c>
      <c r="P265" s="292"/>
      <c r="Q265" s="292"/>
      <c r="R265" s="292"/>
      <c r="S265" s="292"/>
      <c r="T265" s="292"/>
    </row>
    <row r="266" spans="1:20" ht="15.75">
      <c r="A266" s="455"/>
      <c r="B266" s="471" t="s">
        <v>359</v>
      </c>
      <c r="C266" s="439">
        <v>0</v>
      </c>
      <c r="D266" s="440">
        <v>0</v>
      </c>
      <c r="E266" s="440">
        <v>0</v>
      </c>
      <c r="F266" s="440">
        <v>0</v>
      </c>
      <c r="G266" s="440">
        <v>0</v>
      </c>
      <c r="H266" s="440">
        <v>0</v>
      </c>
      <c r="I266" s="439">
        <v>0</v>
      </c>
      <c r="J266" s="439">
        <v>0</v>
      </c>
      <c r="K266" s="440">
        <v>0</v>
      </c>
      <c r="L266" s="440">
        <v>0</v>
      </c>
      <c r="M266" s="440">
        <v>0</v>
      </c>
      <c r="N266" s="439">
        <v>0</v>
      </c>
      <c r="O266" s="441">
        <v>0</v>
      </c>
      <c r="P266" s="292"/>
      <c r="Q266" s="292"/>
      <c r="R266" s="292"/>
      <c r="S266" s="292"/>
      <c r="T266" s="292"/>
    </row>
    <row r="267" spans="1:20" ht="15.75">
      <c r="A267" s="455"/>
      <c r="B267" s="471" t="s">
        <v>361</v>
      </c>
      <c r="C267" s="439">
        <v>0</v>
      </c>
      <c r="D267" s="440">
        <v>0</v>
      </c>
      <c r="E267" s="440">
        <v>0</v>
      </c>
      <c r="F267" s="440">
        <v>0</v>
      </c>
      <c r="G267" s="440">
        <v>0</v>
      </c>
      <c r="H267" s="440">
        <v>0</v>
      </c>
      <c r="I267" s="439">
        <v>0</v>
      </c>
      <c r="J267" s="439">
        <v>0</v>
      </c>
      <c r="K267" s="440">
        <v>0</v>
      </c>
      <c r="L267" s="440">
        <v>0</v>
      </c>
      <c r="M267" s="440">
        <v>0</v>
      </c>
      <c r="N267" s="439">
        <v>0</v>
      </c>
      <c r="O267" s="441">
        <v>0</v>
      </c>
      <c r="P267" s="292"/>
      <c r="Q267" s="292"/>
      <c r="R267" s="292"/>
      <c r="S267" s="292"/>
      <c r="T267" s="292"/>
    </row>
    <row r="268" spans="1:20" ht="15.75">
      <c r="A268" s="455"/>
      <c r="B268" s="471" t="s">
        <v>363</v>
      </c>
      <c r="C268" s="439">
        <v>0</v>
      </c>
      <c r="D268" s="440">
        <v>0</v>
      </c>
      <c r="E268" s="440">
        <v>0</v>
      </c>
      <c r="F268" s="440">
        <v>0</v>
      </c>
      <c r="G268" s="440">
        <v>0</v>
      </c>
      <c r="H268" s="440">
        <v>0</v>
      </c>
      <c r="I268" s="439">
        <v>0</v>
      </c>
      <c r="J268" s="439">
        <v>0</v>
      </c>
      <c r="K268" s="440">
        <v>0</v>
      </c>
      <c r="L268" s="440">
        <v>0</v>
      </c>
      <c r="M268" s="440">
        <v>0</v>
      </c>
      <c r="N268" s="439">
        <v>0</v>
      </c>
      <c r="O268" s="441">
        <v>0</v>
      </c>
      <c r="P268" s="292"/>
      <c r="Q268" s="292"/>
      <c r="R268" s="292"/>
      <c r="S268" s="292"/>
      <c r="T268" s="292"/>
    </row>
    <row r="269" spans="1:20" ht="15.75">
      <c r="A269" s="455"/>
      <c r="B269" s="471" t="s">
        <v>365</v>
      </c>
      <c r="C269" s="439">
        <v>0</v>
      </c>
      <c r="D269" s="440">
        <v>0</v>
      </c>
      <c r="E269" s="440">
        <v>0</v>
      </c>
      <c r="F269" s="440">
        <v>0</v>
      </c>
      <c r="G269" s="440">
        <v>0</v>
      </c>
      <c r="H269" s="440">
        <v>0</v>
      </c>
      <c r="I269" s="439">
        <v>0</v>
      </c>
      <c r="J269" s="439">
        <v>0</v>
      </c>
      <c r="K269" s="440">
        <v>0</v>
      </c>
      <c r="L269" s="440">
        <v>0</v>
      </c>
      <c r="M269" s="440">
        <v>0</v>
      </c>
      <c r="N269" s="439">
        <v>0</v>
      </c>
      <c r="O269" s="441">
        <v>0</v>
      </c>
      <c r="P269" s="292"/>
      <c r="Q269" s="292"/>
      <c r="R269" s="292"/>
      <c r="S269" s="292"/>
      <c r="T269" s="292"/>
    </row>
    <row r="270" spans="1:20" ht="15.75">
      <c r="A270" s="455"/>
      <c r="B270" s="471" t="s">
        <v>367</v>
      </c>
      <c r="C270" s="439">
        <v>0</v>
      </c>
      <c r="D270" s="440">
        <v>0</v>
      </c>
      <c r="E270" s="440">
        <v>0</v>
      </c>
      <c r="F270" s="440">
        <v>0</v>
      </c>
      <c r="G270" s="440">
        <v>0</v>
      </c>
      <c r="H270" s="440">
        <v>0</v>
      </c>
      <c r="I270" s="439">
        <v>0</v>
      </c>
      <c r="J270" s="439">
        <v>0</v>
      </c>
      <c r="K270" s="440">
        <v>0</v>
      </c>
      <c r="L270" s="440">
        <v>0</v>
      </c>
      <c r="M270" s="440">
        <v>0</v>
      </c>
      <c r="N270" s="439">
        <v>0</v>
      </c>
      <c r="O270" s="441">
        <v>0</v>
      </c>
      <c r="P270" s="292"/>
      <c r="Q270" s="292"/>
      <c r="R270" s="292"/>
      <c r="S270" s="292"/>
      <c r="T270" s="292"/>
    </row>
    <row r="271" spans="1:20" ht="15.75">
      <c r="A271" s="455"/>
      <c r="B271" s="471" t="s">
        <v>369</v>
      </c>
      <c r="C271" s="439">
        <v>0</v>
      </c>
      <c r="D271" s="440">
        <v>0</v>
      </c>
      <c r="E271" s="440">
        <v>0</v>
      </c>
      <c r="F271" s="440">
        <v>0</v>
      </c>
      <c r="G271" s="440">
        <v>0</v>
      </c>
      <c r="H271" s="440">
        <v>0</v>
      </c>
      <c r="I271" s="439">
        <v>0</v>
      </c>
      <c r="J271" s="439">
        <v>0</v>
      </c>
      <c r="K271" s="440">
        <v>0</v>
      </c>
      <c r="L271" s="440">
        <v>0</v>
      </c>
      <c r="M271" s="440">
        <v>0</v>
      </c>
      <c r="N271" s="439">
        <v>0</v>
      </c>
      <c r="O271" s="441">
        <v>0</v>
      </c>
      <c r="P271" s="292"/>
      <c r="Q271" s="292"/>
      <c r="R271" s="292"/>
      <c r="S271" s="292"/>
      <c r="T271" s="292"/>
    </row>
    <row r="272" spans="1:20" ht="15.75">
      <c r="A272" s="455"/>
      <c r="B272" s="471" t="s">
        <v>371</v>
      </c>
      <c r="C272" s="439">
        <v>0</v>
      </c>
      <c r="D272" s="440">
        <v>0</v>
      </c>
      <c r="E272" s="440">
        <v>0</v>
      </c>
      <c r="F272" s="440">
        <v>0</v>
      </c>
      <c r="G272" s="440">
        <v>0</v>
      </c>
      <c r="H272" s="440">
        <v>0</v>
      </c>
      <c r="I272" s="439">
        <v>0</v>
      </c>
      <c r="J272" s="439">
        <v>0</v>
      </c>
      <c r="K272" s="440">
        <v>0</v>
      </c>
      <c r="L272" s="440">
        <v>0</v>
      </c>
      <c r="M272" s="440">
        <v>0</v>
      </c>
      <c r="N272" s="439">
        <v>0</v>
      </c>
      <c r="O272" s="441">
        <v>0</v>
      </c>
      <c r="P272" s="292"/>
      <c r="Q272" s="292"/>
      <c r="R272" s="316"/>
    </row>
    <row r="273" spans="1:18" ht="15.75">
      <c r="A273" s="455"/>
      <c r="B273" s="471" t="s">
        <v>377</v>
      </c>
      <c r="C273" s="439">
        <v>0</v>
      </c>
      <c r="D273" s="440">
        <v>0</v>
      </c>
      <c r="E273" s="440">
        <v>0</v>
      </c>
      <c r="F273" s="440">
        <v>0</v>
      </c>
      <c r="G273" s="440">
        <v>0</v>
      </c>
      <c r="H273" s="440">
        <v>0</v>
      </c>
      <c r="I273" s="439">
        <v>0</v>
      </c>
      <c r="J273" s="439">
        <v>0</v>
      </c>
      <c r="K273" s="440">
        <v>0</v>
      </c>
      <c r="L273" s="440">
        <v>0</v>
      </c>
      <c r="M273" s="440">
        <v>0</v>
      </c>
      <c r="N273" s="439">
        <v>0</v>
      </c>
      <c r="O273" s="441">
        <v>0</v>
      </c>
      <c r="P273" s="292"/>
      <c r="Q273" s="292"/>
      <c r="R273" s="316"/>
    </row>
    <row r="274" spans="1:18" ht="15.75">
      <c r="A274" s="455"/>
      <c r="B274" s="471" t="s">
        <v>373</v>
      </c>
      <c r="C274" s="439">
        <v>0</v>
      </c>
      <c r="D274" s="440">
        <v>0</v>
      </c>
      <c r="E274" s="440">
        <v>0</v>
      </c>
      <c r="F274" s="440">
        <v>0</v>
      </c>
      <c r="G274" s="440">
        <v>0</v>
      </c>
      <c r="H274" s="440">
        <v>0</v>
      </c>
      <c r="I274" s="439">
        <v>0</v>
      </c>
      <c r="J274" s="439">
        <v>0</v>
      </c>
      <c r="K274" s="440">
        <v>0</v>
      </c>
      <c r="L274" s="440">
        <v>0</v>
      </c>
      <c r="M274" s="440">
        <v>0</v>
      </c>
      <c r="N274" s="439">
        <v>0</v>
      </c>
      <c r="O274" s="441">
        <v>0</v>
      </c>
      <c r="P274" s="292"/>
      <c r="Q274" s="292"/>
      <c r="R274" s="316"/>
    </row>
    <row r="275" spans="1:18" ht="15.75">
      <c r="A275" s="455"/>
      <c r="B275" s="471" t="s">
        <v>375</v>
      </c>
      <c r="C275" s="439">
        <v>0</v>
      </c>
      <c r="D275" s="440">
        <v>0</v>
      </c>
      <c r="E275" s="440">
        <v>0</v>
      </c>
      <c r="F275" s="440">
        <v>0</v>
      </c>
      <c r="G275" s="440">
        <v>0</v>
      </c>
      <c r="H275" s="440">
        <v>0</v>
      </c>
      <c r="I275" s="439">
        <v>0</v>
      </c>
      <c r="J275" s="439">
        <v>0</v>
      </c>
      <c r="K275" s="440">
        <v>0</v>
      </c>
      <c r="L275" s="440">
        <v>0</v>
      </c>
      <c r="M275" s="440">
        <v>0</v>
      </c>
      <c r="N275" s="439">
        <v>0</v>
      </c>
      <c r="O275" s="441">
        <v>0</v>
      </c>
      <c r="P275" s="292"/>
      <c r="Q275" s="292"/>
      <c r="R275" s="316"/>
    </row>
    <row r="276" spans="1:18" ht="15.75">
      <c r="A276" s="455"/>
      <c r="B276" s="471" t="s">
        <v>441</v>
      </c>
      <c r="C276" s="439">
        <v>0</v>
      </c>
      <c r="D276" s="440">
        <v>0</v>
      </c>
      <c r="E276" s="440">
        <v>0</v>
      </c>
      <c r="F276" s="440">
        <v>0</v>
      </c>
      <c r="G276" s="440">
        <v>0</v>
      </c>
      <c r="H276" s="440">
        <v>0</v>
      </c>
      <c r="I276" s="439">
        <v>0</v>
      </c>
      <c r="J276" s="439">
        <v>0</v>
      </c>
      <c r="K276" s="440">
        <v>0</v>
      </c>
      <c r="L276" s="440">
        <v>0</v>
      </c>
      <c r="M276" s="440">
        <v>0</v>
      </c>
      <c r="N276" s="439">
        <v>0</v>
      </c>
      <c r="O276" s="441">
        <v>0</v>
      </c>
      <c r="P276" s="292"/>
      <c r="Q276" s="292"/>
      <c r="R276" s="316"/>
    </row>
    <row r="277" spans="1:18" ht="15.75">
      <c r="A277" s="455"/>
      <c r="B277" s="471" t="s">
        <v>379</v>
      </c>
      <c r="C277" s="439">
        <v>0</v>
      </c>
      <c r="D277" s="440">
        <v>0</v>
      </c>
      <c r="E277" s="440">
        <v>0</v>
      </c>
      <c r="F277" s="440">
        <v>0</v>
      </c>
      <c r="G277" s="440">
        <v>0</v>
      </c>
      <c r="H277" s="440">
        <v>0</v>
      </c>
      <c r="I277" s="439">
        <v>0</v>
      </c>
      <c r="J277" s="439">
        <v>0</v>
      </c>
      <c r="K277" s="440">
        <v>0</v>
      </c>
      <c r="L277" s="440">
        <v>0</v>
      </c>
      <c r="M277" s="440">
        <v>0</v>
      </c>
      <c r="N277" s="439">
        <v>0</v>
      </c>
      <c r="O277" s="441">
        <v>0</v>
      </c>
      <c r="P277" s="292"/>
      <c r="Q277" s="292"/>
      <c r="R277" s="316"/>
    </row>
    <row r="278" spans="1:18" ht="15.75">
      <c r="A278" s="499" t="s">
        <v>516</v>
      </c>
      <c r="B278" s="500"/>
      <c r="C278" s="436">
        <v>134.03464285714284</v>
      </c>
      <c r="D278" s="437">
        <v>139.66196969696969</v>
      </c>
      <c r="E278" s="437">
        <v>141.33742125984253</v>
      </c>
      <c r="F278" s="437">
        <v>140.97595454545453</v>
      </c>
      <c r="G278" s="437">
        <v>140.61363636363637</v>
      </c>
      <c r="H278" s="437">
        <v>130.88711111111112</v>
      </c>
      <c r="I278" s="436">
        <v>137.73634083601286</v>
      </c>
      <c r="J278" s="436">
        <v>76.790458015267177</v>
      </c>
      <c r="K278" s="437">
        <v>73.11441232407762</v>
      </c>
      <c r="L278" s="437">
        <v>73.058755421253863</v>
      </c>
      <c r="M278" s="437">
        <v>72.261453953212921</v>
      </c>
      <c r="N278" s="436">
        <v>73.420313561070458</v>
      </c>
      <c r="O278" s="438">
        <v>0</v>
      </c>
      <c r="P278" s="292"/>
      <c r="Q278" s="292"/>
      <c r="R278" s="316"/>
    </row>
    <row r="279" spans="1:18" ht="15.75">
      <c r="A279" s="499" t="s">
        <v>518</v>
      </c>
      <c r="B279" s="500"/>
      <c r="C279" s="436">
        <v>122.333</v>
      </c>
      <c r="D279" s="437">
        <v>27</v>
      </c>
      <c r="E279" s="437">
        <v>139.75862068965517</v>
      </c>
      <c r="F279" s="437">
        <v>114.81772727272727</v>
      </c>
      <c r="G279" s="437">
        <v>138.53692307692307</v>
      </c>
      <c r="H279" s="437">
        <v>147.16666666666666</v>
      </c>
      <c r="I279" s="436">
        <v>128.31643564356435</v>
      </c>
      <c r="J279" s="436">
        <v>76.447120418848172</v>
      </c>
      <c r="K279" s="437">
        <v>71.522899896800823</v>
      </c>
      <c r="L279" s="437">
        <v>70.099710669077751</v>
      </c>
      <c r="M279" s="437">
        <v>71.241282051282042</v>
      </c>
      <c r="N279" s="436">
        <v>71.574570230607961</v>
      </c>
      <c r="O279" s="438">
        <v>0</v>
      </c>
      <c r="P279" s="292"/>
      <c r="Q279" s="292"/>
      <c r="R279" s="316"/>
    </row>
    <row r="280" spans="1:18" ht="15.75">
      <c r="A280" s="499" t="s">
        <v>520</v>
      </c>
      <c r="B280" s="500"/>
      <c r="C280" s="436">
        <v>0</v>
      </c>
      <c r="D280" s="437">
        <v>0</v>
      </c>
      <c r="E280" s="437">
        <v>125.12857142857145</v>
      </c>
      <c r="F280" s="437">
        <v>138.66666666666666</v>
      </c>
      <c r="G280" s="437">
        <v>0</v>
      </c>
      <c r="H280" s="437">
        <v>0</v>
      </c>
      <c r="I280" s="436">
        <v>129.19</v>
      </c>
      <c r="J280" s="436">
        <v>71.05263157894737</v>
      </c>
      <c r="K280" s="437">
        <v>67.804990099009899</v>
      </c>
      <c r="L280" s="437">
        <v>65.764705882352942</v>
      </c>
      <c r="M280" s="437">
        <v>67.519310344827588</v>
      </c>
      <c r="N280" s="436">
        <v>68.310385164051354</v>
      </c>
      <c r="O280" s="438">
        <v>0</v>
      </c>
      <c r="P280" s="292"/>
      <c r="Q280" s="292"/>
      <c r="R280" s="316"/>
    </row>
    <row r="281" spans="1:18" ht="15.75">
      <c r="A281" s="499" t="s">
        <v>522</v>
      </c>
      <c r="B281" s="500"/>
      <c r="C281" s="436">
        <v>133.53457264957265</v>
      </c>
      <c r="D281" s="437">
        <v>137.98044776119403</v>
      </c>
      <c r="E281" s="437">
        <v>141.04468750000001</v>
      </c>
      <c r="F281" s="437">
        <v>138.59877551020406</v>
      </c>
      <c r="G281" s="437">
        <v>140.13999999999999</v>
      </c>
      <c r="H281" s="437">
        <v>132.80235294117648</v>
      </c>
      <c r="I281" s="436">
        <v>137.11396758703481</v>
      </c>
      <c r="J281" s="436">
        <v>75.81320754716981</v>
      </c>
      <c r="K281" s="437">
        <v>72.085059712405538</v>
      </c>
      <c r="L281" s="437">
        <v>72.226077810880042</v>
      </c>
      <c r="M281" s="437">
        <v>71.62782742681047</v>
      </c>
      <c r="N281" s="436">
        <v>72.503110451860266</v>
      </c>
      <c r="O281" s="438">
        <v>0</v>
      </c>
      <c r="P281" s="292"/>
      <c r="Q281" s="292"/>
      <c r="R281" s="316"/>
    </row>
    <row r="282" spans="1:18" ht="15.75">
      <c r="A282" s="452" t="s">
        <v>358</v>
      </c>
      <c r="B282" s="500"/>
      <c r="C282" s="436">
        <v>131.17742901315208</v>
      </c>
      <c r="D282" s="437">
        <v>134.35550523735253</v>
      </c>
      <c r="E282" s="437">
        <v>139.925801254795</v>
      </c>
      <c r="F282" s="437">
        <v>139.30105216719872</v>
      </c>
      <c r="G282" s="437">
        <v>133.97143839214249</v>
      </c>
      <c r="H282" s="437">
        <v>139.71611038994274</v>
      </c>
      <c r="I282" s="436">
        <v>135.26995577148168</v>
      </c>
      <c r="J282" s="436">
        <v>81.723144115488125</v>
      </c>
      <c r="K282" s="437">
        <v>78.287991132876556</v>
      </c>
      <c r="L282" s="437">
        <v>83.548997205136729</v>
      </c>
      <c r="M282" s="437">
        <v>81.093581306208506</v>
      </c>
      <c r="N282" s="436">
        <v>80.533497221110181</v>
      </c>
      <c r="O282" s="438">
        <v>0</v>
      </c>
      <c r="P282" s="292"/>
      <c r="Q282" s="292"/>
      <c r="R282" s="316"/>
    </row>
    <row r="283" spans="1:18" ht="15.75">
      <c r="A283" s="452" t="s">
        <v>360</v>
      </c>
      <c r="B283" s="500"/>
      <c r="C283" s="436">
        <v>114.29640394088671</v>
      </c>
      <c r="D283" s="437">
        <v>116.04465804066544</v>
      </c>
      <c r="E283" s="437">
        <v>131.40084459459462</v>
      </c>
      <c r="F283" s="437">
        <v>133.85474878444086</v>
      </c>
      <c r="G283" s="437">
        <v>129.21031007751938</v>
      </c>
      <c r="H283" s="437">
        <v>131.95212244897962</v>
      </c>
      <c r="I283" s="436">
        <v>121.60730095727293</v>
      </c>
      <c r="J283" s="436">
        <v>81.816400000000002</v>
      </c>
      <c r="K283" s="437">
        <v>75.313887334007433</v>
      </c>
      <c r="L283" s="437">
        <v>77.394109283878478</v>
      </c>
      <c r="M283" s="437">
        <v>75.135094060772232</v>
      </c>
      <c r="N283" s="436">
        <v>76.523660042660836</v>
      </c>
      <c r="O283" s="438">
        <v>0</v>
      </c>
      <c r="P283" s="292"/>
      <c r="Q283" s="292"/>
      <c r="R283" s="316"/>
    </row>
    <row r="284" spans="1:18" ht="15.75">
      <c r="A284" s="452" t="s">
        <v>362</v>
      </c>
      <c r="B284" s="500"/>
      <c r="C284" s="436">
        <v>145</v>
      </c>
      <c r="D284" s="437">
        <v>115.67142857142856</v>
      </c>
      <c r="E284" s="437">
        <v>127.40689655172413</v>
      </c>
      <c r="F284" s="437">
        <v>118.42500000000001</v>
      </c>
      <c r="G284" s="437">
        <v>130.51249999999999</v>
      </c>
      <c r="H284" s="437">
        <v>117.50083333333333</v>
      </c>
      <c r="I284" s="436">
        <v>122.601375</v>
      </c>
      <c r="J284" s="436">
        <v>64.75</v>
      </c>
      <c r="K284" s="437">
        <v>68.447894736842102</v>
      </c>
      <c r="L284" s="437">
        <v>65.739047619047625</v>
      </c>
      <c r="M284" s="437">
        <v>63.302864864864866</v>
      </c>
      <c r="N284" s="436">
        <v>65.75039408866995</v>
      </c>
      <c r="O284" s="438">
        <v>0</v>
      </c>
      <c r="P284" s="292"/>
      <c r="Q284" s="292"/>
      <c r="R284" s="316"/>
    </row>
    <row r="285" spans="1:18" ht="15.75">
      <c r="A285" s="452" t="s">
        <v>364</v>
      </c>
      <c r="B285" s="500"/>
      <c r="C285" s="436">
        <v>129.92134532257555</v>
      </c>
      <c r="D285" s="437">
        <v>133.08881215067873</v>
      </c>
      <c r="E285" s="437">
        <v>139.64318592832822</v>
      </c>
      <c r="F285" s="437">
        <v>138.71519964232766</v>
      </c>
      <c r="G285" s="437">
        <v>133.69956769683733</v>
      </c>
      <c r="H285" s="437">
        <v>138.48386017959311</v>
      </c>
      <c r="I285" s="436">
        <v>134.383106606762</v>
      </c>
      <c r="J285" s="436">
        <v>81.730764267990082</v>
      </c>
      <c r="K285" s="437">
        <v>76.901335574031492</v>
      </c>
      <c r="L285" s="437">
        <v>80.814598689146777</v>
      </c>
      <c r="M285" s="437">
        <v>78.070303883601682</v>
      </c>
      <c r="N285" s="436">
        <v>78.723404015698165</v>
      </c>
      <c r="O285" s="438">
        <v>0</v>
      </c>
      <c r="P285" s="292"/>
      <c r="Q285" s="292"/>
      <c r="R285" s="316"/>
    </row>
    <row r="286" spans="1:18" ht="15.75">
      <c r="A286" s="452" t="s">
        <v>366</v>
      </c>
      <c r="B286" s="500"/>
      <c r="C286" s="436">
        <v>90.003010184097135</v>
      </c>
      <c r="D286" s="437">
        <v>93.228470177189919</v>
      </c>
      <c r="E286" s="437">
        <v>93.293040571169541</v>
      </c>
      <c r="F286" s="437">
        <v>91.986419932268987</v>
      </c>
      <c r="G286" s="437">
        <v>88.740170682730934</v>
      </c>
      <c r="H286" s="437">
        <v>98.274378159757347</v>
      </c>
      <c r="I286" s="436">
        <v>91.853924331852255</v>
      </c>
      <c r="J286" s="436">
        <v>56.410346971849478</v>
      </c>
      <c r="K286" s="437">
        <v>54.4122185525164</v>
      </c>
      <c r="L286" s="437">
        <v>63.091654762314064</v>
      </c>
      <c r="M286" s="437">
        <v>62.888743961352638</v>
      </c>
      <c r="N286" s="436">
        <v>57.050994561845492</v>
      </c>
      <c r="O286" s="438">
        <v>62.4</v>
      </c>
      <c r="P286" s="292"/>
      <c r="Q286" s="292"/>
      <c r="R286" s="316"/>
    </row>
    <row r="287" spans="1:18" ht="15.75">
      <c r="A287" s="452" t="s">
        <v>368</v>
      </c>
      <c r="B287" s="500"/>
      <c r="C287" s="436">
        <v>78.119322580645161</v>
      </c>
      <c r="D287" s="437">
        <v>70.116467532467539</v>
      </c>
      <c r="E287" s="437">
        <v>75.550382513661191</v>
      </c>
      <c r="F287" s="437">
        <v>83.908758581235702</v>
      </c>
      <c r="G287" s="437">
        <v>73.635567867036002</v>
      </c>
      <c r="H287" s="437">
        <v>90.30957009345795</v>
      </c>
      <c r="I287" s="436">
        <v>77.923286762488701</v>
      </c>
      <c r="J287" s="436">
        <v>52.563925597717436</v>
      </c>
      <c r="K287" s="437">
        <v>53.458053215976861</v>
      </c>
      <c r="L287" s="437">
        <v>56.53188998902467</v>
      </c>
      <c r="M287" s="437">
        <v>58.606783288905817</v>
      </c>
      <c r="N287" s="436">
        <v>54.536832523458244</v>
      </c>
      <c r="O287" s="438">
        <v>59.435897435897438</v>
      </c>
      <c r="P287" s="292"/>
      <c r="Q287" s="292"/>
      <c r="R287" s="316"/>
    </row>
    <row r="288" spans="1:18" ht="15.75">
      <c r="A288" s="452" t="s">
        <v>370</v>
      </c>
      <c r="B288" s="500"/>
      <c r="C288" s="436">
        <v>95.307692307692307</v>
      </c>
      <c r="D288" s="437">
        <v>89.472164948453596</v>
      </c>
      <c r="E288" s="437">
        <v>83.551465798045598</v>
      </c>
      <c r="F288" s="437">
        <v>113.38843226788434</v>
      </c>
      <c r="G288" s="437">
        <v>96.394901960784324</v>
      </c>
      <c r="H288" s="437">
        <v>103.70777777777778</v>
      </c>
      <c r="I288" s="436">
        <v>102.22850393700789</v>
      </c>
      <c r="J288" s="436">
        <v>59.25</v>
      </c>
      <c r="K288" s="437">
        <v>48.594864864864867</v>
      </c>
      <c r="L288" s="437">
        <v>55.439249999999994</v>
      </c>
      <c r="M288" s="437">
        <v>56.548333333333332</v>
      </c>
      <c r="N288" s="436">
        <v>55.499887323943668</v>
      </c>
      <c r="O288" s="438">
        <v>0</v>
      </c>
      <c r="P288" s="292"/>
      <c r="Q288" s="292"/>
      <c r="R288" s="316"/>
    </row>
    <row r="289" spans="1:18" ht="15.75">
      <c r="A289" s="452" t="s">
        <v>372</v>
      </c>
      <c r="B289" s="500"/>
      <c r="C289" s="436">
        <v>87.036056472313888</v>
      </c>
      <c r="D289" s="437">
        <v>88.083247765734939</v>
      </c>
      <c r="E289" s="437">
        <v>89.365981754995659</v>
      </c>
      <c r="F289" s="437">
        <v>91.977453739103836</v>
      </c>
      <c r="G289" s="437">
        <v>84.937229656419532</v>
      </c>
      <c r="H289" s="437">
        <v>95.574396887159551</v>
      </c>
      <c r="I289" s="436">
        <v>88.78149357575758</v>
      </c>
      <c r="J289" s="436">
        <v>54.517756090160873</v>
      </c>
      <c r="K289" s="437">
        <v>53.872336818114775</v>
      </c>
      <c r="L289" s="437">
        <v>59.007811509735639</v>
      </c>
      <c r="M289" s="437">
        <v>60.034540548942999</v>
      </c>
      <c r="N289" s="436">
        <v>55.644099943584429</v>
      </c>
      <c r="O289" s="438">
        <v>60.837837837837839</v>
      </c>
      <c r="P289" s="292"/>
      <c r="Q289" s="292"/>
      <c r="R289" s="316"/>
    </row>
    <row r="290" spans="1:18" ht="15.75">
      <c r="A290" s="452" t="s">
        <v>378</v>
      </c>
      <c r="B290" s="500"/>
      <c r="C290" s="436">
        <v>101.69602870813398</v>
      </c>
      <c r="D290" s="437">
        <v>101.26190476190476</v>
      </c>
      <c r="E290" s="437">
        <v>101.29927173913043</v>
      </c>
      <c r="F290" s="437">
        <v>96.833822314049598</v>
      </c>
      <c r="G290" s="437">
        <v>92.64200000000001</v>
      </c>
      <c r="H290" s="437">
        <v>129.63793103448276</v>
      </c>
      <c r="I290" s="436">
        <v>100.51022506619594</v>
      </c>
      <c r="J290" s="436">
        <v>68.334229057933925</v>
      </c>
      <c r="K290" s="437">
        <v>66.312998483438435</v>
      </c>
      <c r="L290" s="437">
        <v>75.225278857142854</v>
      </c>
      <c r="M290" s="437">
        <v>73.710705882352954</v>
      </c>
      <c r="N290" s="436">
        <v>69.577259212437369</v>
      </c>
      <c r="O290" s="438">
        <v>0</v>
      </c>
      <c r="P290" s="292"/>
      <c r="Q290" s="292"/>
      <c r="R290" s="316"/>
    </row>
    <row r="291" spans="1:18" ht="15.75">
      <c r="A291" s="452" t="s">
        <v>374</v>
      </c>
      <c r="B291" s="500"/>
      <c r="C291" s="436">
        <v>119.59086281397293</v>
      </c>
      <c r="D291" s="437">
        <v>120.11160720082272</v>
      </c>
      <c r="E291" s="437">
        <v>125.17800470470176</v>
      </c>
      <c r="F291" s="437">
        <v>119.83060127102009</v>
      </c>
      <c r="G291" s="437">
        <v>119.91691122995125</v>
      </c>
      <c r="H291" s="437">
        <v>123.40425459837761</v>
      </c>
      <c r="I291" s="436">
        <v>121.45157388210238</v>
      </c>
      <c r="J291" s="436">
        <v>76.711410670320149</v>
      </c>
      <c r="K291" s="437">
        <v>71.409879522642228</v>
      </c>
      <c r="L291" s="437">
        <v>78.606342251560548</v>
      </c>
      <c r="M291" s="437">
        <v>76.876905197616466</v>
      </c>
      <c r="N291" s="436">
        <v>74.522112444528162</v>
      </c>
      <c r="O291" s="438">
        <v>62.4</v>
      </c>
      <c r="P291" s="292"/>
      <c r="Q291" s="292"/>
      <c r="R291" s="316"/>
    </row>
    <row r="292" spans="1:18" ht="15.75">
      <c r="A292" s="452" t="s">
        <v>376</v>
      </c>
      <c r="B292" s="500"/>
      <c r="C292" s="436">
        <v>91.787674588665439</v>
      </c>
      <c r="D292" s="437">
        <v>84.732869770182674</v>
      </c>
      <c r="E292" s="437">
        <v>87.19222000000002</v>
      </c>
      <c r="F292" s="437">
        <v>97.103845831587762</v>
      </c>
      <c r="G292" s="437">
        <v>88.924592145015097</v>
      </c>
      <c r="H292" s="437">
        <v>103.72377862595421</v>
      </c>
      <c r="I292" s="436">
        <v>91.332087490406735</v>
      </c>
      <c r="J292" s="436">
        <v>72.245719621770789</v>
      </c>
      <c r="K292" s="437">
        <v>67.198113418834026</v>
      </c>
      <c r="L292" s="437">
        <v>70.588931169139016</v>
      </c>
      <c r="M292" s="437">
        <v>70.050739433424013</v>
      </c>
      <c r="N292" s="436">
        <v>68.850801862417498</v>
      </c>
      <c r="O292" s="438">
        <v>59.435897435897438</v>
      </c>
      <c r="P292" s="292"/>
      <c r="Q292" s="292"/>
      <c r="R292" s="316"/>
    </row>
    <row r="293" spans="1:18" ht="15.75">
      <c r="A293" s="452" t="s">
        <v>442</v>
      </c>
      <c r="B293" s="500"/>
      <c r="C293" s="436">
        <v>115.93448353829778</v>
      </c>
      <c r="D293" s="437">
        <v>115.57772127575126</v>
      </c>
      <c r="E293" s="437">
        <v>121.4844464084549</v>
      </c>
      <c r="F293" s="437">
        <v>115.46063468217483</v>
      </c>
      <c r="G293" s="437">
        <v>115.74850098325726</v>
      </c>
      <c r="H293" s="437">
        <v>118.74916759436772</v>
      </c>
      <c r="I293" s="436">
        <v>117.48404731304859</v>
      </c>
      <c r="J293" s="436">
        <v>75.114334232710519</v>
      </c>
      <c r="K293" s="437">
        <v>69.473032979317452</v>
      </c>
      <c r="L293" s="437">
        <v>74.948498704813403</v>
      </c>
      <c r="M293" s="437">
        <v>73.915130242724615</v>
      </c>
      <c r="N293" s="436">
        <v>71.997493333546615</v>
      </c>
      <c r="O293" s="438">
        <v>60.837837837837839</v>
      </c>
      <c r="P293" s="292"/>
      <c r="Q293" s="292"/>
      <c r="R293" s="316"/>
    </row>
    <row r="294" spans="1:18" ht="15.75">
      <c r="A294" s="501" t="s">
        <v>380</v>
      </c>
      <c r="B294" s="502"/>
      <c r="C294" s="503">
        <v>115.71744567993272</v>
      </c>
      <c r="D294" s="504">
        <v>115.25613065757834</v>
      </c>
      <c r="E294" s="504">
        <v>120.54975573047885</v>
      </c>
      <c r="F294" s="504">
        <v>114.70479511894195</v>
      </c>
      <c r="G294" s="504">
        <v>115.38723514482696</v>
      </c>
      <c r="H294" s="504">
        <v>118.75805260676638</v>
      </c>
      <c r="I294" s="503">
        <v>116.99099854049136</v>
      </c>
      <c r="J294" s="503">
        <v>74.251674709476319</v>
      </c>
      <c r="K294" s="504">
        <v>69.284136575158627</v>
      </c>
      <c r="L294" s="504">
        <v>74.864915239401384</v>
      </c>
      <c r="M294" s="504">
        <v>73.032901463589923</v>
      </c>
      <c r="N294" s="503">
        <v>71.729520879819049</v>
      </c>
      <c r="O294" s="505">
        <v>60.837837837837839</v>
      </c>
      <c r="P294" s="292"/>
      <c r="Q294" s="292"/>
      <c r="R294" s="316"/>
    </row>
    <row r="295" spans="1:18" ht="15.75">
      <c r="A295" s="316"/>
      <c r="B295" s="292"/>
      <c r="C295" s="292"/>
      <c r="D295" s="292"/>
      <c r="E295" s="292"/>
      <c r="F295" s="292"/>
      <c r="G295" s="292"/>
      <c r="H295" s="292"/>
      <c r="I295" s="292"/>
      <c r="J295" s="292"/>
      <c r="K295" s="292"/>
      <c r="L295" s="292"/>
      <c r="M295" s="292"/>
      <c r="N295" s="292"/>
      <c r="O295" s="292"/>
      <c r="P295" s="292"/>
      <c r="Q295" s="292"/>
      <c r="R295" s="316"/>
    </row>
    <row r="296" spans="1:18" ht="15.75">
      <c r="A296" s="316"/>
      <c r="B296" s="292"/>
      <c r="C296" s="292"/>
      <c r="D296" s="292"/>
      <c r="E296" s="292"/>
      <c r="F296" s="292"/>
      <c r="G296" s="292"/>
      <c r="H296" s="292"/>
      <c r="I296" s="292"/>
      <c r="J296" s="292"/>
      <c r="K296" s="292"/>
      <c r="L296" s="292"/>
      <c r="M296" s="292"/>
      <c r="N296" s="292"/>
      <c r="O296" s="292"/>
      <c r="P296" s="292"/>
      <c r="Q296" s="292"/>
      <c r="R296" s="316"/>
    </row>
    <row r="297" spans="1:18" ht="15.75">
      <c r="A297" s="316"/>
      <c r="B297" s="292"/>
      <c r="C297" s="292"/>
      <c r="D297" s="292"/>
      <c r="E297" s="292"/>
      <c r="F297" s="292"/>
      <c r="G297" s="292"/>
      <c r="H297" s="292"/>
      <c r="I297" s="292"/>
      <c r="J297" s="292"/>
      <c r="K297" s="292"/>
      <c r="L297" s="292"/>
      <c r="M297" s="292"/>
      <c r="N297" s="292"/>
      <c r="O297" s="292"/>
      <c r="P297" s="292"/>
      <c r="Q297" s="292"/>
      <c r="R297" s="316"/>
    </row>
    <row r="298" spans="1:18" ht="15.75">
      <c r="A298" s="316"/>
      <c r="B298" s="292"/>
      <c r="C298" s="292"/>
      <c r="D298" s="292"/>
      <c r="E298" s="292"/>
      <c r="F298" s="292"/>
      <c r="G298" s="292"/>
      <c r="H298" s="292"/>
      <c r="I298" s="292"/>
      <c r="J298" s="292"/>
      <c r="K298" s="292"/>
      <c r="L298" s="292"/>
      <c r="M298" s="292"/>
      <c r="N298" s="292"/>
      <c r="O298" s="292"/>
      <c r="P298" s="292"/>
      <c r="Q298" s="292"/>
      <c r="R298" s="316"/>
    </row>
    <row r="299" spans="1:18" ht="15.75">
      <c r="A299" s="316"/>
      <c r="B299" s="292"/>
      <c r="C299" s="292"/>
      <c r="D299" s="292"/>
      <c r="E299" s="292"/>
      <c r="F299" s="292"/>
      <c r="G299" s="292"/>
      <c r="H299" s="292"/>
      <c r="I299" s="292"/>
      <c r="J299" s="292"/>
      <c r="K299" s="292"/>
      <c r="L299" s="292"/>
      <c r="M299" s="292"/>
      <c r="N299" s="292"/>
      <c r="O299" s="292"/>
      <c r="P299" s="292"/>
      <c r="Q299" s="292"/>
      <c r="R299" s="316"/>
    </row>
    <row r="300" spans="1:18" ht="15.75">
      <c r="A300" s="316"/>
      <c r="B300" s="292"/>
      <c r="C300" s="292"/>
      <c r="D300" s="292"/>
      <c r="E300" s="292"/>
      <c r="F300" s="292"/>
      <c r="G300" s="292"/>
      <c r="H300" s="292"/>
      <c r="I300" s="292"/>
      <c r="J300" s="292"/>
      <c r="K300" s="292"/>
      <c r="L300" s="292"/>
      <c r="M300" s="292"/>
      <c r="N300" s="292"/>
      <c r="O300" s="292"/>
      <c r="P300" s="292"/>
      <c r="Q300" s="292"/>
      <c r="R300" s="316"/>
    </row>
    <row r="301" spans="1:18" ht="15.75">
      <c r="A301" s="316"/>
      <c r="B301" s="292"/>
      <c r="C301" s="292"/>
      <c r="D301" s="292"/>
      <c r="E301" s="292"/>
      <c r="F301" s="292"/>
      <c r="G301" s="292"/>
      <c r="H301" s="292"/>
      <c r="I301" s="292"/>
      <c r="J301" s="292"/>
      <c r="K301" s="292"/>
      <c r="L301" s="292"/>
      <c r="M301" s="292"/>
      <c r="N301" s="292"/>
      <c r="O301" s="292"/>
      <c r="P301" s="292"/>
      <c r="Q301" s="292"/>
      <c r="R301" s="316"/>
    </row>
    <row r="302" spans="1:18" ht="15.75">
      <c r="A302" s="316"/>
      <c r="B302" s="292"/>
      <c r="C302" s="292"/>
      <c r="D302" s="292"/>
      <c r="E302" s="292"/>
      <c r="F302" s="292"/>
      <c r="G302" s="292"/>
      <c r="H302" s="292"/>
      <c r="I302" s="292"/>
      <c r="J302" s="292"/>
      <c r="K302" s="292"/>
      <c r="L302" s="292"/>
      <c r="M302" s="292"/>
      <c r="N302" s="292"/>
      <c r="O302" s="292"/>
      <c r="P302" s="292"/>
      <c r="Q302" s="292"/>
      <c r="R302" s="316"/>
    </row>
    <row r="303" spans="1:18" ht="15.75">
      <c r="A303" s="316"/>
      <c r="B303" s="292"/>
      <c r="C303" s="292"/>
      <c r="D303" s="292"/>
      <c r="E303" s="292"/>
      <c r="F303" s="292"/>
      <c r="G303" s="292"/>
      <c r="H303" s="292"/>
      <c r="I303" s="292"/>
      <c r="J303" s="292"/>
      <c r="K303" s="292"/>
      <c r="L303" s="292"/>
      <c r="M303" s="292"/>
      <c r="N303" s="292"/>
      <c r="O303" s="292"/>
      <c r="P303" s="292"/>
      <c r="Q303" s="292"/>
      <c r="R303" s="316"/>
    </row>
    <row r="304" spans="1:18" ht="15.75">
      <c r="A304" s="316"/>
      <c r="B304" s="292"/>
      <c r="C304" s="292"/>
      <c r="D304" s="292"/>
      <c r="E304" s="292"/>
      <c r="F304" s="292"/>
      <c r="G304" s="292"/>
      <c r="H304" s="292"/>
      <c r="I304" s="292"/>
      <c r="J304" s="292"/>
      <c r="K304" s="292"/>
      <c r="L304" s="292"/>
      <c r="M304" s="292"/>
      <c r="N304" s="292"/>
      <c r="O304" s="292"/>
      <c r="P304" s="292"/>
      <c r="Q304" s="292"/>
      <c r="R304" s="316"/>
    </row>
    <row r="305" spans="1:18" ht="15.75">
      <c r="A305" s="316"/>
      <c r="B305" s="292"/>
      <c r="C305" s="292"/>
      <c r="D305" s="292"/>
      <c r="E305" s="292"/>
      <c r="F305" s="292"/>
      <c r="G305" s="292"/>
      <c r="H305" s="292"/>
      <c r="I305" s="292"/>
      <c r="J305" s="292"/>
      <c r="K305" s="292"/>
      <c r="L305" s="292"/>
      <c r="M305" s="292"/>
      <c r="N305" s="292"/>
      <c r="O305" s="292"/>
      <c r="P305" s="292"/>
      <c r="Q305" s="292"/>
      <c r="R305" s="316"/>
    </row>
    <row r="306" spans="1:18" ht="15.75">
      <c r="A306" s="316"/>
      <c r="B306" s="292"/>
      <c r="C306" s="292"/>
      <c r="D306" s="292"/>
      <c r="E306" s="292"/>
      <c r="F306" s="292"/>
      <c r="G306" s="292"/>
      <c r="H306" s="292"/>
      <c r="I306" s="292"/>
      <c r="J306" s="292"/>
      <c r="K306" s="292"/>
      <c r="L306" s="292"/>
      <c r="M306" s="292"/>
      <c r="N306" s="292"/>
      <c r="O306" s="292"/>
      <c r="P306" s="292"/>
      <c r="Q306" s="292"/>
      <c r="R306" s="316"/>
    </row>
    <row r="307" spans="1:18" ht="15.75">
      <c r="A307" s="316"/>
      <c r="B307" s="292"/>
      <c r="C307" s="292"/>
      <c r="D307" s="292"/>
      <c r="E307" s="292"/>
      <c r="F307" s="292"/>
      <c r="G307" s="292"/>
      <c r="H307" s="292"/>
      <c r="I307" s="292"/>
      <c r="J307" s="292"/>
      <c r="K307" s="292"/>
      <c r="L307" s="292"/>
      <c r="M307" s="292"/>
      <c r="N307" s="292"/>
      <c r="O307" s="292"/>
      <c r="P307" s="292"/>
      <c r="Q307" s="292"/>
      <c r="R307" s="316"/>
    </row>
    <row r="308" spans="1:18" ht="15.75">
      <c r="A308" s="316"/>
      <c r="B308" s="292"/>
      <c r="C308" s="292"/>
      <c r="D308" s="292"/>
      <c r="E308" s="292"/>
      <c r="F308" s="292"/>
      <c r="G308" s="292"/>
      <c r="H308" s="292"/>
      <c r="I308" s="292"/>
      <c r="J308" s="292"/>
      <c r="K308" s="292"/>
      <c r="L308" s="292"/>
      <c r="M308" s="292"/>
      <c r="N308" s="292"/>
      <c r="O308" s="292"/>
      <c r="P308" s="292"/>
      <c r="Q308" s="292"/>
      <c r="R308" s="316"/>
    </row>
    <row r="309" spans="1:18" ht="15.75">
      <c r="A309" s="316"/>
      <c r="B309" s="292"/>
      <c r="C309" s="292"/>
      <c r="D309" s="292"/>
      <c r="E309" s="292"/>
      <c r="F309" s="292"/>
      <c r="G309" s="292"/>
      <c r="H309" s="292"/>
      <c r="I309" s="292"/>
      <c r="J309" s="292"/>
      <c r="K309" s="292"/>
      <c r="L309" s="292"/>
      <c r="M309" s="292"/>
      <c r="N309" s="292"/>
      <c r="O309" s="292"/>
      <c r="P309" s="292"/>
      <c r="Q309" s="292"/>
      <c r="R309" s="316"/>
    </row>
    <row r="310" spans="1:18" ht="15.75">
      <c r="A310" s="316"/>
      <c r="B310" s="292"/>
      <c r="C310" s="292"/>
      <c r="D310" s="292"/>
      <c r="E310" s="292"/>
      <c r="F310" s="292"/>
      <c r="G310" s="292"/>
      <c r="H310" s="292"/>
      <c r="I310" s="292"/>
      <c r="J310" s="292"/>
      <c r="K310" s="292"/>
      <c r="L310" s="292"/>
      <c r="M310" s="292"/>
      <c r="N310" s="292"/>
      <c r="O310" s="292"/>
      <c r="P310" s="292"/>
      <c r="Q310" s="292"/>
      <c r="R310" s="316"/>
    </row>
    <row r="311" spans="1:18" ht="15.75">
      <c r="A311" s="316"/>
      <c r="B311" s="292"/>
      <c r="C311" s="292"/>
      <c r="D311" s="292"/>
      <c r="E311" s="292"/>
      <c r="F311" s="292"/>
      <c r="G311" s="292"/>
      <c r="H311" s="292"/>
      <c r="I311" s="292"/>
      <c r="J311" s="292"/>
      <c r="K311" s="292"/>
      <c r="L311" s="292"/>
      <c r="M311" s="292"/>
      <c r="N311" s="292"/>
      <c r="O311" s="292"/>
      <c r="P311" s="292"/>
      <c r="Q311" s="292"/>
      <c r="R311" s="316"/>
    </row>
    <row r="312" spans="1:18" ht="15.75">
      <c r="A312" s="316"/>
      <c r="B312" s="292"/>
      <c r="C312" s="292"/>
      <c r="D312" s="292"/>
      <c r="E312" s="292"/>
      <c r="F312" s="292"/>
      <c r="G312" s="292"/>
      <c r="H312" s="292"/>
      <c r="I312" s="292"/>
      <c r="J312" s="292"/>
      <c r="K312" s="292"/>
      <c r="L312" s="292"/>
      <c r="M312" s="292"/>
      <c r="N312" s="292"/>
      <c r="O312" s="292"/>
      <c r="P312" s="292"/>
      <c r="Q312" s="292"/>
      <c r="R312" s="316"/>
    </row>
    <row r="313" spans="1:18" ht="15.75">
      <c r="A313" s="316"/>
      <c r="B313" s="292"/>
      <c r="C313" s="292"/>
      <c r="D313" s="292"/>
      <c r="E313" s="292"/>
      <c r="F313" s="292"/>
      <c r="G313" s="292"/>
      <c r="H313" s="292"/>
      <c r="I313" s="292"/>
      <c r="J313" s="292"/>
      <c r="K313" s="292"/>
      <c r="L313" s="292"/>
      <c r="M313" s="292"/>
      <c r="N313" s="292"/>
      <c r="O313" s="292"/>
      <c r="P313" s="292"/>
      <c r="Q313" s="292"/>
      <c r="R313" s="316"/>
    </row>
    <row r="314" spans="1:18" ht="15.75">
      <c r="A314" s="316"/>
      <c r="B314" s="292"/>
      <c r="C314" s="292"/>
      <c r="D314" s="292"/>
      <c r="E314" s="292"/>
      <c r="F314" s="292"/>
      <c r="G314" s="292"/>
      <c r="H314" s="292"/>
      <c r="I314" s="292"/>
      <c r="J314" s="292"/>
      <c r="K314" s="292"/>
      <c r="L314" s="292"/>
      <c r="M314" s="292"/>
      <c r="N314" s="292"/>
      <c r="O314" s="292"/>
      <c r="P314" s="292"/>
      <c r="Q314" s="292"/>
      <c r="R314" s="316"/>
    </row>
    <row r="315" spans="1:18" ht="15.75">
      <c r="A315" s="316"/>
      <c r="B315" s="292"/>
      <c r="C315" s="292"/>
      <c r="D315" s="292"/>
      <c r="E315" s="292"/>
      <c r="F315" s="292"/>
      <c r="G315" s="292"/>
      <c r="H315" s="292"/>
      <c r="I315" s="292"/>
      <c r="J315" s="292"/>
      <c r="K315" s="292"/>
      <c r="L315" s="292"/>
      <c r="M315" s="292"/>
      <c r="N315" s="292"/>
      <c r="O315" s="292"/>
      <c r="P315" s="292"/>
      <c r="Q315" s="292"/>
      <c r="R315" s="316"/>
    </row>
    <row r="316" spans="1:18" ht="15.75">
      <c r="A316" s="316"/>
      <c r="B316" s="292"/>
      <c r="C316" s="292"/>
      <c r="D316" s="292"/>
      <c r="E316" s="292"/>
      <c r="F316" s="292"/>
      <c r="G316" s="292"/>
      <c r="H316" s="292"/>
      <c r="I316" s="292"/>
      <c r="J316" s="292"/>
      <c r="K316" s="292"/>
      <c r="L316" s="292"/>
      <c r="M316" s="292"/>
      <c r="N316" s="292"/>
      <c r="O316" s="292"/>
      <c r="P316" s="292"/>
      <c r="Q316" s="292"/>
      <c r="R316" s="316"/>
    </row>
    <row r="317" spans="1:18" ht="15.75">
      <c r="A317" s="316"/>
      <c r="B317" s="292"/>
      <c r="C317" s="292"/>
      <c r="D317" s="292"/>
      <c r="E317" s="292"/>
      <c r="F317" s="292"/>
      <c r="G317" s="292"/>
      <c r="H317" s="292"/>
      <c r="I317" s="292"/>
      <c r="J317" s="292"/>
      <c r="K317" s="292"/>
      <c r="L317" s="292"/>
      <c r="M317" s="292"/>
      <c r="N317" s="292"/>
      <c r="O317" s="292"/>
      <c r="P317" s="292"/>
      <c r="Q317" s="292"/>
      <c r="R317" s="316"/>
    </row>
    <row r="318" spans="1:18" ht="15.75">
      <c r="A318" s="316"/>
      <c r="B318" s="292"/>
      <c r="C318" s="292"/>
      <c r="D318" s="292"/>
      <c r="E318" s="292"/>
      <c r="F318" s="292"/>
      <c r="G318" s="292"/>
      <c r="H318" s="292"/>
      <c r="I318" s="292"/>
      <c r="J318" s="292"/>
      <c r="K318" s="292"/>
      <c r="L318" s="292"/>
      <c r="M318" s="292"/>
      <c r="N318" s="292"/>
      <c r="O318" s="292"/>
      <c r="P318" s="292"/>
      <c r="Q318" s="292"/>
      <c r="R318" s="316"/>
    </row>
    <row r="319" spans="1:18" ht="15.75">
      <c r="A319" s="316"/>
      <c r="B319" s="292"/>
      <c r="C319" s="292"/>
      <c r="D319" s="292"/>
      <c r="E319" s="292"/>
      <c r="F319" s="292"/>
      <c r="G319" s="292"/>
      <c r="H319" s="292"/>
      <c r="I319" s="292"/>
      <c r="J319" s="292"/>
      <c r="K319" s="292"/>
      <c r="L319" s="292"/>
      <c r="M319" s="292"/>
      <c r="N319" s="292"/>
      <c r="O319" s="292"/>
      <c r="P319" s="292"/>
      <c r="Q319" s="292"/>
      <c r="R319" s="316"/>
    </row>
    <row r="320" spans="1:18" ht="15.75">
      <c r="A320" s="316"/>
      <c r="B320" s="292"/>
      <c r="C320" s="292"/>
      <c r="D320" s="292"/>
      <c r="E320" s="292"/>
      <c r="F320" s="292"/>
      <c r="G320" s="292"/>
      <c r="H320" s="292"/>
      <c r="I320" s="292"/>
      <c r="J320" s="292"/>
      <c r="K320" s="292"/>
      <c r="L320" s="292"/>
      <c r="M320" s="292"/>
      <c r="N320" s="292"/>
      <c r="O320" s="292"/>
      <c r="P320" s="292"/>
      <c r="Q320" s="292"/>
      <c r="R320" s="316"/>
    </row>
    <row r="321" spans="1:18" ht="15.75">
      <c r="A321" s="316"/>
      <c r="B321" s="292"/>
      <c r="C321" s="292"/>
      <c r="D321" s="292"/>
      <c r="E321" s="292"/>
      <c r="F321" s="292"/>
      <c r="G321" s="292"/>
      <c r="H321" s="292"/>
      <c r="I321" s="292"/>
      <c r="J321" s="292"/>
      <c r="K321" s="292"/>
      <c r="L321" s="292"/>
      <c r="M321" s="292"/>
      <c r="N321" s="292"/>
      <c r="O321" s="292"/>
      <c r="P321" s="292"/>
      <c r="Q321" s="292"/>
      <c r="R321" s="316"/>
    </row>
    <row r="322" spans="1:18" ht="15.75">
      <c r="A322" s="316"/>
      <c r="B322" s="292"/>
      <c r="C322" s="292"/>
      <c r="D322" s="292"/>
      <c r="E322" s="292"/>
      <c r="F322" s="292"/>
      <c r="G322" s="292"/>
      <c r="H322" s="292"/>
      <c r="I322" s="292"/>
      <c r="J322" s="292"/>
      <c r="K322" s="292"/>
      <c r="L322" s="292"/>
      <c r="M322" s="292"/>
      <c r="N322" s="292"/>
      <c r="O322" s="292"/>
      <c r="P322" s="292"/>
      <c r="Q322" s="292"/>
      <c r="R322" s="316"/>
    </row>
    <row r="323" spans="1:18" ht="15.75">
      <c r="A323" s="316"/>
      <c r="B323" s="292"/>
      <c r="C323" s="292"/>
      <c r="D323" s="292"/>
      <c r="E323" s="292"/>
      <c r="F323" s="292"/>
      <c r="G323" s="292"/>
      <c r="H323" s="292"/>
      <c r="I323" s="292"/>
      <c r="J323" s="292"/>
      <c r="K323" s="292"/>
      <c r="L323" s="292"/>
      <c r="M323" s="292"/>
      <c r="N323" s="292"/>
      <c r="O323" s="292"/>
      <c r="P323" s="292"/>
      <c r="Q323" s="292"/>
      <c r="R323" s="316"/>
    </row>
    <row r="324" spans="1:18" ht="15.75">
      <c r="A324" s="316"/>
      <c r="B324" s="292"/>
      <c r="C324" s="292"/>
      <c r="D324" s="292"/>
      <c r="E324" s="292"/>
      <c r="F324" s="292"/>
      <c r="G324" s="292"/>
      <c r="H324" s="292"/>
      <c r="I324" s="292"/>
      <c r="J324" s="292"/>
      <c r="K324" s="292"/>
      <c r="L324" s="292"/>
      <c r="M324" s="292"/>
      <c r="N324" s="292"/>
      <c r="O324" s="292"/>
      <c r="P324" s="292"/>
      <c r="Q324" s="292"/>
      <c r="R324" s="316"/>
    </row>
    <row r="325" spans="1:18" ht="15.75">
      <c r="A325" s="316"/>
      <c r="B325" s="292"/>
      <c r="C325" s="292"/>
      <c r="D325" s="292"/>
      <c r="E325" s="292"/>
      <c r="F325" s="292"/>
      <c r="G325" s="292"/>
      <c r="H325" s="292"/>
      <c r="I325" s="292"/>
      <c r="J325" s="292"/>
      <c r="K325" s="292"/>
      <c r="L325" s="292"/>
      <c r="M325" s="292"/>
      <c r="N325" s="292"/>
      <c r="O325" s="292"/>
      <c r="P325" s="292"/>
      <c r="Q325" s="292"/>
      <c r="R325" s="316"/>
    </row>
    <row r="326" spans="1:18" ht="15.75">
      <c r="A326" s="316"/>
      <c r="B326" s="292"/>
      <c r="C326" s="292"/>
      <c r="D326" s="292"/>
      <c r="E326" s="292"/>
      <c r="F326" s="292"/>
      <c r="G326" s="292"/>
      <c r="H326" s="292"/>
      <c r="I326" s="292"/>
      <c r="J326" s="292"/>
      <c r="K326" s="292"/>
      <c r="L326" s="292"/>
      <c r="M326" s="292"/>
      <c r="N326" s="292"/>
      <c r="O326" s="292"/>
      <c r="P326" s="292"/>
      <c r="Q326" s="292"/>
      <c r="R326" s="316"/>
    </row>
    <row r="327" spans="1:18" ht="15.75">
      <c r="A327" s="316"/>
      <c r="B327" s="292"/>
      <c r="C327" s="292"/>
      <c r="D327" s="292"/>
      <c r="E327" s="292"/>
      <c r="F327" s="292"/>
      <c r="G327" s="292"/>
      <c r="H327" s="292"/>
      <c r="I327" s="292"/>
      <c r="J327" s="292"/>
      <c r="K327" s="292"/>
      <c r="L327" s="292"/>
      <c r="M327" s="292"/>
      <c r="N327" s="292"/>
      <c r="O327" s="292"/>
      <c r="P327" s="292"/>
      <c r="Q327" s="292"/>
      <c r="R327" s="316"/>
    </row>
    <row r="328" spans="1:18" ht="15.75">
      <c r="A328" s="316"/>
      <c r="B328" s="292"/>
      <c r="C328" s="292"/>
      <c r="D328" s="292"/>
      <c r="E328" s="292"/>
      <c r="F328" s="292"/>
      <c r="G328" s="292"/>
      <c r="H328" s="292"/>
      <c r="I328" s="292"/>
      <c r="J328" s="292"/>
      <c r="K328" s="292"/>
      <c r="L328" s="292"/>
      <c r="M328" s="292"/>
      <c r="N328" s="292"/>
      <c r="O328" s="292"/>
      <c r="P328" s="292"/>
      <c r="Q328" s="292"/>
      <c r="R328" s="316"/>
    </row>
    <row r="329" spans="1:18" ht="15.75">
      <c r="A329" s="316"/>
      <c r="B329" s="292"/>
      <c r="C329" s="292"/>
      <c r="D329" s="292"/>
      <c r="E329" s="292"/>
      <c r="F329" s="292"/>
      <c r="G329" s="292"/>
      <c r="H329" s="292"/>
      <c r="I329" s="292"/>
      <c r="J329" s="292"/>
      <c r="K329" s="292"/>
      <c r="L329" s="292"/>
      <c r="M329" s="292"/>
      <c r="N329" s="292"/>
      <c r="O329" s="292"/>
      <c r="P329" s="292"/>
      <c r="Q329" s="292"/>
      <c r="R329" s="316"/>
    </row>
    <row r="330" spans="1:18" ht="15.75">
      <c r="A330" s="316"/>
      <c r="B330" s="292"/>
      <c r="C330" s="292"/>
      <c r="D330" s="292"/>
      <c r="E330" s="292"/>
      <c r="F330" s="292"/>
      <c r="G330" s="292"/>
      <c r="H330" s="292"/>
      <c r="I330" s="292"/>
      <c r="J330" s="292"/>
      <c r="K330" s="292"/>
      <c r="L330" s="292"/>
      <c r="M330" s="292"/>
      <c r="N330" s="292"/>
      <c r="O330" s="292"/>
      <c r="P330" s="292"/>
      <c r="Q330" s="292"/>
      <c r="R330" s="316"/>
    </row>
    <row r="331" spans="1:18" ht="15.75">
      <c r="A331" s="316"/>
      <c r="B331" s="292"/>
      <c r="C331" s="292"/>
      <c r="D331" s="292"/>
      <c r="E331" s="292"/>
      <c r="F331" s="292"/>
      <c r="G331" s="292"/>
      <c r="H331" s="292"/>
      <c r="I331" s="292"/>
      <c r="J331" s="292"/>
      <c r="K331" s="292"/>
      <c r="L331" s="292"/>
      <c r="M331" s="292"/>
      <c r="N331" s="292"/>
      <c r="O331" s="292"/>
      <c r="P331" s="292"/>
      <c r="Q331" s="292"/>
      <c r="R331" s="316"/>
    </row>
    <row r="332" spans="1:18" ht="15.75">
      <c r="A332" s="316"/>
      <c r="B332" s="292"/>
      <c r="C332" s="292"/>
      <c r="D332" s="292"/>
      <c r="E332" s="292"/>
      <c r="F332" s="292"/>
      <c r="G332" s="292"/>
      <c r="H332" s="292"/>
      <c r="I332" s="292"/>
      <c r="J332" s="292"/>
      <c r="K332" s="292"/>
      <c r="L332" s="292"/>
      <c r="M332" s="292"/>
      <c r="N332" s="292"/>
      <c r="O332" s="292"/>
      <c r="P332" s="292"/>
      <c r="Q332" s="292"/>
      <c r="R332" s="316"/>
    </row>
    <row r="333" spans="1:18" ht="15.75">
      <c r="A333" s="316"/>
      <c r="B333" s="292"/>
      <c r="C333" s="292"/>
      <c r="D333" s="292"/>
      <c r="E333" s="292"/>
      <c r="F333" s="292"/>
      <c r="G333" s="292"/>
      <c r="H333" s="292"/>
      <c r="I333" s="292"/>
      <c r="J333" s="292"/>
      <c r="K333" s="292"/>
      <c r="L333" s="292"/>
      <c r="M333" s="292"/>
      <c r="N333" s="292"/>
      <c r="O333" s="292"/>
      <c r="P333" s="292"/>
      <c r="Q333" s="292"/>
      <c r="R333" s="316"/>
    </row>
    <row r="334" spans="1:18" ht="15.75">
      <c r="A334" s="316"/>
      <c r="B334" s="292"/>
      <c r="C334" s="292"/>
      <c r="D334" s="292"/>
      <c r="E334" s="292"/>
      <c r="F334" s="292"/>
      <c r="G334" s="292"/>
      <c r="H334" s="292"/>
      <c r="I334" s="292"/>
      <c r="J334" s="292"/>
      <c r="K334" s="292"/>
      <c r="L334" s="292"/>
      <c r="M334" s="292"/>
      <c r="N334" s="292"/>
      <c r="O334" s="292"/>
      <c r="P334" s="292"/>
      <c r="Q334" s="292"/>
      <c r="R334" s="316"/>
    </row>
    <row r="335" spans="1:18" ht="15.75">
      <c r="A335" s="316"/>
      <c r="B335" s="292"/>
      <c r="C335" s="292"/>
      <c r="D335" s="292"/>
      <c r="E335" s="292"/>
      <c r="F335" s="292"/>
      <c r="G335" s="292"/>
      <c r="H335" s="292"/>
      <c r="I335" s="292"/>
      <c r="J335" s="292"/>
      <c r="K335" s="292"/>
      <c r="L335" s="292"/>
      <c r="M335" s="292"/>
      <c r="N335" s="292"/>
      <c r="O335" s="292"/>
      <c r="P335" s="292"/>
      <c r="Q335" s="292"/>
      <c r="R335" s="316"/>
    </row>
    <row r="336" spans="1:18" ht="15.75">
      <c r="A336" s="316"/>
      <c r="B336" s="292"/>
      <c r="C336" s="292"/>
      <c r="D336" s="292"/>
      <c r="E336" s="292"/>
      <c r="F336" s="292"/>
      <c r="G336" s="292"/>
      <c r="H336" s="292"/>
      <c r="I336" s="292"/>
      <c r="J336" s="292"/>
      <c r="K336" s="292"/>
      <c r="L336" s="292"/>
      <c r="M336" s="292"/>
      <c r="N336" s="292"/>
      <c r="O336" s="292"/>
      <c r="P336" s="292"/>
      <c r="Q336" s="292"/>
      <c r="R336" s="316"/>
    </row>
    <row r="337" spans="1:18" ht="15.75">
      <c r="A337" s="316"/>
      <c r="B337" s="292"/>
      <c r="C337" s="292"/>
      <c r="D337" s="292"/>
      <c r="E337" s="292"/>
      <c r="F337" s="292"/>
      <c r="G337" s="292"/>
      <c r="H337" s="292"/>
      <c r="I337" s="292"/>
      <c r="J337" s="292"/>
      <c r="K337" s="292"/>
      <c r="L337" s="292"/>
      <c r="M337" s="292"/>
      <c r="N337" s="292"/>
      <c r="O337" s="292"/>
      <c r="P337" s="292"/>
      <c r="Q337" s="292"/>
      <c r="R337" s="316"/>
    </row>
    <row r="338" spans="1:18" ht="15.75">
      <c r="A338" s="316"/>
      <c r="B338" s="292"/>
      <c r="C338" s="292"/>
      <c r="D338" s="292"/>
      <c r="E338" s="292"/>
      <c r="F338" s="292"/>
      <c r="G338" s="292"/>
      <c r="H338" s="292"/>
      <c r="I338" s="292"/>
      <c r="J338" s="292"/>
      <c r="K338" s="292"/>
      <c r="L338" s="292"/>
      <c r="M338" s="292"/>
      <c r="N338" s="292"/>
      <c r="O338" s="292"/>
      <c r="P338" s="292"/>
      <c r="Q338" s="292"/>
      <c r="R338" s="316"/>
    </row>
    <row r="339" spans="1:18" ht="15.75">
      <c r="A339" s="316"/>
      <c r="B339" s="292"/>
      <c r="C339" s="292"/>
      <c r="D339" s="292"/>
      <c r="E339" s="292"/>
      <c r="F339" s="292"/>
      <c r="G339" s="292"/>
      <c r="H339" s="292"/>
      <c r="I339" s="292"/>
      <c r="J339" s="292"/>
      <c r="K339" s="292"/>
      <c r="L339" s="292"/>
      <c r="M339" s="292"/>
      <c r="N339" s="292"/>
      <c r="O339" s="292"/>
      <c r="P339" s="292"/>
      <c r="Q339" s="292"/>
      <c r="R339" s="316"/>
    </row>
    <row r="340" spans="1:18" ht="15.75">
      <c r="A340" s="316"/>
      <c r="B340" s="292"/>
      <c r="C340" s="292"/>
      <c r="D340" s="292"/>
      <c r="E340" s="292"/>
      <c r="F340" s="292"/>
      <c r="G340" s="292"/>
      <c r="H340" s="292"/>
      <c r="I340" s="292"/>
      <c r="J340" s="292"/>
      <c r="K340" s="292"/>
      <c r="L340" s="292"/>
      <c r="M340" s="292"/>
      <c r="N340" s="292"/>
      <c r="O340" s="292"/>
      <c r="P340" s="292"/>
      <c r="Q340" s="292"/>
      <c r="R340" s="316"/>
    </row>
    <row r="341" spans="1:18" ht="15.75">
      <c r="A341" s="316"/>
      <c r="B341" s="292"/>
      <c r="C341" s="292"/>
      <c r="D341" s="292"/>
      <c r="E341" s="292"/>
      <c r="F341" s="292"/>
      <c r="G341" s="292"/>
      <c r="H341" s="292"/>
      <c r="I341" s="292"/>
      <c r="J341" s="292"/>
      <c r="K341" s="292"/>
      <c r="L341" s="292"/>
      <c r="M341" s="292"/>
      <c r="N341" s="292"/>
      <c r="O341" s="292"/>
      <c r="P341" s="292"/>
      <c r="Q341" s="292"/>
      <c r="R341" s="316"/>
    </row>
    <row r="342" spans="1:18" ht="15.75">
      <c r="A342" s="316"/>
      <c r="B342" s="292"/>
      <c r="C342" s="292"/>
      <c r="D342" s="292"/>
      <c r="E342" s="292"/>
      <c r="F342" s="292"/>
      <c r="G342" s="292"/>
      <c r="H342" s="292"/>
      <c r="I342" s="292"/>
      <c r="J342" s="292"/>
      <c r="K342" s="292"/>
      <c r="L342" s="292"/>
      <c r="M342" s="292"/>
      <c r="N342" s="292"/>
      <c r="O342" s="292"/>
      <c r="P342" s="292"/>
      <c r="Q342" s="292"/>
      <c r="R342" s="316"/>
    </row>
    <row r="343" spans="1:18" ht="15.75">
      <c r="A343" s="316"/>
      <c r="B343" s="292"/>
      <c r="C343" s="292"/>
      <c r="D343" s="292"/>
      <c r="E343" s="292"/>
      <c r="F343" s="292"/>
      <c r="G343" s="292"/>
      <c r="H343" s="292"/>
      <c r="I343" s="292"/>
      <c r="J343" s="292"/>
      <c r="K343" s="292"/>
      <c r="L343" s="292"/>
      <c r="M343" s="292"/>
      <c r="N343" s="292"/>
      <c r="O343" s="292"/>
      <c r="P343" s="292"/>
      <c r="Q343" s="292"/>
      <c r="R343" s="316"/>
    </row>
    <row r="344" spans="1:18" ht="15.75">
      <c r="A344" s="316"/>
      <c r="B344" s="292"/>
      <c r="C344" s="292"/>
      <c r="D344" s="292"/>
      <c r="E344" s="292"/>
      <c r="F344" s="292"/>
      <c r="G344" s="292"/>
      <c r="H344" s="292"/>
      <c r="I344" s="292"/>
      <c r="J344" s="292"/>
      <c r="K344" s="292"/>
      <c r="L344" s="292"/>
      <c r="M344" s="292"/>
      <c r="N344" s="292"/>
      <c r="O344" s="292"/>
      <c r="P344" s="292"/>
      <c r="Q344" s="292"/>
      <c r="R344" s="316"/>
    </row>
    <row r="345" spans="1:18" ht="15.75">
      <c r="A345" s="316"/>
      <c r="B345" s="292"/>
      <c r="C345" s="292"/>
      <c r="D345" s="292"/>
      <c r="E345" s="292"/>
      <c r="F345" s="292"/>
      <c r="G345" s="292"/>
      <c r="H345" s="292"/>
      <c r="I345" s="292"/>
      <c r="J345" s="292"/>
      <c r="K345" s="292"/>
      <c r="L345" s="292"/>
      <c r="M345" s="292"/>
      <c r="N345" s="292"/>
      <c r="O345" s="292"/>
      <c r="P345" s="292"/>
      <c r="Q345" s="292"/>
      <c r="R345" s="316"/>
    </row>
    <row r="346" spans="1:18" ht="15.75">
      <c r="A346" s="316"/>
      <c r="B346" s="292"/>
      <c r="C346" s="292"/>
      <c r="D346" s="292"/>
      <c r="E346" s="292"/>
      <c r="F346" s="292"/>
      <c r="G346" s="292"/>
      <c r="H346" s="292"/>
      <c r="I346" s="292"/>
      <c r="J346" s="292"/>
      <c r="K346" s="292"/>
      <c r="L346" s="292"/>
      <c r="M346" s="292"/>
      <c r="N346" s="292"/>
      <c r="O346" s="292"/>
      <c r="P346" s="292"/>
      <c r="Q346" s="292"/>
      <c r="R346" s="316"/>
    </row>
    <row r="347" spans="1:18" ht="15.75">
      <c r="A347" s="316"/>
      <c r="B347" s="292"/>
      <c r="C347" s="292"/>
      <c r="D347" s="292"/>
      <c r="E347" s="292"/>
      <c r="F347" s="292"/>
      <c r="G347" s="292"/>
      <c r="H347" s="292"/>
      <c r="I347" s="292"/>
      <c r="J347" s="292"/>
      <c r="K347" s="292"/>
      <c r="L347" s="292"/>
      <c r="M347" s="292"/>
      <c r="N347" s="292"/>
      <c r="O347" s="292"/>
      <c r="P347" s="292"/>
      <c r="Q347" s="292"/>
      <c r="R347" s="316"/>
    </row>
    <row r="348" spans="1:18" ht="15.75">
      <c r="A348" s="316"/>
      <c r="B348" s="292"/>
      <c r="C348" s="292"/>
      <c r="D348" s="292"/>
      <c r="E348" s="292"/>
      <c r="F348" s="292"/>
      <c r="G348" s="292"/>
      <c r="H348" s="292"/>
      <c r="I348" s="292"/>
      <c r="J348" s="292"/>
      <c r="K348" s="292"/>
      <c r="L348" s="292"/>
      <c r="M348" s="292"/>
      <c r="N348" s="292"/>
      <c r="O348" s="292"/>
      <c r="P348" s="292"/>
      <c r="Q348" s="292"/>
      <c r="R348" s="316"/>
    </row>
    <row r="349" spans="1:18" ht="15.75">
      <c r="A349" s="316"/>
      <c r="B349" s="292"/>
      <c r="C349" s="292"/>
      <c r="D349" s="292"/>
      <c r="E349" s="292"/>
      <c r="F349" s="292"/>
      <c r="G349" s="292"/>
      <c r="H349" s="292"/>
      <c r="I349" s="292"/>
      <c r="J349" s="292"/>
      <c r="K349" s="292"/>
      <c r="L349" s="292"/>
      <c r="M349" s="292"/>
      <c r="N349" s="292"/>
      <c r="O349" s="292"/>
      <c r="P349" s="292"/>
      <c r="Q349" s="292"/>
      <c r="R349" s="316"/>
    </row>
    <row r="350" spans="1:18" ht="15.75">
      <c r="A350" s="316"/>
      <c r="B350" s="292"/>
      <c r="C350" s="292"/>
      <c r="D350" s="292"/>
      <c r="E350" s="292"/>
      <c r="F350" s="292"/>
      <c r="G350" s="292"/>
      <c r="H350" s="292"/>
      <c r="I350" s="292"/>
      <c r="J350" s="292"/>
      <c r="K350" s="292"/>
      <c r="L350" s="292"/>
      <c r="M350" s="292"/>
      <c r="N350" s="292"/>
      <c r="O350" s="292"/>
      <c r="P350" s="292"/>
      <c r="Q350" s="292"/>
      <c r="R350" s="316"/>
    </row>
    <row r="351" spans="1:18" ht="15.75">
      <c r="A351" s="316"/>
      <c r="B351" s="292"/>
      <c r="C351" s="292"/>
      <c r="D351" s="292"/>
      <c r="E351" s="292"/>
      <c r="F351" s="292"/>
      <c r="G351" s="292"/>
      <c r="H351" s="292"/>
      <c r="I351" s="292"/>
      <c r="J351" s="292"/>
      <c r="K351" s="292"/>
      <c r="L351" s="292"/>
      <c r="M351" s="292"/>
      <c r="N351" s="292"/>
      <c r="O351" s="292"/>
      <c r="P351" s="292"/>
      <c r="Q351" s="292"/>
      <c r="R351" s="316"/>
    </row>
    <row r="352" spans="1:18" ht="15.75">
      <c r="A352" s="316"/>
      <c r="B352" s="292"/>
      <c r="C352" s="292"/>
      <c r="D352" s="292"/>
      <c r="E352" s="292"/>
      <c r="F352" s="292"/>
      <c r="G352" s="292"/>
      <c r="H352" s="292"/>
      <c r="I352" s="292"/>
      <c r="J352" s="292"/>
      <c r="K352" s="292"/>
      <c r="L352" s="292"/>
      <c r="M352" s="292"/>
      <c r="N352" s="292"/>
      <c r="O352" s="292"/>
      <c r="P352" s="292"/>
      <c r="Q352" s="292"/>
      <c r="R352" s="316"/>
    </row>
    <row r="353" spans="1:18" ht="15.75">
      <c r="A353" s="316"/>
      <c r="B353" s="292"/>
      <c r="C353" s="292"/>
      <c r="D353" s="292"/>
      <c r="E353" s="292"/>
      <c r="F353" s="292"/>
      <c r="G353" s="292"/>
      <c r="H353" s="292"/>
      <c r="I353" s="292"/>
      <c r="J353" s="292"/>
      <c r="K353" s="292"/>
      <c r="L353" s="292"/>
      <c r="M353" s="292"/>
      <c r="N353" s="292"/>
      <c r="O353" s="292"/>
      <c r="P353" s="292"/>
      <c r="Q353" s="292"/>
      <c r="R353" s="316"/>
    </row>
    <row r="354" spans="1:18" ht="15.75">
      <c r="A354" s="316"/>
      <c r="B354" s="292"/>
      <c r="C354" s="292"/>
      <c r="D354" s="292"/>
      <c r="E354" s="292"/>
      <c r="F354" s="292"/>
      <c r="G354" s="292"/>
      <c r="H354" s="292"/>
      <c r="I354" s="292"/>
      <c r="J354" s="292"/>
      <c r="K354" s="292"/>
      <c r="L354" s="292"/>
      <c r="M354" s="292"/>
      <c r="N354" s="292"/>
      <c r="O354" s="292"/>
      <c r="P354" s="292"/>
      <c r="Q354" s="292"/>
      <c r="R354" s="316"/>
    </row>
    <row r="355" spans="1:18" ht="15.75">
      <c r="A355" s="316"/>
      <c r="B355" s="292"/>
      <c r="C355" s="292"/>
      <c r="D355" s="292"/>
      <c r="E355" s="292"/>
      <c r="F355" s="292"/>
      <c r="G355" s="292"/>
      <c r="H355" s="292"/>
      <c r="I355" s="292"/>
      <c r="J355" s="292"/>
      <c r="K355" s="292"/>
      <c r="L355" s="292"/>
      <c r="M355" s="292"/>
      <c r="N355" s="292"/>
      <c r="O355" s="292"/>
      <c r="P355" s="292"/>
      <c r="Q355" s="292"/>
      <c r="R355" s="316"/>
    </row>
    <row r="356" spans="1:18" ht="15.75">
      <c r="A356" s="316"/>
      <c r="B356" s="292"/>
      <c r="C356" s="292"/>
      <c r="D356" s="292"/>
      <c r="E356" s="292"/>
      <c r="F356" s="292"/>
      <c r="G356" s="292"/>
      <c r="H356" s="292"/>
      <c r="I356" s="292"/>
      <c r="J356" s="292"/>
      <c r="K356" s="292"/>
      <c r="L356" s="292"/>
      <c r="M356" s="292"/>
      <c r="N356" s="292"/>
      <c r="O356" s="292"/>
      <c r="P356" s="292"/>
      <c r="Q356" s="292"/>
      <c r="R356" s="316"/>
    </row>
    <row r="357" spans="1:18" ht="15.75">
      <c r="A357" s="316"/>
      <c r="B357" s="292"/>
      <c r="C357" s="292"/>
      <c r="D357" s="292"/>
      <c r="E357" s="292"/>
      <c r="F357" s="292"/>
      <c r="G357" s="292"/>
      <c r="H357" s="292"/>
      <c r="I357" s="292"/>
      <c r="J357" s="292"/>
      <c r="K357" s="292"/>
      <c r="L357" s="292"/>
      <c r="M357" s="292"/>
      <c r="N357" s="292"/>
      <c r="O357" s="292"/>
      <c r="P357" s="292"/>
      <c r="Q357" s="292"/>
      <c r="R357" s="316"/>
    </row>
    <row r="358" spans="1:18" ht="15.75">
      <c r="A358" s="316"/>
      <c r="B358" s="292"/>
      <c r="C358" s="292"/>
      <c r="D358" s="292"/>
      <c r="E358" s="292"/>
      <c r="F358" s="292"/>
      <c r="G358" s="292"/>
      <c r="H358" s="292"/>
      <c r="I358" s="292"/>
      <c r="J358" s="292"/>
      <c r="K358" s="292"/>
      <c r="L358" s="292"/>
      <c r="M358" s="292"/>
      <c r="N358" s="292"/>
      <c r="O358" s="292"/>
      <c r="P358" s="292"/>
      <c r="Q358" s="292"/>
      <c r="R358" s="316"/>
    </row>
    <row r="359" spans="1:18" ht="15.75">
      <c r="A359" s="316"/>
      <c r="B359" s="292"/>
      <c r="C359" s="292"/>
      <c r="D359" s="292"/>
      <c r="E359" s="292"/>
      <c r="F359" s="292"/>
      <c r="G359" s="292"/>
      <c r="H359" s="292"/>
      <c r="I359" s="292"/>
      <c r="J359" s="292"/>
      <c r="K359" s="292"/>
      <c r="L359" s="292"/>
      <c r="M359" s="292"/>
      <c r="N359" s="292"/>
      <c r="O359" s="292"/>
      <c r="P359" s="292"/>
      <c r="Q359" s="292"/>
      <c r="R359" s="316"/>
    </row>
    <row r="360" spans="1:18" ht="15.75">
      <c r="A360" s="316"/>
      <c r="B360" s="292"/>
      <c r="C360" s="292"/>
      <c r="D360" s="292"/>
      <c r="E360" s="292"/>
      <c r="F360" s="292"/>
      <c r="G360" s="292"/>
      <c r="H360" s="292"/>
      <c r="I360" s="292"/>
      <c r="J360" s="292"/>
      <c r="K360" s="292"/>
      <c r="L360" s="292"/>
      <c r="M360" s="292"/>
      <c r="N360" s="292"/>
      <c r="O360" s="292"/>
      <c r="P360" s="292"/>
      <c r="Q360" s="292"/>
      <c r="R360" s="316"/>
    </row>
    <row r="361" spans="1:18" ht="15.75">
      <c r="A361" s="316"/>
      <c r="B361" s="292"/>
      <c r="C361" s="292"/>
      <c r="D361" s="292"/>
      <c r="E361" s="292"/>
      <c r="F361" s="292"/>
      <c r="G361" s="292"/>
      <c r="H361" s="292"/>
      <c r="I361" s="292"/>
      <c r="J361" s="292"/>
      <c r="K361" s="292"/>
      <c r="L361" s="292"/>
      <c r="M361" s="292"/>
      <c r="N361" s="292"/>
      <c r="O361" s="292"/>
      <c r="P361" s="292"/>
      <c r="Q361" s="292"/>
      <c r="R361" s="316"/>
    </row>
    <row r="362" spans="1:18" ht="15.75">
      <c r="A362" s="316"/>
      <c r="B362" s="292"/>
      <c r="C362" s="292"/>
      <c r="D362" s="292"/>
      <c r="E362" s="292"/>
      <c r="F362" s="292"/>
      <c r="G362" s="292"/>
      <c r="H362" s="292"/>
      <c r="I362" s="292"/>
      <c r="J362" s="292"/>
      <c r="K362" s="292"/>
      <c r="L362" s="292"/>
      <c r="M362" s="292"/>
      <c r="N362" s="292"/>
      <c r="O362" s="292"/>
      <c r="P362" s="292"/>
      <c r="Q362" s="292"/>
      <c r="R362" s="316"/>
    </row>
    <row r="363" spans="1:18" ht="15.75">
      <c r="A363" s="316"/>
      <c r="B363" s="292"/>
      <c r="C363" s="292"/>
      <c r="D363" s="292"/>
      <c r="E363" s="292"/>
      <c r="F363" s="292"/>
      <c r="G363" s="292"/>
      <c r="H363" s="292"/>
      <c r="I363" s="292"/>
      <c r="J363" s="292"/>
      <c r="K363" s="292"/>
      <c r="L363" s="292"/>
      <c r="M363" s="292"/>
      <c r="N363" s="292"/>
      <c r="O363" s="292"/>
      <c r="P363" s="292"/>
      <c r="Q363" s="292"/>
      <c r="R363" s="316"/>
    </row>
    <row r="364" spans="1:18" ht="15.75">
      <c r="A364" s="316"/>
      <c r="B364" s="292"/>
      <c r="C364" s="292"/>
      <c r="D364" s="292"/>
      <c r="E364" s="292"/>
      <c r="F364" s="292"/>
      <c r="G364" s="292"/>
      <c r="H364" s="292"/>
      <c r="I364" s="292"/>
      <c r="J364" s="292"/>
      <c r="K364" s="292"/>
      <c r="L364" s="292"/>
      <c r="M364" s="292"/>
      <c r="N364" s="292"/>
      <c r="O364" s="292"/>
      <c r="P364" s="292"/>
      <c r="Q364" s="292"/>
      <c r="R364" s="316"/>
    </row>
    <row r="365" spans="1:18" ht="15.75">
      <c r="A365" s="316"/>
      <c r="B365" s="292"/>
      <c r="C365" s="292"/>
      <c r="D365" s="292"/>
      <c r="E365" s="292"/>
      <c r="F365" s="292"/>
      <c r="G365" s="292"/>
      <c r="H365" s="292"/>
      <c r="I365" s="292"/>
      <c r="J365" s="292"/>
      <c r="K365" s="292"/>
      <c r="L365" s="292"/>
      <c r="M365" s="292"/>
      <c r="N365" s="292"/>
      <c r="O365" s="292"/>
      <c r="P365" s="292"/>
      <c r="Q365" s="292"/>
      <c r="R365" s="316"/>
    </row>
    <row r="366" spans="1:18" ht="15.75">
      <c r="A366" s="316"/>
      <c r="B366" s="292"/>
      <c r="C366" s="292"/>
      <c r="D366" s="292"/>
      <c r="E366" s="292"/>
      <c r="F366" s="292"/>
      <c r="G366" s="292"/>
      <c r="H366" s="292"/>
      <c r="I366" s="292"/>
      <c r="J366" s="292"/>
      <c r="K366" s="292"/>
      <c r="L366" s="292"/>
      <c r="M366" s="292"/>
      <c r="N366" s="292"/>
      <c r="O366" s="292"/>
      <c r="P366" s="292"/>
      <c r="Q366" s="292"/>
      <c r="R366" s="316"/>
    </row>
    <row r="367" spans="1:18" ht="15.75">
      <c r="A367" s="316"/>
      <c r="B367" s="292"/>
      <c r="C367" s="292"/>
      <c r="D367" s="292"/>
      <c r="E367" s="292"/>
      <c r="F367" s="292"/>
      <c r="G367" s="292"/>
      <c r="H367" s="292"/>
      <c r="I367" s="292"/>
      <c r="J367" s="292"/>
      <c r="K367" s="292"/>
      <c r="L367" s="292"/>
      <c r="M367" s="292"/>
      <c r="N367" s="292"/>
      <c r="O367" s="292"/>
      <c r="P367" s="292"/>
      <c r="Q367" s="292"/>
      <c r="R367" s="316"/>
    </row>
    <row r="368" spans="1:18" ht="15.75">
      <c r="A368" s="316"/>
      <c r="B368" s="292"/>
      <c r="C368" s="292"/>
      <c r="D368" s="292"/>
      <c r="E368" s="292"/>
      <c r="F368" s="292"/>
      <c r="G368" s="292"/>
      <c r="H368" s="292"/>
      <c r="I368" s="292"/>
      <c r="J368" s="292"/>
      <c r="K368" s="292"/>
      <c r="L368" s="292"/>
      <c r="M368" s="292"/>
      <c r="N368" s="292"/>
      <c r="O368" s="292"/>
      <c r="P368" s="292"/>
      <c r="Q368" s="292"/>
      <c r="R368" s="316"/>
    </row>
    <row r="369" spans="1:18" ht="15.75">
      <c r="A369" s="316"/>
      <c r="B369" s="292"/>
      <c r="C369" s="292"/>
      <c r="D369" s="292"/>
      <c r="E369" s="292"/>
      <c r="F369" s="292"/>
      <c r="G369" s="292"/>
      <c r="H369" s="292"/>
      <c r="I369" s="292"/>
      <c r="J369" s="292"/>
      <c r="K369" s="292"/>
      <c r="L369" s="292"/>
      <c r="M369" s="292"/>
      <c r="N369" s="292"/>
      <c r="O369" s="292"/>
      <c r="P369" s="292"/>
      <c r="Q369" s="292"/>
      <c r="R369" s="316"/>
    </row>
    <row r="370" spans="1:18" ht="15.75">
      <c r="A370" s="316"/>
      <c r="B370" s="292"/>
      <c r="C370" s="292"/>
      <c r="D370" s="292"/>
      <c r="E370" s="292"/>
      <c r="F370" s="292"/>
      <c r="G370" s="292"/>
      <c r="H370" s="292"/>
      <c r="I370" s="292"/>
      <c r="J370" s="292"/>
      <c r="K370" s="292"/>
      <c r="L370" s="292"/>
      <c r="M370" s="292"/>
      <c r="N370" s="292"/>
      <c r="O370" s="292"/>
      <c r="P370" s="292"/>
      <c r="Q370" s="292"/>
      <c r="R370" s="316"/>
    </row>
    <row r="371" spans="1:18" ht="15.75">
      <c r="A371" s="316"/>
      <c r="B371" s="292"/>
      <c r="C371" s="292"/>
      <c r="D371" s="292"/>
      <c r="E371" s="292"/>
      <c r="F371" s="292"/>
      <c r="G371" s="292"/>
      <c r="H371" s="292"/>
      <c r="I371" s="292"/>
      <c r="J371" s="292"/>
      <c r="K371" s="292"/>
      <c r="L371" s="292"/>
      <c r="M371" s="292"/>
      <c r="N371" s="292"/>
      <c r="O371" s="292"/>
      <c r="P371" s="292"/>
      <c r="Q371" s="292"/>
      <c r="R371" s="316"/>
    </row>
    <row r="372" spans="1:18" ht="15.75">
      <c r="A372" s="316"/>
      <c r="B372" s="292"/>
      <c r="C372" s="292"/>
      <c r="D372" s="292"/>
      <c r="E372" s="292"/>
      <c r="F372" s="292"/>
      <c r="G372" s="292"/>
      <c r="H372" s="292"/>
      <c r="I372" s="292"/>
      <c r="J372" s="292"/>
      <c r="K372" s="292"/>
      <c r="L372" s="292"/>
      <c r="M372" s="292"/>
      <c r="N372" s="292"/>
      <c r="O372" s="292"/>
      <c r="P372" s="292"/>
      <c r="Q372" s="292"/>
      <c r="R372" s="316"/>
    </row>
    <row r="373" spans="1:18" ht="15.75">
      <c r="A373" s="316"/>
      <c r="B373" s="292"/>
      <c r="C373" s="292"/>
      <c r="D373" s="292"/>
      <c r="E373" s="292"/>
      <c r="F373" s="292"/>
      <c r="G373" s="292"/>
      <c r="H373" s="292"/>
      <c r="I373" s="292"/>
      <c r="J373" s="292"/>
      <c r="K373" s="292"/>
      <c r="L373" s="292"/>
      <c r="M373" s="292"/>
      <c r="N373" s="292"/>
      <c r="O373" s="292"/>
      <c r="P373" s="292"/>
      <c r="Q373" s="292"/>
      <c r="R373" s="316"/>
    </row>
    <row r="374" spans="1:18" ht="15.75">
      <c r="A374" s="316"/>
      <c r="B374" s="292"/>
      <c r="C374" s="292"/>
      <c r="D374" s="292"/>
      <c r="E374" s="292"/>
      <c r="F374" s="292"/>
      <c r="G374" s="292"/>
      <c r="H374" s="292"/>
      <c r="I374" s="292"/>
      <c r="J374" s="292"/>
      <c r="K374" s="292"/>
      <c r="L374" s="292"/>
      <c r="M374" s="292"/>
      <c r="N374" s="292"/>
      <c r="O374" s="292"/>
      <c r="P374" s="292"/>
      <c r="Q374" s="292"/>
      <c r="R374" s="316"/>
    </row>
    <row r="375" spans="1:18" ht="15.75">
      <c r="A375" s="316"/>
      <c r="B375" s="292"/>
      <c r="C375" s="292"/>
      <c r="D375" s="292"/>
      <c r="E375" s="292"/>
      <c r="F375" s="292"/>
      <c r="G375" s="292"/>
      <c r="H375" s="292"/>
      <c r="I375" s="292"/>
      <c r="J375" s="292"/>
      <c r="K375" s="292"/>
      <c r="L375" s="292"/>
      <c r="M375" s="292"/>
      <c r="N375" s="292"/>
      <c r="O375" s="292"/>
      <c r="P375" s="292"/>
      <c r="Q375" s="292"/>
      <c r="R375" s="316"/>
    </row>
    <row r="376" spans="1:18" ht="15.75">
      <c r="A376" s="316"/>
      <c r="B376" s="292"/>
      <c r="C376" s="292"/>
      <c r="D376" s="292"/>
      <c r="E376" s="292"/>
      <c r="F376" s="292"/>
      <c r="G376" s="292"/>
      <c r="H376" s="292"/>
      <c r="I376" s="292"/>
      <c r="J376" s="292"/>
      <c r="K376" s="292"/>
      <c r="L376" s="292"/>
      <c r="M376" s="292"/>
      <c r="N376" s="292"/>
      <c r="O376" s="292"/>
      <c r="P376" s="292"/>
      <c r="Q376" s="292"/>
      <c r="R376" s="316"/>
    </row>
    <row r="377" spans="1:18" ht="15.75">
      <c r="A377" s="316"/>
      <c r="B377" s="292"/>
      <c r="C377" s="292"/>
      <c r="D377" s="292"/>
      <c r="E377" s="292"/>
      <c r="F377" s="292"/>
      <c r="G377" s="292"/>
      <c r="H377" s="292"/>
      <c r="I377" s="292"/>
      <c r="J377" s="292"/>
      <c r="K377" s="292"/>
      <c r="L377" s="292"/>
      <c r="M377" s="292"/>
      <c r="N377" s="292"/>
      <c r="O377" s="292"/>
      <c r="P377" s="292"/>
      <c r="Q377" s="292"/>
      <c r="R377" s="316"/>
    </row>
    <row r="378" spans="1:18" ht="15.75">
      <c r="A378" s="316"/>
      <c r="B378" s="292"/>
      <c r="C378" s="292"/>
      <c r="D378" s="292"/>
      <c r="E378" s="292"/>
      <c r="F378" s="292"/>
      <c r="G378" s="292"/>
      <c r="H378" s="292"/>
      <c r="I378" s="292"/>
      <c r="J378" s="292"/>
      <c r="K378" s="292"/>
      <c r="L378" s="292"/>
      <c r="M378" s="292"/>
      <c r="N378" s="292"/>
      <c r="O378" s="292"/>
      <c r="P378" s="292"/>
      <c r="Q378" s="292"/>
      <c r="R378" s="316"/>
    </row>
    <row r="379" spans="1:18" ht="15.75">
      <c r="A379" s="316"/>
      <c r="B379" s="292"/>
      <c r="C379" s="292"/>
      <c r="D379" s="292"/>
      <c r="E379" s="292"/>
      <c r="F379" s="292"/>
      <c r="G379" s="292"/>
      <c r="H379" s="292"/>
      <c r="I379" s="292"/>
      <c r="J379" s="292"/>
      <c r="K379" s="292"/>
      <c r="L379" s="292"/>
      <c r="M379" s="292"/>
      <c r="N379" s="292"/>
      <c r="O379" s="292"/>
      <c r="P379" s="292"/>
      <c r="Q379" s="292"/>
      <c r="R379" s="316"/>
    </row>
    <row r="380" spans="1:18" ht="15.75">
      <c r="A380" s="316"/>
      <c r="B380" s="292"/>
      <c r="C380" s="292"/>
      <c r="D380" s="292"/>
      <c r="E380" s="292"/>
      <c r="F380" s="292"/>
      <c r="G380" s="292"/>
      <c r="H380" s="292"/>
      <c r="I380" s="292"/>
      <c r="J380" s="292"/>
      <c r="K380" s="292"/>
      <c r="L380" s="292"/>
      <c r="M380" s="292"/>
      <c r="N380" s="292"/>
      <c r="O380" s="292"/>
      <c r="P380" s="292"/>
      <c r="Q380" s="292"/>
      <c r="R380" s="316"/>
    </row>
    <row r="381" spans="1:18" ht="15.75">
      <c r="A381" s="316"/>
      <c r="B381" s="292"/>
      <c r="C381" s="292"/>
      <c r="D381" s="292"/>
      <c r="E381" s="292"/>
      <c r="F381" s="292"/>
      <c r="G381" s="292"/>
      <c r="H381" s="292"/>
      <c r="I381" s="292"/>
      <c r="J381" s="292"/>
      <c r="K381" s="292"/>
      <c r="L381" s="292"/>
      <c r="M381" s="292"/>
      <c r="N381" s="292"/>
      <c r="O381" s="292"/>
      <c r="P381" s="292"/>
      <c r="Q381" s="292"/>
      <c r="R381" s="316"/>
    </row>
    <row r="382" spans="1:18" ht="15.75">
      <c r="A382" s="316"/>
      <c r="B382" s="292"/>
      <c r="C382" s="292"/>
      <c r="D382" s="292"/>
      <c r="E382" s="292"/>
      <c r="F382" s="292"/>
      <c r="G382" s="292"/>
      <c r="H382" s="292"/>
      <c r="I382" s="292"/>
      <c r="J382" s="292"/>
      <c r="K382" s="292"/>
      <c r="L382" s="292"/>
      <c r="M382" s="292"/>
      <c r="N382" s="292"/>
      <c r="O382" s="292"/>
      <c r="P382" s="292"/>
      <c r="Q382" s="292"/>
      <c r="R382" s="316"/>
    </row>
    <row r="383" spans="1:18" ht="15.75">
      <c r="A383" s="316"/>
      <c r="B383" s="292"/>
      <c r="C383" s="292"/>
      <c r="D383" s="292"/>
      <c r="E383" s="292"/>
      <c r="F383" s="292"/>
      <c r="G383" s="292"/>
      <c r="H383" s="292"/>
      <c r="I383" s="292"/>
      <c r="J383" s="292"/>
      <c r="K383" s="292"/>
      <c r="L383" s="292"/>
      <c r="M383" s="292"/>
      <c r="N383" s="292"/>
      <c r="O383" s="292"/>
      <c r="P383" s="292"/>
      <c r="Q383" s="292"/>
      <c r="R383" s="316"/>
    </row>
    <row r="384" spans="1:18" ht="15.75">
      <c r="A384" s="316"/>
      <c r="B384" s="292"/>
      <c r="C384" s="292"/>
      <c r="D384" s="292"/>
      <c r="E384" s="292"/>
      <c r="F384" s="292"/>
      <c r="G384" s="292"/>
      <c r="H384" s="292"/>
      <c r="I384" s="292"/>
      <c r="J384" s="292"/>
      <c r="K384" s="292"/>
      <c r="L384" s="292"/>
      <c r="M384" s="292"/>
      <c r="N384" s="292"/>
      <c r="O384" s="292"/>
      <c r="P384" s="292"/>
      <c r="Q384" s="292"/>
      <c r="R384" s="316"/>
    </row>
    <row r="385" spans="1:18" ht="15.75">
      <c r="A385" s="316"/>
      <c r="B385" s="292"/>
      <c r="C385" s="292"/>
      <c r="D385" s="292"/>
      <c r="E385" s="292"/>
      <c r="F385" s="292"/>
      <c r="G385" s="292"/>
      <c r="H385" s="292"/>
      <c r="I385" s="292"/>
      <c r="J385" s="292"/>
      <c r="K385" s="292"/>
      <c r="L385" s="292"/>
      <c r="M385" s="292"/>
      <c r="N385" s="292"/>
      <c r="O385" s="292"/>
      <c r="P385" s="292"/>
      <c r="Q385" s="292"/>
      <c r="R385" s="316"/>
    </row>
    <row r="386" spans="1:18" ht="15.75">
      <c r="A386" s="316"/>
      <c r="B386" s="292"/>
      <c r="C386" s="292"/>
      <c r="D386" s="292"/>
      <c r="E386" s="292"/>
      <c r="F386" s="292"/>
      <c r="G386" s="292"/>
      <c r="H386" s="292"/>
      <c r="I386" s="292"/>
      <c r="J386" s="292"/>
      <c r="K386" s="292"/>
      <c r="L386" s="292"/>
      <c r="M386" s="292"/>
      <c r="N386" s="292"/>
      <c r="O386" s="292"/>
      <c r="P386" s="292"/>
      <c r="Q386" s="292"/>
      <c r="R386" s="316"/>
    </row>
    <row r="387" spans="1:18" ht="15.75">
      <c r="A387" s="316"/>
      <c r="B387" s="292"/>
      <c r="C387" s="292"/>
      <c r="D387" s="292"/>
      <c r="E387" s="292"/>
      <c r="F387" s="292"/>
      <c r="G387" s="292"/>
      <c r="H387" s="292"/>
      <c r="I387" s="292"/>
      <c r="J387" s="292"/>
      <c r="K387" s="292"/>
      <c r="L387" s="292"/>
      <c r="M387" s="292"/>
      <c r="N387" s="292"/>
      <c r="O387" s="292"/>
      <c r="P387" s="292"/>
      <c r="Q387" s="292"/>
      <c r="R387" s="316"/>
    </row>
    <row r="388" spans="1:18" ht="15.75">
      <c r="A388" s="316"/>
      <c r="B388" s="292"/>
      <c r="C388" s="292"/>
      <c r="D388" s="292"/>
      <c r="E388" s="292"/>
      <c r="F388" s="292"/>
      <c r="G388" s="292"/>
      <c r="H388" s="292"/>
      <c r="I388" s="292"/>
      <c r="J388" s="292"/>
      <c r="K388" s="292"/>
      <c r="L388" s="292"/>
      <c r="M388" s="292"/>
      <c r="N388" s="292"/>
      <c r="O388" s="292"/>
      <c r="P388" s="292"/>
      <c r="Q388" s="292"/>
      <c r="R388" s="316"/>
    </row>
    <row r="389" spans="1:18" ht="15.75">
      <c r="A389" s="316"/>
      <c r="B389" s="292"/>
      <c r="C389" s="292"/>
      <c r="D389" s="292"/>
      <c r="E389" s="292"/>
      <c r="F389" s="292"/>
      <c r="G389" s="292"/>
      <c r="H389" s="292"/>
      <c r="I389" s="292"/>
      <c r="J389" s="292"/>
      <c r="K389" s="292"/>
      <c r="L389" s="292"/>
      <c r="M389" s="292"/>
      <c r="N389" s="292"/>
      <c r="O389" s="292"/>
      <c r="P389" s="292"/>
      <c r="Q389" s="292"/>
      <c r="R389" s="316"/>
    </row>
    <row r="390" spans="1:18" ht="15.75">
      <c r="A390" s="316"/>
      <c r="B390" s="292"/>
      <c r="C390" s="292"/>
      <c r="D390" s="292"/>
      <c r="E390" s="292"/>
      <c r="F390" s="292"/>
      <c r="G390" s="292"/>
      <c r="H390" s="292"/>
      <c r="I390" s="292"/>
      <c r="J390" s="292"/>
      <c r="K390" s="292"/>
      <c r="L390" s="292"/>
      <c r="M390" s="292"/>
      <c r="N390" s="292"/>
      <c r="O390" s="292"/>
      <c r="P390" s="292"/>
      <c r="Q390" s="292"/>
      <c r="R390" s="316"/>
    </row>
    <row r="391" spans="1:18" ht="15.75">
      <c r="A391" s="316"/>
      <c r="B391" s="292"/>
      <c r="C391" s="292"/>
      <c r="D391" s="292"/>
      <c r="E391" s="292"/>
      <c r="F391" s="292"/>
      <c r="G391" s="292"/>
      <c r="H391" s="292"/>
      <c r="I391" s="292"/>
      <c r="J391" s="292"/>
      <c r="K391" s="292"/>
      <c r="L391" s="292"/>
      <c r="M391" s="292"/>
      <c r="N391" s="292"/>
      <c r="O391" s="292"/>
      <c r="P391" s="292"/>
      <c r="Q391" s="292"/>
      <c r="R391" s="316"/>
    </row>
    <row r="392" spans="1:18" ht="15.75">
      <c r="A392" s="316"/>
      <c r="B392" s="292"/>
      <c r="C392" s="292"/>
      <c r="D392" s="292"/>
      <c r="E392" s="292"/>
      <c r="F392" s="292"/>
      <c r="G392" s="292"/>
      <c r="H392" s="292"/>
      <c r="I392" s="292"/>
      <c r="J392" s="292"/>
      <c r="K392" s="292"/>
      <c r="L392" s="292"/>
      <c r="M392" s="292"/>
      <c r="N392" s="292"/>
      <c r="O392" s="292"/>
      <c r="P392" s="292"/>
      <c r="Q392" s="292"/>
      <c r="R392" s="316"/>
    </row>
    <row r="393" spans="1:18" ht="15.75">
      <c r="A393" s="316"/>
      <c r="B393" s="292"/>
      <c r="C393" s="292"/>
      <c r="D393" s="292"/>
      <c r="E393" s="292"/>
      <c r="F393" s="292"/>
      <c r="G393" s="292"/>
      <c r="H393" s="292"/>
      <c r="I393" s="292"/>
      <c r="J393" s="292"/>
      <c r="K393" s="292"/>
      <c r="L393" s="292"/>
      <c r="M393" s="292"/>
      <c r="N393" s="292"/>
      <c r="O393" s="292"/>
      <c r="P393" s="292"/>
      <c r="Q393" s="292"/>
      <c r="R393" s="316"/>
    </row>
    <row r="394" spans="1:18" ht="15.75">
      <c r="A394" s="316"/>
      <c r="B394" s="292"/>
      <c r="C394" s="292"/>
      <c r="D394" s="292"/>
      <c r="E394" s="292"/>
      <c r="F394" s="292"/>
      <c r="G394" s="292"/>
      <c r="H394" s="292"/>
      <c r="I394" s="292"/>
      <c r="J394" s="292"/>
      <c r="K394" s="292"/>
      <c r="L394" s="292"/>
      <c r="M394" s="292"/>
      <c r="N394" s="292"/>
      <c r="O394" s="292"/>
      <c r="P394" s="292"/>
      <c r="Q394" s="292"/>
      <c r="R394" s="316"/>
    </row>
    <row r="395" spans="1:18" ht="15.75">
      <c r="A395" s="316"/>
      <c r="B395" s="292"/>
      <c r="C395" s="292"/>
      <c r="D395" s="292"/>
      <c r="E395" s="292"/>
      <c r="F395" s="292"/>
      <c r="G395" s="292"/>
      <c r="H395" s="292"/>
      <c r="I395" s="292"/>
      <c r="J395" s="292"/>
      <c r="K395" s="292"/>
      <c r="L395" s="292"/>
      <c r="M395" s="292"/>
      <c r="N395" s="292"/>
      <c r="O395" s="292"/>
      <c r="P395" s="292"/>
      <c r="Q395" s="292"/>
      <c r="R395" s="316"/>
    </row>
    <row r="396" spans="1:18" ht="15.75">
      <c r="A396" s="316"/>
      <c r="B396" s="292"/>
      <c r="C396" s="292"/>
      <c r="D396" s="292"/>
      <c r="E396" s="292"/>
      <c r="F396" s="292"/>
      <c r="G396" s="292"/>
      <c r="H396" s="292"/>
      <c r="I396" s="292"/>
      <c r="J396" s="292"/>
      <c r="K396" s="292"/>
      <c r="L396" s="292"/>
      <c r="M396" s="292"/>
      <c r="N396" s="292"/>
      <c r="O396" s="292"/>
      <c r="P396" s="292"/>
      <c r="Q396" s="292"/>
      <c r="R396" s="316"/>
    </row>
    <row r="397" spans="1:18" ht="15.75">
      <c r="A397" s="316"/>
      <c r="B397" s="292"/>
      <c r="C397" s="292"/>
      <c r="D397" s="292"/>
      <c r="E397" s="292"/>
      <c r="F397" s="292"/>
      <c r="G397" s="292"/>
      <c r="H397" s="292"/>
      <c r="I397" s="292"/>
      <c r="J397" s="292"/>
      <c r="K397" s="292"/>
      <c r="L397" s="292"/>
      <c r="M397" s="292"/>
      <c r="N397" s="292"/>
      <c r="O397" s="292"/>
      <c r="P397" s="292"/>
      <c r="Q397" s="292"/>
      <c r="R397" s="316"/>
    </row>
    <row r="398" spans="1:18" ht="15.75">
      <c r="A398" s="316"/>
      <c r="B398" s="292"/>
      <c r="C398" s="292"/>
      <c r="D398" s="292"/>
      <c r="E398" s="292"/>
      <c r="F398" s="292"/>
      <c r="G398" s="292"/>
      <c r="H398" s="292"/>
      <c r="I398" s="292"/>
      <c r="J398" s="292"/>
      <c r="K398" s="292"/>
      <c r="L398" s="292"/>
      <c r="M398" s="292"/>
      <c r="N398" s="292"/>
      <c r="O398" s="292"/>
      <c r="P398" s="292"/>
      <c r="Q398" s="292"/>
      <c r="R398" s="316"/>
    </row>
    <row r="399" spans="1:18" ht="15.75">
      <c r="A399" s="316"/>
      <c r="B399" s="292"/>
      <c r="C399" s="292"/>
      <c r="D399" s="292"/>
      <c r="E399" s="292"/>
      <c r="F399" s="292"/>
      <c r="G399" s="292"/>
      <c r="H399" s="292"/>
      <c r="I399" s="292"/>
      <c r="J399" s="292"/>
      <c r="K399" s="292"/>
      <c r="L399" s="292"/>
      <c r="M399" s="292"/>
      <c r="N399" s="292"/>
      <c r="O399" s="292"/>
      <c r="P399" s="292"/>
      <c r="Q399" s="292"/>
      <c r="R399" s="316"/>
    </row>
    <row r="400" spans="1:18" ht="15.75">
      <c r="A400" s="316"/>
      <c r="B400" s="292"/>
      <c r="C400" s="292"/>
      <c r="D400" s="292"/>
      <c r="E400" s="292"/>
      <c r="F400" s="292"/>
      <c r="G400" s="292"/>
      <c r="H400" s="292"/>
      <c r="I400" s="292"/>
      <c r="J400" s="292"/>
      <c r="K400" s="292"/>
      <c r="L400" s="292"/>
      <c r="M400" s="292"/>
      <c r="N400" s="292"/>
      <c r="O400" s="292"/>
      <c r="P400" s="292"/>
      <c r="Q400" s="292"/>
      <c r="R400" s="316"/>
    </row>
    <row r="401" spans="1:18" ht="15.75">
      <c r="A401" s="316"/>
      <c r="B401" s="292"/>
      <c r="C401" s="292"/>
      <c r="D401" s="292"/>
      <c r="E401" s="292"/>
      <c r="F401" s="292"/>
      <c r="G401" s="292"/>
      <c r="H401" s="292"/>
      <c r="I401" s="292"/>
      <c r="J401" s="292"/>
      <c r="K401" s="292"/>
      <c r="L401" s="292"/>
      <c r="M401" s="292"/>
      <c r="N401" s="292"/>
      <c r="O401" s="292"/>
      <c r="P401" s="292"/>
      <c r="Q401" s="292"/>
      <c r="R401" s="316"/>
    </row>
    <row r="402" spans="1:18" ht="15.75">
      <c r="A402" s="316"/>
      <c r="B402" s="292"/>
      <c r="C402" s="292"/>
      <c r="D402" s="292"/>
      <c r="E402" s="292"/>
      <c r="F402" s="292"/>
      <c r="G402" s="292"/>
      <c r="H402" s="292"/>
      <c r="I402" s="292"/>
      <c r="J402" s="292"/>
      <c r="K402" s="292"/>
      <c r="L402" s="292"/>
      <c r="M402" s="292"/>
      <c r="N402" s="292"/>
      <c r="O402" s="292"/>
      <c r="P402" s="292"/>
      <c r="Q402" s="292"/>
      <c r="R402" s="316"/>
    </row>
    <row r="403" spans="1:18" ht="15.75">
      <c r="A403" s="316"/>
      <c r="B403" s="292"/>
      <c r="C403" s="292"/>
      <c r="D403" s="292"/>
      <c r="E403" s="292"/>
      <c r="F403" s="292"/>
      <c r="G403" s="292"/>
      <c r="H403" s="292"/>
      <c r="I403" s="292"/>
      <c r="J403" s="292"/>
      <c r="K403" s="292"/>
      <c r="L403" s="292"/>
      <c r="M403" s="292"/>
      <c r="N403" s="292"/>
      <c r="O403" s="292"/>
      <c r="P403" s="292"/>
      <c r="Q403" s="292"/>
      <c r="R403" s="316"/>
    </row>
    <row r="404" spans="1:18" ht="15.75">
      <c r="A404" s="316"/>
      <c r="B404" s="292"/>
      <c r="C404" s="292"/>
      <c r="D404" s="292"/>
      <c r="E404" s="292"/>
      <c r="F404" s="292"/>
      <c r="G404" s="292"/>
      <c r="H404" s="292"/>
      <c r="I404" s="292"/>
      <c r="J404" s="292"/>
      <c r="K404" s="292"/>
      <c r="L404" s="292"/>
      <c r="M404" s="292"/>
      <c r="N404" s="292"/>
      <c r="O404" s="292"/>
      <c r="P404" s="292"/>
      <c r="Q404" s="292"/>
      <c r="R404" s="316"/>
    </row>
    <row r="405" spans="1:18" ht="15.75">
      <c r="A405" s="316"/>
      <c r="B405" s="292"/>
      <c r="C405" s="292"/>
      <c r="D405" s="292"/>
      <c r="E405" s="292"/>
      <c r="F405" s="292"/>
      <c r="G405" s="292"/>
      <c r="H405" s="292"/>
      <c r="I405" s="292"/>
      <c r="J405" s="292"/>
      <c r="K405" s="292"/>
      <c r="L405" s="292"/>
      <c r="M405" s="292"/>
      <c r="N405" s="292"/>
      <c r="O405" s="292"/>
      <c r="P405" s="292"/>
      <c r="Q405" s="292"/>
      <c r="R405" s="316"/>
    </row>
    <row r="406" spans="1:18" ht="15.75">
      <c r="A406" s="316"/>
      <c r="B406" s="292"/>
      <c r="C406" s="292"/>
      <c r="D406" s="292"/>
      <c r="E406" s="292"/>
      <c r="F406" s="292"/>
      <c r="G406" s="292"/>
      <c r="H406" s="292"/>
      <c r="I406" s="292"/>
      <c r="J406" s="292"/>
      <c r="K406" s="292"/>
      <c r="L406" s="292"/>
      <c r="M406" s="292"/>
      <c r="N406" s="292"/>
      <c r="O406" s="292"/>
      <c r="P406" s="292"/>
      <c r="Q406" s="292"/>
      <c r="R406" s="316"/>
    </row>
    <row r="407" spans="1:18" ht="15.75">
      <c r="A407" s="316"/>
      <c r="B407" s="292"/>
      <c r="C407" s="292"/>
      <c r="D407" s="292"/>
      <c r="E407" s="292"/>
      <c r="F407" s="292"/>
      <c r="G407" s="292"/>
      <c r="H407" s="292"/>
      <c r="I407" s="292"/>
      <c r="J407" s="292"/>
      <c r="K407" s="292"/>
      <c r="L407" s="292"/>
      <c r="M407" s="292"/>
      <c r="N407" s="292"/>
      <c r="O407" s="292"/>
      <c r="P407" s="292"/>
      <c r="Q407" s="292"/>
      <c r="R407" s="316"/>
    </row>
    <row r="408" spans="1:18" ht="15.75">
      <c r="A408" s="316"/>
      <c r="B408" s="292"/>
      <c r="C408" s="292"/>
      <c r="D408" s="292"/>
      <c r="E408" s="292"/>
      <c r="F408" s="292"/>
      <c r="G408" s="292"/>
      <c r="H408" s="292"/>
      <c r="I408" s="292"/>
      <c r="J408" s="292"/>
      <c r="K408" s="292"/>
      <c r="L408" s="292"/>
      <c r="M408" s="292"/>
      <c r="N408" s="292"/>
      <c r="O408" s="292"/>
      <c r="P408" s="292"/>
      <c r="Q408" s="292"/>
      <c r="R408" s="316"/>
    </row>
    <row r="409" spans="1:18" ht="15.75">
      <c r="A409" s="316"/>
      <c r="B409" s="292"/>
      <c r="C409" s="292"/>
      <c r="D409" s="292"/>
      <c r="E409" s="292"/>
      <c r="F409" s="292"/>
      <c r="G409" s="292"/>
      <c r="H409" s="292"/>
      <c r="I409" s="292"/>
      <c r="J409" s="292"/>
      <c r="K409" s="292"/>
      <c r="L409" s="292"/>
      <c r="M409" s="292"/>
      <c r="N409" s="292"/>
      <c r="O409" s="292"/>
      <c r="P409" s="292"/>
      <c r="Q409" s="292"/>
      <c r="R409" s="316"/>
    </row>
    <row r="410" spans="1:18" ht="15.75">
      <c r="A410" s="316"/>
      <c r="B410" s="292"/>
      <c r="C410" s="292"/>
      <c r="D410" s="292"/>
      <c r="E410" s="292"/>
      <c r="F410" s="292"/>
      <c r="G410" s="292"/>
      <c r="H410" s="292"/>
      <c r="I410" s="292"/>
      <c r="J410" s="292"/>
      <c r="K410" s="292"/>
      <c r="L410" s="292"/>
      <c r="M410" s="292"/>
      <c r="N410" s="292"/>
      <c r="O410" s="292"/>
      <c r="P410" s="292"/>
      <c r="Q410" s="292"/>
      <c r="R410" s="316"/>
    </row>
    <row r="411" spans="1:18" ht="15.75">
      <c r="A411" s="316"/>
      <c r="B411" s="292"/>
      <c r="C411" s="292"/>
      <c r="D411" s="292"/>
      <c r="E411" s="292"/>
      <c r="F411" s="292"/>
      <c r="G411" s="292"/>
      <c r="H411" s="292"/>
      <c r="I411" s="292"/>
      <c r="J411" s="292"/>
      <c r="K411" s="292"/>
      <c r="L411" s="292"/>
      <c r="M411" s="292"/>
      <c r="N411" s="292"/>
      <c r="O411" s="292"/>
      <c r="P411" s="292"/>
      <c r="Q411" s="292"/>
      <c r="R411" s="316"/>
    </row>
    <row r="412" spans="1:18" ht="15.75">
      <c r="A412" s="316"/>
      <c r="B412" s="292"/>
      <c r="C412" s="292"/>
      <c r="D412" s="292"/>
      <c r="E412" s="292"/>
      <c r="F412" s="292"/>
      <c r="G412" s="292"/>
      <c r="H412" s="292"/>
      <c r="I412" s="292"/>
      <c r="J412" s="292"/>
      <c r="K412" s="292"/>
      <c r="L412" s="292"/>
      <c r="M412" s="292"/>
      <c r="N412" s="292"/>
      <c r="O412" s="292"/>
      <c r="P412" s="292"/>
      <c r="Q412" s="292"/>
      <c r="R412" s="316"/>
    </row>
    <row r="413" spans="1:18" ht="15.75">
      <c r="A413" s="316"/>
      <c r="B413" s="292"/>
      <c r="C413" s="292"/>
      <c r="D413" s="292"/>
      <c r="E413" s="292"/>
      <c r="F413" s="292"/>
      <c r="G413" s="292"/>
      <c r="H413" s="292"/>
      <c r="I413" s="292"/>
      <c r="J413" s="292"/>
      <c r="K413" s="292"/>
      <c r="L413" s="292"/>
      <c r="M413" s="292"/>
      <c r="N413" s="292"/>
      <c r="O413" s="292"/>
      <c r="P413" s="292"/>
      <c r="Q413" s="292"/>
      <c r="R413" s="316"/>
    </row>
    <row r="414" spans="1:18" ht="15.75">
      <c r="A414" s="316"/>
      <c r="B414" s="292"/>
      <c r="C414" s="292"/>
      <c r="D414" s="292"/>
      <c r="E414" s="292"/>
      <c r="F414" s="292"/>
      <c r="G414" s="292"/>
      <c r="H414" s="292"/>
      <c r="I414" s="292"/>
      <c r="J414" s="292"/>
      <c r="K414" s="292"/>
      <c r="L414" s="292"/>
      <c r="M414" s="292"/>
      <c r="N414" s="292"/>
      <c r="O414" s="292"/>
      <c r="P414" s="292"/>
      <c r="Q414" s="292"/>
      <c r="R414" s="316"/>
    </row>
    <row r="415" spans="1:18" ht="15.75">
      <c r="A415" s="316"/>
      <c r="B415" s="292"/>
      <c r="C415" s="292"/>
      <c r="D415" s="292"/>
      <c r="E415" s="292"/>
      <c r="F415" s="292"/>
      <c r="G415" s="292"/>
      <c r="H415" s="292"/>
      <c r="I415" s="292"/>
      <c r="J415" s="292"/>
      <c r="K415" s="292"/>
      <c r="L415" s="292"/>
      <c r="M415" s="292"/>
      <c r="N415" s="292"/>
      <c r="O415" s="292"/>
      <c r="P415" s="292"/>
      <c r="Q415" s="292"/>
      <c r="R415" s="316"/>
    </row>
    <row r="416" spans="1:18" ht="15.75">
      <c r="A416" s="316"/>
      <c r="B416" s="292"/>
      <c r="C416" s="292"/>
      <c r="D416" s="292"/>
      <c r="E416" s="292"/>
      <c r="F416" s="292"/>
      <c r="G416" s="292"/>
      <c r="H416" s="292"/>
      <c r="I416" s="292"/>
      <c r="J416" s="292"/>
      <c r="K416" s="292"/>
      <c r="L416" s="292"/>
      <c r="M416" s="292"/>
      <c r="N416" s="292"/>
      <c r="O416" s="292"/>
      <c r="P416" s="292"/>
      <c r="Q416" s="292"/>
      <c r="R416" s="316"/>
    </row>
    <row r="417" spans="1:18" ht="15.75">
      <c r="A417" s="316"/>
      <c r="B417" s="292"/>
      <c r="C417" s="292"/>
      <c r="D417" s="292"/>
      <c r="E417" s="292"/>
      <c r="F417" s="292"/>
      <c r="G417" s="292"/>
      <c r="H417" s="292"/>
      <c r="I417" s="292"/>
      <c r="J417" s="292"/>
      <c r="K417" s="292"/>
      <c r="L417" s="292"/>
      <c r="M417" s="292"/>
      <c r="N417" s="292"/>
      <c r="O417" s="292"/>
      <c r="P417" s="292"/>
      <c r="Q417" s="292"/>
      <c r="R417" s="316"/>
    </row>
    <row r="418" spans="1:18" ht="15.75">
      <c r="A418" s="316"/>
      <c r="B418" s="292"/>
      <c r="C418" s="292"/>
      <c r="D418" s="292"/>
      <c r="E418" s="292"/>
      <c r="F418" s="292"/>
      <c r="G418" s="292"/>
      <c r="H418" s="292"/>
      <c r="I418" s="292"/>
      <c r="J418" s="292"/>
      <c r="K418" s="292"/>
      <c r="L418" s="292"/>
      <c r="M418" s="292"/>
      <c r="N418" s="292"/>
      <c r="O418" s="292"/>
      <c r="P418" s="292"/>
      <c r="Q418" s="292"/>
      <c r="R418" s="316"/>
    </row>
    <row r="419" spans="1:18" ht="15.75">
      <c r="A419" s="316"/>
      <c r="B419" s="292"/>
      <c r="C419" s="292"/>
      <c r="D419" s="292"/>
      <c r="E419" s="292"/>
      <c r="F419" s="292"/>
      <c r="G419" s="292"/>
      <c r="H419" s="292"/>
      <c r="I419" s="292"/>
      <c r="J419" s="292"/>
      <c r="K419" s="292"/>
      <c r="L419" s="292"/>
      <c r="M419" s="292"/>
      <c r="N419" s="292"/>
      <c r="O419" s="292"/>
      <c r="P419" s="292"/>
      <c r="Q419" s="292"/>
      <c r="R419" s="316"/>
    </row>
    <row r="420" spans="1:18" ht="15.75">
      <c r="A420" s="316"/>
      <c r="B420" s="292"/>
      <c r="C420" s="292"/>
      <c r="D420" s="292"/>
      <c r="E420" s="292"/>
      <c r="F420" s="292"/>
      <c r="G420" s="292"/>
      <c r="H420" s="292"/>
      <c r="I420" s="292"/>
      <c r="J420" s="292"/>
      <c r="K420" s="292"/>
      <c r="L420" s="292"/>
      <c r="M420" s="292"/>
      <c r="N420" s="292"/>
      <c r="O420" s="292"/>
      <c r="P420" s="292"/>
      <c r="Q420" s="292"/>
      <c r="R420" s="316"/>
    </row>
    <row r="421" spans="1:18" ht="15.75">
      <c r="A421" s="316"/>
      <c r="B421" s="292"/>
      <c r="C421" s="292"/>
      <c r="D421" s="292"/>
      <c r="E421" s="292"/>
      <c r="F421" s="292"/>
      <c r="G421" s="292"/>
      <c r="H421" s="292"/>
      <c r="I421" s="292"/>
      <c r="J421" s="292"/>
      <c r="K421" s="292"/>
      <c r="L421" s="292"/>
      <c r="M421" s="292"/>
      <c r="N421" s="292"/>
      <c r="O421" s="292"/>
      <c r="P421" s="292"/>
      <c r="Q421" s="292"/>
      <c r="R421" s="316"/>
    </row>
    <row r="422" spans="1:18" ht="15.75">
      <c r="A422" s="316"/>
      <c r="B422" s="292"/>
      <c r="C422" s="292"/>
      <c r="D422" s="292"/>
      <c r="E422" s="292"/>
      <c r="F422" s="292"/>
      <c r="G422" s="292"/>
      <c r="H422" s="292"/>
      <c r="I422" s="292"/>
      <c r="J422" s="292"/>
      <c r="K422" s="292"/>
      <c r="L422" s="292"/>
      <c r="M422" s="292"/>
      <c r="N422" s="292"/>
      <c r="O422" s="292"/>
      <c r="P422" s="292"/>
      <c r="Q422" s="292"/>
      <c r="R422" s="316"/>
    </row>
    <row r="423" spans="1:18" ht="15.75">
      <c r="A423" s="316"/>
      <c r="B423" s="292"/>
      <c r="C423" s="292"/>
      <c r="D423" s="292"/>
      <c r="E423" s="292"/>
      <c r="F423" s="292"/>
      <c r="G423" s="292"/>
      <c r="H423" s="292"/>
      <c r="I423" s="292"/>
      <c r="J423" s="292"/>
      <c r="K423" s="292"/>
      <c r="L423" s="292"/>
      <c r="M423" s="292"/>
      <c r="N423" s="292"/>
      <c r="O423" s="292"/>
      <c r="P423" s="292"/>
      <c r="Q423" s="292"/>
      <c r="R423" s="316"/>
    </row>
    <row r="424" spans="1:18" ht="15.75">
      <c r="A424" s="316"/>
      <c r="B424" s="292"/>
      <c r="C424" s="292"/>
      <c r="D424" s="292"/>
      <c r="E424" s="292"/>
      <c r="F424" s="292"/>
      <c r="G424" s="292"/>
      <c r="H424" s="292"/>
      <c r="I424" s="292"/>
      <c r="J424" s="292"/>
      <c r="K424" s="292"/>
      <c r="L424" s="292"/>
      <c r="M424" s="292"/>
      <c r="N424" s="292"/>
      <c r="O424" s="292"/>
      <c r="P424" s="292"/>
      <c r="Q424" s="292"/>
      <c r="R424" s="316"/>
    </row>
    <row r="425" spans="1:18" ht="15.75">
      <c r="A425" s="316"/>
      <c r="B425" s="292"/>
      <c r="C425" s="292"/>
      <c r="D425" s="292"/>
      <c r="E425" s="292"/>
      <c r="F425" s="292"/>
      <c r="G425" s="292"/>
      <c r="H425" s="292"/>
      <c r="I425" s="292"/>
      <c r="J425" s="292"/>
      <c r="K425" s="292"/>
      <c r="L425" s="292"/>
      <c r="M425" s="292"/>
      <c r="N425" s="292"/>
      <c r="O425" s="292"/>
      <c r="P425" s="292"/>
      <c r="Q425" s="292"/>
      <c r="R425" s="316"/>
    </row>
    <row r="426" spans="1:18" ht="15.75">
      <c r="A426" s="316"/>
      <c r="B426" s="292"/>
      <c r="C426" s="292"/>
      <c r="D426" s="292"/>
      <c r="E426" s="292"/>
      <c r="F426" s="292"/>
      <c r="G426" s="292"/>
      <c r="H426" s="292"/>
      <c r="I426" s="292"/>
      <c r="J426" s="292"/>
      <c r="K426" s="292"/>
      <c r="L426" s="292"/>
      <c r="M426" s="292"/>
      <c r="N426" s="292"/>
      <c r="O426" s="292"/>
      <c r="P426" s="292"/>
      <c r="Q426" s="292"/>
      <c r="R426" s="316"/>
    </row>
    <row r="427" spans="1:18" ht="15.75">
      <c r="A427" s="316"/>
      <c r="B427" s="292"/>
      <c r="C427" s="292"/>
      <c r="D427" s="292"/>
      <c r="E427" s="292"/>
      <c r="F427" s="292"/>
      <c r="G427" s="292"/>
      <c r="H427" s="292"/>
      <c r="I427" s="292"/>
      <c r="J427" s="292"/>
      <c r="K427" s="292"/>
      <c r="L427" s="292"/>
      <c r="M427" s="292"/>
      <c r="N427" s="292"/>
      <c r="O427" s="292"/>
      <c r="P427" s="292"/>
      <c r="Q427" s="292"/>
      <c r="R427" s="316"/>
    </row>
    <row r="428" spans="1:18" ht="15.75">
      <c r="A428" s="316"/>
      <c r="B428" s="292"/>
      <c r="C428" s="292"/>
      <c r="D428" s="292"/>
      <c r="E428" s="292"/>
      <c r="F428" s="292"/>
      <c r="G428" s="292"/>
      <c r="H428" s="292"/>
      <c r="I428" s="292"/>
      <c r="J428" s="292"/>
      <c r="K428" s="292"/>
      <c r="L428" s="292"/>
      <c r="M428" s="292"/>
      <c r="N428" s="292"/>
      <c r="O428" s="292"/>
      <c r="P428" s="292"/>
      <c r="Q428" s="292"/>
      <c r="R428" s="316"/>
    </row>
    <row r="429" spans="1:18" ht="15.75">
      <c r="A429" s="316"/>
      <c r="B429" s="292"/>
      <c r="C429" s="292"/>
      <c r="D429" s="292"/>
      <c r="E429" s="292"/>
      <c r="F429" s="292"/>
      <c r="G429" s="292"/>
      <c r="H429" s="292"/>
      <c r="I429" s="292"/>
      <c r="J429" s="292"/>
      <c r="K429" s="292"/>
      <c r="L429" s="292"/>
      <c r="M429" s="292"/>
      <c r="N429" s="292"/>
      <c r="O429" s="292"/>
      <c r="P429" s="292"/>
      <c r="Q429" s="292"/>
      <c r="R429" s="316"/>
    </row>
    <row r="430" spans="1:18" ht="15.75">
      <c r="A430" s="316"/>
      <c r="B430" s="292"/>
      <c r="C430" s="292"/>
      <c r="D430" s="292"/>
      <c r="E430" s="292"/>
      <c r="F430" s="292"/>
      <c r="G430" s="292"/>
      <c r="H430" s="292"/>
      <c r="I430" s="292"/>
      <c r="J430" s="292"/>
      <c r="K430" s="292"/>
      <c r="L430" s="292"/>
      <c r="M430" s="292"/>
      <c r="N430" s="292"/>
      <c r="O430" s="292"/>
      <c r="P430" s="292"/>
      <c r="Q430" s="292"/>
      <c r="R430" s="316"/>
    </row>
    <row r="431" spans="1:18" ht="15.75">
      <c r="A431" s="316"/>
      <c r="B431" s="292"/>
      <c r="C431" s="292"/>
      <c r="D431" s="292"/>
      <c r="E431" s="292"/>
      <c r="F431" s="292"/>
      <c r="G431" s="292"/>
      <c r="H431" s="292"/>
      <c r="I431" s="292"/>
      <c r="J431" s="292"/>
      <c r="K431" s="292"/>
      <c r="L431" s="292"/>
      <c r="M431" s="292"/>
      <c r="N431" s="292"/>
      <c r="O431" s="292"/>
      <c r="P431" s="292"/>
      <c r="Q431" s="292"/>
      <c r="R431" s="316"/>
    </row>
    <row r="432" spans="1:18" ht="15.75">
      <c r="A432" s="316"/>
      <c r="B432" s="292"/>
      <c r="C432" s="292"/>
      <c r="D432" s="292"/>
      <c r="E432" s="292"/>
      <c r="F432" s="292"/>
      <c r="G432" s="292"/>
      <c r="H432" s="292"/>
      <c r="I432" s="292"/>
      <c r="J432" s="292"/>
      <c r="K432" s="292"/>
      <c r="L432" s="292"/>
      <c r="M432" s="292"/>
      <c r="N432" s="292"/>
      <c r="O432" s="292"/>
      <c r="P432" s="292"/>
      <c r="Q432" s="292"/>
      <c r="R432" s="316"/>
    </row>
    <row r="433" spans="1:18" ht="15.75">
      <c r="A433" s="316"/>
      <c r="B433" s="292"/>
      <c r="C433" s="292"/>
      <c r="D433" s="292"/>
      <c r="E433" s="292"/>
      <c r="F433" s="292"/>
      <c r="G433" s="292"/>
      <c r="H433" s="292"/>
      <c r="I433" s="292"/>
      <c r="J433" s="292"/>
      <c r="K433" s="292"/>
      <c r="L433" s="292"/>
      <c r="M433" s="292"/>
      <c r="N433" s="292"/>
      <c r="O433" s="292"/>
      <c r="P433" s="292"/>
      <c r="Q433" s="292"/>
      <c r="R433" s="316"/>
    </row>
    <row r="434" spans="1:18" ht="15.75">
      <c r="A434" s="316"/>
      <c r="B434" s="292"/>
      <c r="C434" s="292"/>
      <c r="D434" s="292"/>
      <c r="E434" s="292"/>
      <c r="F434" s="292"/>
      <c r="G434" s="292"/>
      <c r="H434" s="292"/>
      <c r="I434" s="292"/>
      <c r="J434" s="292"/>
      <c r="K434" s="292"/>
      <c r="L434" s="292"/>
      <c r="M434" s="292"/>
      <c r="N434" s="292"/>
      <c r="O434" s="292"/>
      <c r="P434" s="292"/>
      <c r="Q434" s="292"/>
      <c r="R434" s="316"/>
    </row>
    <row r="435" spans="1:18" ht="15.75">
      <c r="A435" s="316"/>
      <c r="B435" s="292"/>
      <c r="C435" s="292"/>
      <c r="D435" s="292"/>
      <c r="E435" s="292"/>
      <c r="F435" s="292"/>
      <c r="G435" s="292"/>
      <c r="H435" s="292"/>
      <c r="I435" s="292"/>
      <c r="J435" s="292"/>
      <c r="K435" s="292"/>
      <c r="L435" s="292"/>
      <c r="M435" s="292"/>
      <c r="N435" s="292"/>
      <c r="O435" s="292"/>
      <c r="P435" s="292"/>
      <c r="Q435" s="292"/>
      <c r="R435" s="316"/>
    </row>
    <row r="436" spans="1:18" ht="15.75">
      <c r="A436" s="316"/>
      <c r="B436" s="292"/>
      <c r="C436" s="292"/>
      <c r="D436" s="292"/>
      <c r="E436" s="292"/>
      <c r="F436" s="292"/>
      <c r="G436" s="292"/>
      <c r="H436" s="292"/>
      <c r="I436" s="292"/>
      <c r="J436" s="292"/>
      <c r="K436" s="292"/>
      <c r="L436" s="292"/>
      <c r="M436" s="292"/>
      <c r="N436" s="292"/>
      <c r="O436" s="292"/>
      <c r="P436" s="292"/>
      <c r="Q436" s="292"/>
      <c r="R436" s="316"/>
    </row>
    <row r="437" spans="1:18" ht="15.75">
      <c r="A437" s="316"/>
      <c r="B437" s="292"/>
      <c r="C437" s="292"/>
      <c r="D437" s="292"/>
      <c r="E437" s="292"/>
      <c r="F437" s="292"/>
      <c r="G437" s="292"/>
      <c r="H437" s="292"/>
      <c r="I437" s="292"/>
      <c r="J437" s="292"/>
      <c r="K437" s="292"/>
      <c r="L437" s="292"/>
      <c r="M437" s="292"/>
      <c r="N437" s="292"/>
      <c r="O437" s="292"/>
      <c r="P437" s="292"/>
      <c r="Q437" s="292"/>
      <c r="R437" s="316"/>
    </row>
    <row r="438" spans="1:18" ht="15.75">
      <c r="A438" s="316"/>
      <c r="B438" s="292"/>
      <c r="C438" s="292"/>
      <c r="D438" s="292"/>
      <c r="E438" s="292"/>
      <c r="F438" s="292"/>
      <c r="G438" s="292"/>
      <c r="H438" s="292"/>
      <c r="I438" s="292"/>
      <c r="J438" s="292"/>
      <c r="K438" s="292"/>
      <c r="L438" s="292"/>
      <c r="M438" s="292"/>
      <c r="N438" s="292"/>
      <c r="O438" s="292"/>
      <c r="P438" s="292"/>
      <c r="Q438" s="292"/>
      <c r="R438" s="316"/>
    </row>
    <row r="439" spans="1:18" ht="15.75">
      <c r="A439" s="316"/>
      <c r="B439" s="292"/>
      <c r="C439" s="292"/>
      <c r="D439" s="292"/>
      <c r="E439" s="292"/>
      <c r="F439" s="292"/>
      <c r="G439" s="292"/>
      <c r="H439" s="292"/>
      <c r="I439" s="292"/>
      <c r="J439" s="292"/>
      <c r="K439" s="292"/>
      <c r="L439" s="292"/>
      <c r="M439" s="292"/>
      <c r="N439" s="292"/>
      <c r="O439" s="292"/>
      <c r="P439" s="292"/>
      <c r="Q439" s="292"/>
      <c r="R439" s="316"/>
    </row>
    <row r="440" spans="1:18" ht="15.75">
      <c r="A440" s="316"/>
      <c r="B440" s="292"/>
      <c r="C440" s="292"/>
      <c r="D440" s="292"/>
      <c r="E440" s="292"/>
      <c r="F440" s="292"/>
      <c r="G440" s="292"/>
      <c r="H440" s="292"/>
      <c r="I440" s="292"/>
      <c r="J440" s="292"/>
      <c r="K440" s="292"/>
      <c r="L440" s="292"/>
      <c r="M440" s="292"/>
      <c r="N440" s="292"/>
      <c r="O440" s="292"/>
      <c r="P440" s="292"/>
      <c r="Q440" s="292"/>
      <c r="R440" s="316"/>
    </row>
    <row r="441" spans="1:18" ht="15.75">
      <c r="A441" s="316"/>
      <c r="B441" s="292"/>
      <c r="C441" s="292"/>
      <c r="D441" s="292"/>
      <c r="E441" s="292"/>
      <c r="F441" s="292"/>
      <c r="G441" s="292"/>
      <c r="H441" s="292"/>
      <c r="I441" s="292"/>
      <c r="J441" s="292"/>
      <c r="K441" s="292"/>
      <c r="L441" s="292"/>
      <c r="M441" s="292"/>
      <c r="N441" s="292"/>
      <c r="O441" s="292"/>
      <c r="P441" s="292"/>
      <c r="Q441" s="292"/>
      <c r="R441" s="316"/>
    </row>
    <row r="442" spans="1:18" ht="15.75">
      <c r="A442" s="316"/>
      <c r="B442" s="292"/>
      <c r="C442" s="292"/>
      <c r="D442" s="292"/>
      <c r="E442" s="292"/>
      <c r="F442" s="292"/>
      <c r="G442" s="292"/>
      <c r="H442" s="292"/>
      <c r="I442" s="292"/>
      <c r="J442" s="292"/>
      <c r="K442" s="292"/>
      <c r="L442" s="292"/>
      <c r="M442" s="292"/>
      <c r="N442" s="292"/>
      <c r="O442" s="292"/>
      <c r="P442" s="292"/>
      <c r="Q442" s="292"/>
      <c r="R442" s="316"/>
    </row>
    <row r="443" spans="1:18" ht="15.75">
      <c r="A443" s="316"/>
      <c r="B443" s="292"/>
      <c r="C443" s="292"/>
      <c r="D443" s="292"/>
      <c r="E443" s="292"/>
      <c r="F443" s="292"/>
      <c r="G443" s="292"/>
      <c r="H443" s="292"/>
      <c r="I443" s="292"/>
      <c r="J443" s="292"/>
      <c r="K443" s="292"/>
      <c r="L443" s="292"/>
      <c r="M443" s="292"/>
      <c r="N443" s="292"/>
      <c r="O443" s="292"/>
      <c r="P443" s="292"/>
      <c r="Q443" s="292"/>
      <c r="R443" s="316"/>
    </row>
    <row r="444" spans="1:18" ht="15.75">
      <c r="A444" s="316"/>
      <c r="B444" s="292"/>
      <c r="C444" s="292"/>
      <c r="D444" s="292"/>
      <c r="E444" s="292"/>
      <c r="F444" s="292"/>
      <c r="G444" s="292"/>
      <c r="H444" s="292"/>
      <c r="I444" s="292"/>
      <c r="J444" s="292"/>
      <c r="K444" s="292"/>
      <c r="L444" s="292"/>
      <c r="M444" s="292"/>
      <c r="N444" s="292"/>
      <c r="O444" s="292"/>
      <c r="P444" s="292"/>
      <c r="Q444" s="292"/>
      <c r="R444" s="316"/>
    </row>
    <row r="445" spans="1:18" ht="15.75">
      <c r="A445" s="316"/>
      <c r="B445" s="292"/>
      <c r="C445" s="292"/>
      <c r="D445" s="292"/>
      <c r="E445" s="292"/>
      <c r="F445" s="292"/>
      <c r="G445" s="292"/>
      <c r="H445" s="292"/>
      <c r="I445" s="292"/>
      <c r="J445" s="292"/>
      <c r="K445" s="292"/>
      <c r="L445" s="292"/>
      <c r="M445" s="292"/>
      <c r="N445" s="292"/>
      <c r="O445" s="292"/>
      <c r="P445" s="292"/>
      <c r="Q445" s="292"/>
      <c r="R445" s="316"/>
    </row>
    <row r="446" spans="1:18" ht="15.75">
      <c r="A446" s="316"/>
      <c r="B446" s="292"/>
      <c r="C446" s="292"/>
      <c r="D446" s="292"/>
      <c r="E446" s="292"/>
      <c r="F446" s="292"/>
      <c r="G446" s="292"/>
      <c r="H446" s="292"/>
      <c r="I446" s="292"/>
      <c r="J446" s="292"/>
      <c r="K446" s="292"/>
      <c r="L446" s="292"/>
      <c r="M446" s="292"/>
      <c r="N446" s="292"/>
      <c r="O446" s="292"/>
      <c r="P446" s="292"/>
      <c r="Q446" s="292"/>
      <c r="R446" s="316"/>
    </row>
    <row r="447" spans="1:18" ht="15.75">
      <c r="A447" s="316"/>
      <c r="B447" s="292"/>
      <c r="C447" s="292"/>
      <c r="D447" s="292"/>
      <c r="E447" s="292"/>
      <c r="F447" s="292"/>
      <c r="G447" s="292"/>
      <c r="H447" s="292"/>
      <c r="I447" s="292"/>
      <c r="J447" s="292"/>
      <c r="K447" s="292"/>
      <c r="L447" s="292"/>
      <c r="M447" s="292"/>
      <c r="N447" s="292"/>
      <c r="O447" s="292"/>
      <c r="P447" s="292"/>
      <c r="Q447" s="292"/>
      <c r="R447" s="316"/>
    </row>
  </sheetData>
  <phoneticPr fontId="30" type="noConversion"/>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7.xml><?xml version="1.0" encoding="utf-8"?>
<worksheet xmlns="http://schemas.openxmlformats.org/spreadsheetml/2006/main" xmlns:r="http://schemas.openxmlformats.org/officeDocument/2006/relationships">
  <sheetPr enableFormatConditionsCalculation="0">
    <tabColor indexed="18"/>
  </sheetPr>
  <dimension ref="A1:DI426"/>
  <sheetViews>
    <sheetView showGridLines="0" zoomScale="70" zoomScaleNormal="70" workbookViewId="0">
      <pane xSplit="4" ySplit="6" topLeftCell="E127" activePane="bottomRight" state="frozen"/>
      <selection pane="topRight" activeCell="E1" sqref="E1"/>
      <selection pane="bottomLeft" activeCell="A7" sqref="A7"/>
      <selection pane="bottomRight" activeCell="G134" sqref="G134:G156"/>
    </sheetView>
  </sheetViews>
  <sheetFormatPr defaultColWidth="9" defaultRowHeight="12.75"/>
  <cols>
    <col min="1" max="1" width="5.5" style="347" customWidth="1"/>
    <col min="2" max="2" width="33.5" style="342" customWidth="1"/>
    <col min="3" max="3" width="7.25" style="348" customWidth="1"/>
    <col min="4" max="4" width="5" style="347" customWidth="1"/>
    <col min="5" max="5" width="11.625" style="337" customWidth="1"/>
    <col min="6" max="6" width="12.5" style="337" customWidth="1"/>
    <col min="7" max="7" width="11.625" style="343" customWidth="1"/>
    <col min="8" max="8" width="10.5" style="337" customWidth="1"/>
    <col min="9" max="9" width="11.375" style="343" customWidth="1"/>
    <col min="10" max="10" width="11.375" style="337" customWidth="1"/>
    <col min="11" max="11" width="10.5" style="343" customWidth="1"/>
    <col min="12" max="13" width="10.625" style="343" customWidth="1"/>
    <col min="14" max="14" width="10.25" style="343" customWidth="1"/>
    <col min="15" max="15" width="12.5" style="343" customWidth="1"/>
    <col min="16" max="16" width="11.375" style="343" customWidth="1"/>
    <col min="17" max="17" width="10" style="343" customWidth="1"/>
    <col min="18" max="18" width="10.75" style="343" customWidth="1"/>
    <col min="19" max="20" width="11.25" style="343" customWidth="1"/>
    <col min="21" max="22" width="12.5" style="343" customWidth="1"/>
    <col min="23" max="23" width="11.5" style="343" customWidth="1"/>
    <col min="24" max="24" width="11.125" style="343" customWidth="1"/>
    <col min="25" max="25" width="11.25" style="343" customWidth="1"/>
    <col min="26" max="26" width="10.875" style="343" customWidth="1"/>
    <col min="27" max="29" width="12.5" style="343" customWidth="1"/>
    <col min="30" max="30" width="11.375" style="343" customWidth="1"/>
    <col min="31" max="35" width="12.5" style="343" customWidth="1"/>
    <col min="36" max="36" width="11.375" style="343" customWidth="1"/>
    <col min="37" max="37" width="12.5" style="343" customWidth="1"/>
    <col min="38" max="38" width="11.375" style="343" customWidth="1"/>
    <col min="39" max="39" width="12.5" style="343" customWidth="1"/>
    <col min="40" max="40" width="11.375" style="343" customWidth="1"/>
    <col min="41" max="53" width="12.5" style="343" customWidth="1"/>
    <col min="54" max="54" width="11.375" style="343" customWidth="1"/>
    <col min="55" max="59" width="12.5" style="343" customWidth="1"/>
    <col min="60" max="60" width="9.125" style="343" customWidth="1"/>
    <col min="61" max="63" width="12.5" style="343" customWidth="1"/>
    <col min="64" max="64" width="10.125" style="343" customWidth="1"/>
    <col min="65" max="65" width="9.375" style="343" customWidth="1"/>
    <col min="66" max="66" width="11.375" style="343" customWidth="1"/>
    <col min="67" max="69" width="12.5" style="343" customWidth="1"/>
    <col min="70" max="70" width="11.375" style="343" customWidth="1"/>
    <col min="71" max="73" width="12.5" style="343" customWidth="1"/>
    <col min="74" max="74" width="11.375" style="343" customWidth="1"/>
    <col min="75" max="77" width="12.5" style="343" customWidth="1"/>
    <col min="78" max="78" width="11.375" style="343" customWidth="1"/>
    <col min="79" max="82" width="12.5" style="343" customWidth="1"/>
    <col min="83" max="87" width="9" style="337"/>
    <col min="88" max="88" width="9.75" style="337" customWidth="1"/>
    <col min="89" max="89" width="10.125" style="337" customWidth="1"/>
    <col min="90" max="90" width="9" style="337"/>
    <col min="91" max="91" width="10.125" style="337" customWidth="1"/>
    <col min="92" max="96" width="9" style="337"/>
    <col min="97" max="97" width="10" style="337" customWidth="1"/>
    <col min="98" max="98" width="10.125" style="337" customWidth="1"/>
    <col min="99" max="101" width="9" style="337"/>
    <col min="102" max="102" width="9.5" style="337" customWidth="1"/>
    <col min="103" max="104" width="9" style="337"/>
    <col min="105" max="105" width="9.75" style="337" customWidth="1"/>
    <col min="106" max="106" width="11.25" style="337" customWidth="1"/>
    <col min="107" max="109" width="9" style="337"/>
    <col min="110" max="110" width="9.625" style="337" customWidth="1"/>
    <col min="111" max="111" width="9.75" style="337" customWidth="1"/>
    <col min="112" max="112" width="10.25" style="337" customWidth="1"/>
    <col min="113" max="16384" width="9" style="337"/>
  </cols>
  <sheetData>
    <row r="1" spans="1:112" ht="25.5">
      <c r="A1" s="58"/>
      <c r="B1" s="59"/>
      <c r="C1" s="51"/>
      <c r="D1" s="60"/>
      <c r="E1" s="334" t="s">
        <v>700</v>
      </c>
      <c r="F1" s="50"/>
      <c r="G1" s="51"/>
      <c r="H1" s="51"/>
      <c r="I1" s="46"/>
      <c r="J1" s="55"/>
      <c r="K1" s="56" t="s">
        <v>702</v>
      </c>
      <c r="L1" s="46"/>
      <c r="M1" s="46"/>
      <c r="N1" s="46"/>
      <c r="O1" s="46"/>
      <c r="P1" s="46"/>
      <c r="Q1" s="47"/>
      <c r="R1" s="47"/>
      <c r="S1" s="47"/>
      <c r="T1" s="47"/>
      <c r="U1" s="47"/>
      <c r="V1" s="47"/>
      <c r="W1" s="47"/>
      <c r="X1" s="47"/>
      <c r="Y1" s="47"/>
      <c r="Z1" s="47"/>
      <c r="AA1" s="47"/>
      <c r="AB1" s="47"/>
      <c r="AC1" s="46"/>
      <c r="AD1" s="46"/>
      <c r="AE1" s="47"/>
      <c r="AF1" s="48"/>
      <c r="AG1" s="47"/>
      <c r="AH1" s="47"/>
      <c r="AI1" s="57"/>
      <c r="AJ1" s="46"/>
      <c r="AK1" s="46"/>
      <c r="AL1" s="46"/>
      <c r="AM1" s="46"/>
      <c r="AN1" s="46"/>
      <c r="AO1" s="47"/>
      <c r="AP1" s="47"/>
      <c r="AQ1" s="47"/>
      <c r="AR1" s="47"/>
      <c r="AS1" s="47"/>
      <c r="AT1" s="47"/>
      <c r="AU1" s="47"/>
      <c r="AV1" s="47"/>
      <c r="AW1" s="47"/>
      <c r="AX1" s="47"/>
      <c r="AY1" s="47"/>
      <c r="AZ1" s="47"/>
      <c r="BA1" s="46"/>
      <c r="BB1" s="46"/>
      <c r="BC1" s="47"/>
      <c r="BD1" s="48"/>
      <c r="BE1" s="47"/>
      <c r="BF1" s="47"/>
      <c r="BG1" s="527"/>
      <c r="BH1" s="47"/>
      <c r="BI1" s="47"/>
      <c r="BJ1" s="47"/>
      <c r="BK1" s="47"/>
      <c r="BL1" s="528"/>
      <c r="BM1" s="56" t="s">
        <v>703</v>
      </c>
      <c r="BN1" s="46"/>
      <c r="BO1" s="47"/>
      <c r="BP1" s="46"/>
      <c r="BQ1" s="46"/>
      <c r="BR1" s="46"/>
      <c r="BS1" s="47"/>
      <c r="BT1" s="47"/>
      <c r="BU1" s="47"/>
      <c r="BV1" s="47"/>
      <c r="BW1" s="47"/>
      <c r="BX1" s="47"/>
      <c r="BY1" s="47"/>
      <c r="BZ1" s="47"/>
      <c r="CA1" s="47"/>
      <c r="CB1" s="47"/>
      <c r="CC1" s="47"/>
      <c r="CD1" s="47"/>
      <c r="CE1" s="527"/>
      <c r="CF1" s="46"/>
      <c r="CG1" s="47"/>
      <c r="CH1" s="48"/>
      <c r="CI1" s="47"/>
      <c r="CJ1" s="47"/>
      <c r="CK1" s="61" t="s">
        <v>905</v>
      </c>
      <c r="CL1" s="49"/>
      <c r="CM1" s="531"/>
      <c r="CN1" s="531"/>
      <c r="CO1" s="531"/>
      <c r="CP1" s="532"/>
      <c r="CQ1" s="53" t="s">
        <v>338</v>
      </c>
      <c r="CR1" s="46"/>
      <c r="CS1" s="54"/>
      <c r="CT1" s="55"/>
      <c r="CU1" s="53" t="s">
        <v>339</v>
      </c>
      <c r="CV1" s="46"/>
      <c r="CW1" s="54"/>
      <c r="CX1" s="55"/>
      <c r="CY1" s="53" t="s">
        <v>454</v>
      </c>
      <c r="CZ1" s="46"/>
      <c r="DA1" s="54"/>
      <c r="DB1" s="55"/>
      <c r="DC1" s="53" t="s">
        <v>455</v>
      </c>
      <c r="DD1" s="46"/>
      <c r="DE1" s="54"/>
      <c r="DF1" s="55"/>
      <c r="DG1" s="61" t="s">
        <v>456</v>
      </c>
      <c r="DH1" s="49"/>
    </row>
    <row r="2" spans="1:112" ht="14.25" customHeight="1">
      <c r="A2" s="339"/>
      <c r="B2" s="25"/>
      <c r="C2" s="62"/>
      <c r="D2" s="63"/>
      <c r="E2" s="64"/>
      <c r="F2" s="64"/>
      <c r="G2" s="65"/>
      <c r="H2" s="66"/>
      <c r="I2" s="296"/>
      <c r="J2" s="373"/>
      <c r="K2" s="67" t="s">
        <v>890</v>
      </c>
      <c r="L2" s="340"/>
      <c r="M2" s="340"/>
      <c r="N2" s="340"/>
      <c r="O2" s="340"/>
      <c r="P2" s="340"/>
      <c r="Q2" s="340"/>
      <c r="R2" s="340"/>
      <c r="S2" s="340"/>
      <c r="T2" s="340"/>
      <c r="U2" s="340"/>
      <c r="V2" s="340"/>
      <c r="W2" s="340"/>
      <c r="X2" s="340"/>
      <c r="Y2" s="340"/>
      <c r="Z2" s="340"/>
      <c r="AA2" s="340"/>
      <c r="AB2" s="340"/>
      <c r="AC2" s="524"/>
      <c r="AD2" s="340"/>
      <c r="AE2" s="340"/>
      <c r="AF2" s="340"/>
      <c r="AG2" s="340"/>
      <c r="AH2" s="340"/>
      <c r="AI2" s="526" t="s">
        <v>900</v>
      </c>
      <c r="AJ2" s="340"/>
      <c r="AK2" s="340"/>
      <c r="AL2" s="340"/>
      <c r="AM2" s="340"/>
      <c r="AN2" s="340"/>
      <c r="AO2" s="340"/>
      <c r="AP2" s="340"/>
      <c r="AQ2" s="340"/>
      <c r="AR2" s="340"/>
      <c r="AS2" s="340"/>
      <c r="AT2" s="340"/>
      <c r="AU2" s="340"/>
      <c r="AV2" s="340"/>
      <c r="AW2" s="340"/>
      <c r="AX2" s="340"/>
      <c r="AY2" s="340"/>
      <c r="AZ2" s="340"/>
      <c r="BA2" s="524"/>
      <c r="BB2" s="340"/>
      <c r="BC2" s="340"/>
      <c r="BD2" s="340"/>
      <c r="BE2" s="340"/>
      <c r="BF2" s="340"/>
      <c r="BG2" s="529" t="s">
        <v>457</v>
      </c>
      <c r="BH2" s="342"/>
      <c r="BI2" s="342"/>
      <c r="BJ2" s="342"/>
      <c r="BK2" s="342"/>
      <c r="BL2" s="342"/>
      <c r="BM2" s="67" t="s">
        <v>891</v>
      </c>
      <c r="BN2" s="340"/>
      <c r="BO2" s="340"/>
      <c r="BP2" s="340"/>
      <c r="BQ2" s="340"/>
      <c r="BR2" s="340"/>
      <c r="BS2" s="526" t="s">
        <v>895</v>
      </c>
      <c r="BT2" s="340"/>
      <c r="BU2" s="340"/>
      <c r="BV2" s="340"/>
      <c r="BW2" s="340"/>
      <c r="BX2" s="522"/>
      <c r="BY2" s="526" t="s">
        <v>896</v>
      </c>
      <c r="BZ2" s="340"/>
      <c r="CA2" s="340"/>
      <c r="CB2" s="340"/>
      <c r="CC2" s="340"/>
      <c r="CD2" s="340"/>
      <c r="CE2" s="530" t="s">
        <v>904</v>
      </c>
      <c r="CF2" s="340"/>
      <c r="CG2" s="340"/>
      <c r="CH2" s="340"/>
      <c r="CI2" s="340"/>
      <c r="CJ2" s="525"/>
      <c r="CK2" s="68"/>
      <c r="CL2" s="305"/>
      <c r="CM2" s="343"/>
      <c r="CN2" s="313"/>
      <c r="CO2" s="344"/>
      <c r="CP2" s="70"/>
      <c r="CQ2" s="308"/>
      <c r="CR2" s="311"/>
      <c r="CS2" s="69"/>
      <c r="CT2" s="70"/>
      <c r="CU2" s="308"/>
      <c r="CV2" s="311"/>
      <c r="CW2" s="31"/>
      <c r="CX2" s="32"/>
      <c r="CY2" s="308"/>
      <c r="CZ2" s="311"/>
      <c r="DA2" s="31"/>
      <c r="DB2" s="32"/>
      <c r="DC2" s="308"/>
      <c r="DD2" s="311"/>
      <c r="DE2" s="69"/>
      <c r="DF2" s="71"/>
      <c r="DG2" s="72"/>
      <c r="DH2" s="70"/>
    </row>
    <row r="3" spans="1:112" ht="14.25" customHeight="1">
      <c r="A3" s="339"/>
      <c r="B3" s="25"/>
      <c r="C3" s="62"/>
      <c r="D3" s="62"/>
      <c r="E3" s="73"/>
      <c r="F3" s="73"/>
      <c r="G3" s="74"/>
      <c r="H3" s="75"/>
      <c r="I3" s="297"/>
      <c r="J3" s="374"/>
      <c r="K3" s="506" t="s">
        <v>891</v>
      </c>
      <c r="L3" s="338"/>
      <c r="M3" s="340"/>
      <c r="N3" s="338"/>
      <c r="O3" s="340"/>
      <c r="P3" s="522"/>
      <c r="Q3" s="338" t="s">
        <v>895</v>
      </c>
      <c r="R3" s="338"/>
      <c r="S3" s="338"/>
      <c r="T3" s="338"/>
      <c r="U3" s="338"/>
      <c r="V3" s="522"/>
      <c r="W3" s="338" t="s">
        <v>902</v>
      </c>
      <c r="X3" s="338"/>
      <c r="Y3" s="338"/>
      <c r="Z3" s="338"/>
      <c r="AA3" s="338"/>
      <c r="AB3" s="338"/>
      <c r="AC3" s="509" t="s">
        <v>903</v>
      </c>
      <c r="AD3" s="338"/>
      <c r="AE3" s="338"/>
      <c r="AF3" s="338"/>
      <c r="AG3" s="338"/>
      <c r="AH3" s="338"/>
      <c r="AI3" s="509" t="s">
        <v>891</v>
      </c>
      <c r="AJ3" s="338"/>
      <c r="AK3" s="340"/>
      <c r="AL3" s="338"/>
      <c r="AM3" s="340"/>
      <c r="AN3" s="340"/>
      <c r="AO3" s="526" t="s">
        <v>895</v>
      </c>
      <c r="AP3" s="338"/>
      <c r="AQ3" s="338"/>
      <c r="AR3" s="338"/>
      <c r="AS3" s="338"/>
      <c r="AT3" s="338"/>
      <c r="AU3" s="526" t="s">
        <v>896</v>
      </c>
      <c r="AV3" s="338"/>
      <c r="AW3" s="338"/>
      <c r="AX3" s="338"/>
      <c r="AY3" s="338"/>
      <c r="AZ3" s="338"/>
      <c r="BA3" s="509" t="s">
        <v>903</v>
      </c>
      <c r="BB3" s="338"/>
      <c r="BC3" s="338"/>
      <c r="BD3" s="338"/>
      <c r="BE3" s="338"/>
      <c r="BF3" s="338"/>
      <c r="BG3" s="510"/>
      <c r="BH3" s="342"/>
      <c r="BI3" s="342"/>
      <c r="BJ3" s="342"/>
      <c r="BK3" s="342"/>
      <c r="BL3" s="342"/>
      <c r="BM3" s="508"/>
      <c r="BN3" s="342"/>
      <c r="BO3" s="341"/>
      <c r="BP3" s="342"/>
      <c r="BQ3" s="341"/>
      <c r="BR3" s="342"/>
      <c r="BS3" s="507"/>
      <c r="BT3" s="342"/>
      <c r="BU3" s="507"/>
      <c r="BV3" s="342"/>
      <c r="BW3" s="507"/>
      <c r="BX3" s="342"/>
      <c r="BY3" s="507"/>
      <c r="BZ3" s="342"/>
      <c r="CA3" s="341"/>
      <c r="CB3" s="342"/>
      <c r="CC3" s="341"/>
      <c r="CD3" s="342"/>
      <c r="CE3" s="529"/>
      <c r="CF3" s="342"/>
      <c r="CG3" s="342"/>
      <c r="CH3" s="342"/>
      <c r="CI3" s="342"/>
      <c r="CJ3" s="342"/>
      <c r="CK3" s="68"/>
      <c r="CL3" s="306"/>
      <c r="CM3" s="343"/>
      <c r="CN3" s="313"/>
      <c r="CO3" s="345"/>
      <c r="CP3" s="78"/>
      <c r="CQ3" s="309"/>
      <c r="CR3" s="307"/>
      <c r="CS3" s="77"/>
      <c r="CT3" s="78"/>
      <c r="CU3" s="309"/>
      <c r="CV3" s="307"/>
      <c r="CW3" s="31"/>
      <c r="CX3" s="32"/>
      <c r="CY3" s="309"/>
      <c r="CZ3" s="307"/>
      <c r="DA3" s="31"/>
      <c r="DB3" s="32"/>
      <c r="DC3" s="309"/>
      <c r="DD3" s="307"/>
      <c r="DE3" s="77"/>
      <c r="DF3" s="79"/>
      <c r="DG3" s="80"/>
      <c r="DH3" s="78"/>
    </row>
    <row r="4" spans="1:112" ht="145.5" customHeight="1">
      <c r="A4" s="81" t="s">
        <v>0</v>
      </c>
      <c r="B4" s="82" t="s">
        <v>1</v>
      </c>
      <c r="C4" s="83" t="s">
        <v>2</v>
      </c>
      <c r="D4" s="83" t="s">
        <v>458</v>
      </c>
      <c r="E4" s="84" t="s">
        <v>698</v>
      </c>
      <c r="F4" s="84" t="s">
        <v>43</v>
      </c>
      <c r="G4" s="1" t="s">
        <v>419</v>
      </c>
      <c r="H4" s="85" t="s">
        <v>701</v>
      </c>
      <c r="I4" s="295" t="s">
        <v>579</v>
      </c>
      <c r="J4" s="76" t="s">
        <v>704</v>
      </c>
      <c r="K4" s="86" t="s">
        <v>892</v>
      </c>
      <c r="L4" s="516" t="s">
        <v>581</v>
      </c>
      <c r="M4" s="76" t="s">
        <v>893</v>
      </c>
      <c r="N4" s="516" t="s">
        <v>581</v>
      </c>
      <c r="O4" s="76" t="s">
        <v>894</v>
      </c>
      <c r="P4" s="523" t="s">
        <v>581</v>
      </c>
      <c r="Q4" s="76" t="s">
        <v>892</v>
      </c>
      <c r="R4" s="88" t="s">
        <v>583</v>
      </c>
      <c r="S4" s="76" t="s">
        <v>893</v>
      </c>
      <c r="T4" s="88" t="s">
        <v>583</v>
      </c>
      <c r="U4" s="76" t="s">
        <v>894</v>
      </c>
      <c r="V4" s="88" t="s">
        <v>583</v>
      </c>
      <c r="W4" s="76" t="s">
        <v>897</v>
      </c>
      <c r="X4" s="89" t="s">
        <v>594</v>
      </c>
      <c r="Y4" s="86" t="s">
        <v>898</v>
      </c>
      <c r="Z4" s="89" t="s">
        <v>594</v>
      </c>
      <c r="AA4" s="86" t="s">
        <v>899</v>
      </c>
      <c r="AB4" s="90" t="s">
        <v>594</v>
      </c>
      <c r="AC4" s="1" t="s">
        <v>580</v>
      </c>
      <c r="AD4" s="299" t="s">
        <v>581</v>
      </c>
      <c r="AE4" s="91" t="s">
        <v>582</v>
      </c>
      <c r="AF4" s="33" t="s">
        <v>583</v>
      </c>
      <c r="AG4" s="92" t="s">
        <v>584</v>
      </c>
      <c r="AH4" s="93" t="s">
        <v>585</v>
      </c>
      <c r="AI4" s="87" t="s">
        <v>892</v>
      </c>
      <c r="AJ4" s="299" t="s">
        <v>581</v>
      </c>
      <c r="AK4" s="293" t="s">
        <v>893</v>
      </c>
      <c r="AL4" s="299" t="s">
        <v>581</v>
      </c>
      <c r="AM4" s="293" t="s">
        <v>894</v>
      </c>
      <c r="AN4" s="299" t="s">
        <v>581</v>
      </c>
      <c r="AO4" s="293" t="s">
        <v>892</v>
      </c>
      <c r="AP4" s="91" t="s">
        <v>583</v>
      </c>
      <c r="AQ4" s="293" t="s">
        <v>893</v>
      </c>
      <c r="AR4" s="91" t="s">
        <v>583</v>
      </c>
      <c r="AS4" s="293" t="s">
        <v>894</v>
      </c>
      <c r="AT4" s="91" t="s">
        <v>583</v>
      </c>
      <c r="AU4" s="87" t="s">
        <v>897</v>
      </c>
      <c r="AV4" s="94" t="s">
        <v>594</v>
      </c>
      <c r="AW4" s="293" t="s">
        <v>898</v>
      </c>
      <c r="AX4" s="94" t="s">
        <v>594</v>
      </c>
      <c r="AY4" s="293" t="s">
        <v>899</v>
      </c>
      <c r="AZ4" s="94" t="s">
        <v>594</v>
      </c>
      <c r="BA4" s="1" t="s">
        <v>580</v>
      </c>
      <c r="BB4" s="299" t="s">
        <v>581</v>
      </c>
      <c r="BC4" s="91" t="s">
        <v>582</v>
      </c>
      <c r="BD4" s="33" t="s">
        <v>583</v>
      </c>
      <c r="BE4" s="92" t="s">
        <v>584</v>
      </c>
      <c r="BF4" s="93" t="s">
        <v>585</v>
      </c>
      <c r="BG4" s="303" t="s">
        <v>580</v>
      </c>
      <c r="BH4" s="301" t="s">
        <v>581</v>
      </c>
      <c r="BI4" s="95" t="s">
        <v>582</v>
      </c>
      <c r="BJ4" s="96" t="s">
        <v>583</v>
      </c>
      <c r="BK4" s="97" t="s">
        <v>584</v>
      </c>
      <c r="BL4" s="98" t="s">
        <v>585</v>
      </c>
      <c r="BM4" s="86" t="s">
        <v>892</v>
      </c>
      <c r="BN4" s="299" t="s">
        <v>581</v>
      </c>
      <c r="BO4" s="87" t="s">
        <v>893</v>
      </c>
      <c r="BP4" s="299" t="s">
        <v>581</v>
      </c>
      <c r="BQ4" s="87" t="s">
        <v>894</v>
      </c>
      <c r="BR4" s="299" t="s">
        <v>581</v>
      </c>
      <c r="BS4" s="87" t="s">
        <v>892</v>
      </c>
      <c r="BT4" s="91" t="s">
        <v>583</v>
      </c>
      <c r="BU4" s="87" t="s">
        <v>893</v>
      </c>
      <c r="BV4" s="91" t="s">
        <v>583</v>
      </c>
      <c r="BW4" s="87" t="s">
        <v>894</v>
      </c>
      <c r="BX4" s="91" t="s">
        <v>583</v>
      </c>
      <c r="BY4" s="87" t="s">
        <v>897</v>
      </c>
      <c r="BZ4" s="94" t="s">
        <v>594</v>
      </c>
      <c r="CA4" s="87" t="s">
        <v>898</v>
      </c>
      <c r="CB4" s="94" t="s">
        <v>594</v>
      </c>
      <c r="CC4" s="87" t="s">
        <v>899</v>
      </c>
      <c r="CD4" s="94" t="s">
        <v>594</v>
      </c>
      <c r="CE4" s="1" t="s">
        <v>580</v>
      </c>
      <c r="CF4" s="299" t="s">
        <v>581</v>
      </c>
      <c r="CG4" s="91" t="s">
        <v>582</v>
      </c>
      <c r="CH4" s="33" t="s">
        <v>583</v>
      </c>
      <c r="CI4" s="92" t="s">
        <v>584</v>
      </c>
      <c r="CJ4" s="93" t="s">
        <v>585</v>
      </c>
      <c r="CK4" s="86" t="s">
        <v>901</v>
      </c>
      <c r="CL4" s="299" t="s">
        <v>581</v>
      </c>
      <c r="CM4" s="87" t="s">
        <v>44</v>
      </c>
      <c r="CN4" s="314" t="s">
        <v>583</v>
      </c>
      <c r="CO4" s="52" t="s">
        <v>453</v>
      </c>
      <c r="CP4" s="93" t="s">
        <v>588</v>
      </c>
      <c r="CQ4" s="310" t="s">
        <v>586</v>
      </c>
      <c r="CR4" s="299" t="s">
        <v>587</v>
      </c>
      <c r="CS4" s="33" t="s">
        <v>583</v>
      </c>
      <c r="CT4" s="93" t="s">
        <v>588</v>
      </c>
      <c r="CU4" s="310" t="s">
        <v>589</v>
      </c>
      <c r="CV4" s="299" t="s">
        <v>590</v>
      </c>
      <c r="CW4" s="33" t="s">
        <v>583</v>
      </c>
      <c r="CX4" s="34" t="s">
        <v>588</v>
      </c>
      <c r="CY4" s="310" t="s">
        <v>591</v>
      </c>
      <c r="CZ4" s="299" t="s">
        <v>592</v>
      </c>
      <c r="DA4" s="33" t="s">
        <v>583</v>
      </c>
      <c r="DB4" s="34" t="s">
        <v>588</v>
      </c>
      <c r="DC4" s="310" t="s">
        <v>593</v>
      </c>
      <c r="DD4" s="299" t="s">
        <v>590</v>
      </c>
      <c r="DE4" s="33" t="s">
        <v>583</v>
      </c>
      <c r="DF4" s="34" t="s">
        <v>588</v>
      </c>
      <c r="DG4" s="99" t="s">
        <v>583</v>
      </c>
      <c r="DH4" s="93" t="s">
        <v>588</v>
      </c>
    </row>
    <row r="5" spans="1:112" ht="66.75" customHeight="1">
      <c r="A5" s="12" t="s">
        <v>0</v>
      </c>
      <c r="B5" s="12" t="s">
        <v>3</v>
      </c>
      <c r="C5" s="12" t="s">
        <v>2</v>
      </c>
      <c r="D5" s="325" t="s">
        <v>4</v>
      </c>
      <c r="E5" s="14" t="s">
        <v>5</v>
      </c>
      <c r="F5" s="14" t="s">
        <v>6</v>
      </c>
      <c r="G5" s="100" t="s">
        <v>7</v>
      </c>
      <c r="H5" s="101" t="s">
        <v>348</v>
      </c>
      <c r="I5" s="294" t="s">
        <v>414</v>
      </c>
      <c r="J5" s="372" t="s">
        <v>705</v>
      </c>
      <c r="K5" s="13" t="s">
        <v>459</v>
      </c>
      <c r="L5" s="104" t="s">
        <v>460</v>
      </c>
      <c r="M5" s="12" t="s">
        <v>465</v>
      </c>
      <c r="N5" s="104" t="s">
        <v>466</v>
      </c>
      <c r="O5" s="12" t="s">
        <v>471</v>
      </c>
      <c r="P5" s="104" t="s">
        <v>472</v>
      </c>
      <c r="Q5" s="300" t="s">
        <v>461</v>
      </c>
      <c r="R5" s="102" t="s">
        <v>462</v>
      </c>
      <c r="S5" s="300" t="s">
        <v>467</v>
      </c>
      <c r="T5" s="102" t="s">
        <v>468</v>
      </c>
      <c r="U5" s="12" t="s">
        <v>473</v>
      </c>
      <c r="V5" s="102" t="s">
        <v>474</v>
      </c>
      <c r="W5" s="12" t="s">
        <v>463</v>
      </c>
      <c r="X5" s="15" t="s">
        <v>464</v>
      </c>
      <c r="Y5" s="14" t="s">
        <v>469</v>
      </c>
      <c r="Z5" s="15" t="s">
        <v>470</v>
      </c>
      <c r="AA5" s="14" t="s">
        <v>475</v>
      </c>
      <c r="AB5" s="15" t="s">
        <v>476</v>
      </c>
      <c r="AC5" s="14" t="s">
        <v>477</v>
      </c>
      <c r="AD5" s="12" t="s">
        <v>478</v>
      </c>
      <c r="AE5" s="12" t="s">
        <v>479</v>
      </c>
      <c r="AF5" s="12" t="s">
        <v>480</v>
      </c>
      <c r="AG5" s="12" t="s">
        <v>481</v>
      </c>
      <c r="AH5" s="12" t="s">
        <v>482</v>
      </c>
      <c r="AI5" s="14" t="s">
        <v>8</v>
      </c>
      <c r="AJ5" s="12" t="s">
        <v>404</v>
      </c>
      <c r="AK5" s="14" t="s">
        <v>132</v>
      </c>
      <c r="AL5" s="12" t="s">
        <v>405</v>
      </c>
      <c r="AM5" s="14" t="s">
        <v>135</v>
      </c>
      <c r="AN5" s="12" t="s">
        <v>406</v>
      </c>
      <c r="AO5" s="14" t="s">
        <v>130</v>
      </c>
      <c r="AP5" s="15" t="s">
        <v>292</v>
      </c>
      <c r="AQ5" s="14" t="s">
        <v>133</v>
      </c>
      <c r="AR5" s="15" t="s">
        <v>293</v>
      </c>
      <c r="AS5" s="14" t="s">
        <v>136</v>
      </c>
      <c r="AT5" s="15" t="s">
        <v>294</v>
      </c>
      <c r="AU5" s="14" t="s">
        <v>131</v>
      </c>
      <c r="AV5" s="15" t="s">
        <v>355</v>
      </c>
      <c r="AW5" s="14" t="s">
        <v>134</v>
      </c>
      <c r="AX5" s="15" t="s">
        <v>356</v>
      </c>
      <c r="AY5" s="14" t="s">
        <v>137</v>
      </c>
      <c r="AZ5" s="102" t="s">
        <v>295</v>
      </c>
      <c r="BA5" s="14" t="s">
        <v>9</v>
      </c>
      <c r="BB5" s="12" t="s">
        <v>415</v>
      </c>
      <c r="BC5" s="12" t="s">
        <v>138</v>
      </c>
      <c r="BD5" s="12" t="s">
        <v>139</v>
      </c>
      <c r="BE5" s="12" t="s">
        <v>140</v>
      </c>
      <c r="BF5" s="12" t="s">
        <v>141</v>
      </c>
      <c r="BG5" s="14" t="s">
        <v>483</v>
      </c>
      <c r="BH5" s="300" t="s">
        <v>484</v>
      </c>
      <c r="BI5" s="12" t="s">
        <v>485</v>
      </c>
      <c r="BJ5" s="12" t="s">
        <v>486</v>
      </c>
      <c r="BK5" s="12" t="s">
        <v>487</v>
      </c>
      <c r="BL5" s="103" t="s">
        <v>488</v>
      </c>
      <c r="BM5" s="13" t="s">
        <v>142</v>
      </c>
      <c r="BN5" s="12" t="s">
        <v>407</v>
      </c>
      <c r="BO5" s="14" t="s">
        <v>145</v>
      </c>
      <c r="BP5" s="12" t="s">
        <v>408</v>
      </c>
      <c r="BQ5" s="14" t="s">
        <v>148</v>
      </c>
      <c r="BR5" s="12" t="s">
        <v>409</v>
      </c>
      <c r="BS5" s="14" t="s">
        <v>143</v>
      </c>
      <c r="BT5" s="15" t="s">
        <v>296</v>
      </c>
      <c r="BU5" s="14" t="s">
        <v>146</v>
      </c>
      <c r="BV5" s="15" t="s">
        <v>297</v>
      </c>
      <c r="BW5" s="14" t="s">
        <v>149</v>
      </c>
      <c r="BX5" s="15" t="s">
        <v>300</v>
      </c>
      <c r="BY5" s="14" t="s">
        <v>144</v>
      </c>
      <c r="BZ5" s="15" t="s">
        <v>299</v>
      </c>
      <c r="CA5" s="14" t="s">
        <v>147</v>
      </c>
      <c r="CB5" s="15" t="s">
        <v>298</v>
      </c>
      <c r="CC5" s="14" t="s">
        <v>150</v>
      </c>
      <c r="CD5" s="15" t="s">
        <v>301</v>
      </c>
      <c r="CE5" s="14" t="s">
        <v>151</v>
      </c>
      <c r="CF5" s="12" t="s">
        <v>416</v>
      </c>
      <c r="CG5" s="12" t="s">
        <v>152</v>
      </c>
      <c r="CH5" s="12" t="s">
        <v>153</v>
      </c>
      <c r="CI5" s="12" t="s">
        <v>154</v>
      </c>
      <c r="CJ5" s="103" t="s">
        <v>155</v>
      </c>
      <c r="CK5" s="13" t="s">
        <v>156</v>
      </c>
      <c r="CL5" s="104" t="s">
        <v>410</v>
      </c>
      <c r="CM5" s="14" t="s">
        <v>157</v>
      </c>
      <c r="CN5" s="12" t="s">
        <v>302</v>
      </c>
      <c r="CO5" s="300" t="s">
        <v>158</v>
      </c>
      <c r="CP5" s="103" t="s">
        <v>303</v>
      </c>
      <c r="CQ5" s="13" t="s">
        <v>340</v>
      </c>
      <c r="CR5" s="300" t="s">
        <v>413</v>
      </c>
      <c r="CS5" s="12" t="s">
        <v>342</v>
      </c>
      <c r="CT5" s="103" t="s">
        <v>343</v>
      </c>
      <c r="CU5" s="13" t="s">
        <v>341</v>
      </c>
      <c r="CV5" s="12" t="s">
        <v>412</v>
      </c>
      <c r="CW5" s="12" t="s">
        <v>344</v>
      </c>
      <c r="CX5" s="103" t="s">
        <v>345</v>
      </c>
      <c r="CY5" s="312" t="s">
        <v>392</v>
      </c>
      <c r="CZ5" s="12" t="s">
        <v>411</v>
      </c>
      <c r="DA5" s="12" t="s">
        <v>393</v>
      </c>
      <c r="DB5" s="103" t="s">
        <v>394</v>
      </c>
      <c r="DC5" s="312" t="s">
        <v>156</v>
      </c>
      <c r="DD5" s="12" t="s">
        <v>410</v>
      </c>
      <c r="DE5" s="12" t="s">
        <v>302</v>
      </c>
      <c r="DF5" s="12" t="s">
        <v>303</v>
      </c>
      <c r="DG5" s="13" t="s">
        <v>346</v>
      </c>
      <c r="DH5" s="12" t="s">
        <v>347</v>
      </c>
    </row>
    <row r="6" spans="1:112" s="291" customFormat="1">
      <c r="A6" s="289" t="s">
        <v>285</v>
      </c>
      <c r="B6" s="290"/>
      <c r="C6" s="289"/>
      <c r="D6" s="289">
        <v>1</v>
      </c>
      <c r="E6" s="40"/>
      <c r="F6" s="194"/>
      <c r="G6" s="116">
        <f t="shared" ref="G6" si="0">E6-F6</f>
        <v>0</v>
      </c>
      <c r="H6" s="108">
        <f t="shared" ref="H6:H38" si="1">+K6+M6+O6+AI6+AK6+AM6+BM6+BO6+BQ6+CK6</f>
        <v>0</v>
      </c>
      <c r="I6" s="376">
        <f t="shared" ref="I6:I38" si="2">+L6+N6+P6+AJ6+AL6+AN6+BN6+BP6+BR6+CL6</f>
        <v>0</v>
      </c>
      <c r="J6" s="375"/>
      <c r="K6" s="28"/>
      <c r="L6" s="302">
        <f>IF(W6&gt;0,K6,)</f>
        <v>0</v>
      </c>
      <c r="M6" s="511"/>
      <c r="N6" s="302">
        <f t="shared" ref="N6:N38" si="3">IF(Y6&gt;0,M6,)</f>
        <v>0</v>
      </c>
      <c r="O6" s="511"/>
      <c r="P6" s="302">
        <f t="shared" ref="P6:P38" si="4">IF(AA6&gt;0,O6,)</f>
        <v>0</v>
      </c>
      <c r="Q6" s="511" t="s">
        <v>397</v>
      </c>
      <c r="R6" s="120">
        <f t="shared" ref="R6:R69" si="5">IF(K6&gt;0,(K6*Q6),)</f>
        <v>0</v>
      </c>
      <c r="S6" s="511"/>
      <c r="T6" s="120">
        <f t="shared" ref="T6:T38" si="6">IF(M6&gt;0,(M6*S6),)</f>
        <v>0</v>
      </c>
      <c r="U6" s="511"/>
      <c r="V6" s="120">
        <f t="shared" ref="V6:V38" si="7">IF(O6&gt;0,(O6*U6),)</f>
        <v>0</v>
      </c>
      <c r="W6" s="511"/>
      <c r="X6" s="7">
        <f>IF(L6&gt;0,(L6*W6),)</f>
        <v>0</v>
      </c>
      <c r="Y6" s="40"/>
      <c r="Z6" s="7">
        <f t="shared" ref="Z6:Z69" si="8">IF(N6&gt;0,(N6*Y6),)</f>
        <v>0</v>
      </c>
      <c r="AA6" s="40"/>
      <c r="AB6" s="7">
        <f t="shared" ref="AB6:AB69" si="9">IF(P6&gt;0,(P6*AA6),)</f>
        <v>0</v>
      </c>
      <c r="AC6" s="8">
        <f t="shared" ref="AC6:AC38" si="10">K6+M6+O6</f>
        <v>0</v>
      </c>
      <c r="AD6" s="298">
        <f t="shared" ref="AD6:AD69" si="11">IF(AG6&gt;0,AC6,)</f>
        <v>0</v>
      </c>
      <c r="AE6" s="110">
        <f t="shared" ref="AE6:AE38" si="12">IF(AC6&gt;0,((R6+T6+V6)/AC6),)</f>
        <v>0</v>
      </c>
      <c r="AF6" s="9">
        <f t="shared" ref="AF6:AF69" si="13">IF(AC6&gt;0,(AC6*AE6),)</f>
        <v>0</v>
      </c>
      <c r="AG6" s="10">
        <f t="shared" ref="AG6:AG38" si="14">IF((X6+Z6+AB6)&gt;0,((X6+Z6+AB6)/AC6),)</f>
        <v>0</v>
      </c>
      <c r="AH6" s="11">
        <f t="shared" ref="AH6:AH69" si="15">IF(AD6&gt;0,(AC6*AG6),)</f>
        <v>0</v>
      </c>
      <c r="AI6" s="40"/>
      <c r="AJ6" s="298">
        <f t="shared" ref="AJ6:AJ38" si="16">IF(AU6&gt;0,AI6,)</f>
        <v>0</v>
      </c>
      <c r="AK6" s="40"/>
      <c r="AL6" s="298">
        <f t="shared" ref="AL6:AL38" si="17">IF(AW6&gt;0,AK6,)</f>
        <v>0</v>
      </c>
      <c r="AM6" s="40"/>
      <c r="AN6" s="298">
        <f t="shared" ref="AN6:AN38" si="18">IF(AY6&gt;0,AM6,)</f>
        <v>0</v>
      </c>
      <c r="AO6" s="40"/>
      <c r="AP6" s="41">
        <f t="shared" ref="AP6:AP69" si="19">IF(AI6&gt;0,(AI6*AO6),)</f>
        <v>0</v>
      </c>
      <c r="AQ6" s="40"/>
      <c r="AR6" s="41">
        <f t="shared" ref="AR6:AR38" si="20">IF(AK6&gt;0,(AK6*AQ6),)</f>
        <v>0</v>
      </c>
      <c r="AS6" s="40"/>
      <c r="AT6" s="41">
        <f t="shared" ref="AT6:AT38" si="21">IF(AM6&gt;0,(AM6*AS6),)</f>
        <v>0</v>
      </c>
      <c r="AU6" s="40"/>
      <c r="AV6" s="111">
        <f t="shared" ref="AV6:AV69" si="22">IF(AJ6&gt;0,(AJ6*AU6),)</f>
        <v>0</v>
      </c>
      <c r="AW6" s="40"/>
      <c r="AX6" s="111">
        <f t="shared" ref="AX6:AX69" si="23">IF(AL6&gt;0,(AL6*AW6),)</f>
        <v>0</v>
      </c>
      <c r="AY6" s="40"/>
      <c r="AZ6" s="118">
        <f t="shared" ref="AZ6:AZ69" si="24">IF(AN6&gt;0,(AN6*AY6),)</f>
        <v>0</v>
      </c>
      <c r="BA6" s="8">
        <f t="shared" ref="BA6:BA38" si="25">AI6+AK6+AM6</f>
        <v>0</v>
      </c>
      <c r="BB6" s="298">
        <f t="shared" ref="BB6:BB69" si="26">IF(BE6&gt;0,BA6,)</f>
        <v>0</v>
      </c>
      <c r="BC6" s="110">
        <f t="shared" ref="BC6:BC38" si="27">IF(BA6&gt;0,((AP6+AR6+AT6)/BA6),)</f>
        <v>0</v>
      </c>
      <c r="BD6" s="9">
        <f t="shared" ref="BD6:BD69" si="28">IF(BA6&gt;0,(BA6*BC6),)</f>
        <v>0</v>
      </c>
      <c r="BE6" s="10">
        <f t="shared" ref="BE6:BE38" si="29">IF((AV6+AX6+AZ6)&gt;0,((AV6+AX6+AZ6)/BA6),)</f>
        <v>0</v>
      </c>
      <c r="BF6" s="11">
        <f t="shared" ref="BF6:BF69" si="30">IF(BB6&gt;0,(BA6*BE6),)</f>
        <v>0</v>
      </c>
      <c r="BG6" s="304">
        <f t="shared" ref="BG6:BG38" si="31">AC6+BA6</f>
        <v>0</v>
      </c>
      <c r="BH6" s="298">
        <f t="shared" ref="BH6:BH38" si="32">AD6+BB6</f>
        <v>0</v>
      </c>
      <c r="BI6" s="112">
        <f t="shared" ref="BI6:BI38" si="33">IF(BG6&gt;0,((AC6*AE6)+(BA6*BC6))/BG6,)</f>
        <v>0</v>
      </c>
      <c r="BJ6" s="113">
        <f t="shared" ref="BJ6:BJ69" si="34">IF(BG6&gt;0,(BG6*BI6),)</f>
        <v>0</v>
      </c>
      <c r="BK6" s="10">
        <f t="shared" ref="BK6:BK38" si="35">IF(BH6&gt;0,((AD6*AG6)+(BB6*BE6))/BH6,)</f>
        <v>0</v>
      </c>
      <c r="BL6" s="119">
        <f t="shared" ref="BL6:BL69" si="36">IF(BH6&gt;0,(BH6*BK6),)</f>
        <v>0</v>
      </c>
      <c r="BM6" s="28"/>
      <c r="BN6" s="298">
        <f t="shared" ref="BN6:BN71" si="37">IF(BY6&gt;0,BM6,)</f>
        <v>0</v>
      </c>
      <c r="BO6" s="40"/>
      <c r="BP6" s="298">
        <f t="shared" ref="BP6:BP38" si="38">IF(CA6&gt;0,BO6,)</f>
        <v>0</v>
      </c>
      <c r="BQ6" s="40"/>
      <c r="BR6" s="298">
        <f t="shared" ref="BR6:BR38" si="39">IF(CC6&gt;0,BQ6,)</f>
        <v>0</v>
      </c>
      <c r="BS6" s="40"/>
      <c r="BT6" s="41">
        <f t="shared" ref="BT6:BT71" si="40">IF(BM6&gt;0,(BM6*BS6),)</f>
        <v>0</v>
      </c>
      <c r="BU6" s="40"/>
      <c r="BV6" s="41">
        <f t="shared" ref="BV6:BV38" si="41">IF(BO6&gt;0,(BO6*BU6),)</f>
        <v>0</v>
      </c>
      <c r="BW6" s="40"/>
      <c r="BX6" s="41">
        <f t="shared" ref="BX6:BX38" si="42">IF(BQ6&gt;0,(BQ6*BW6),)</f>
        <v>0</v>
      </c>
      <c r="BY6" s="40"/>
      <c r="BZ6" s="111">
        <f>IF(BN6&gt;0,(BN6*BY6),)</f>
        <v>0</v>
      </c>
      <c r="CA6" s="40"/>
      <c r="CB6" s="111">
        <f t="shared" ref="CB6:CB69" si="43">IF(BP6&gt;0,(BP6*CA6),)</f>
        <v>0</v>
      </c>
      <c r="CC6" s="40"/>
      <c r="CD6" s="111">
        <f t="shared" ref="CD6:CD69" si="44">IF(BR6&gt;0,(BR6*CC6),)</f>
        <v>0</v>
      </c>
      <c r="CE6" s="8">
        <f t="shared" ref="CE6:CE38" si="45">BM6+BO6+BQ6</f>
        <v>0</v>
      </c>
      <c r="CF6" s="298">
        <f t="shared" ref="CF6" si="46">IF(CI6&gt;0,CE6,)</f>
        <v>0</v>
      </c>
      <c r="CG6" s="110">
        <f t="shared" ref="CG6:CG38" si="47">IF(CE6&gt;0,((BT6+BV6+BX6)/CE6),)</f>
        <v>0</v>
      </c>
      <c r="CH6" s="9">
        <f t="shared" ref="CH6" si="48">IF(CE6&gt;0,(CE6*CG6),)</f>
        <v>0</v>
      </c>
      <c r="CI6" s="10">
        <f t="shared" ref="CI6:CI38" si="49">IF((BZ6+CB6+CD6)&gt;0,((BZ6+CB6+CD6)/CE6),)</f>
        <v>0</v>
      </c>
      <c r="CJ6" s="117">
        <f t="shared" ref="CJ6" si="50">IF(CE6&gt;0,(CE6*CI6),)</f>
        <v>0</v>
      </c>
      <c r="CK6" s="28"/>
      <c r="CL6" s="302">
        <f t="shared" ref="CL6:CL38" si="51">IF(CO6&gt;0,CK6,)</f>
        <v>0</v>
      </c>
      <c r="CM6" s="40"/>
      <c r="CN6" s="9">
        <f t="shared" ref="CN6:CN38" si="52">IF(CK6&gt;0,(CK6*CM6),)</f>
        <v>0</v>
      </c>
      <c r="CO6" s="40"/>
      <c r="CP6" s="117">
        <f t="shared" ref="CP6:CP38" si="53">IF(CO6&gt;0,(CK6*CO6),)</f>
        <v>0</v>
      </c>
      <c r="CQ6" s="195">
        <f t="shared" ref="CQ6:CQ38" si="54">(K6+AI6+BM6)</f>
        <v>0</v>
      </c>
      <c r="CR6" s="298">
        <f t="shared" ref="CR6:CR38" si="55">(L6+AJ6+BN6)</f>
        <v>0</v>
      </c>
      <c r="CS6" s="9" t="str">
        <f t="shared" ref="CS6:CS38" si="56">IF(CQ6&gt;0,(R6+AP6+BT6),"")</f>
        <v/>
      </c>
      <c r="CT6" s="117" t="str">
        <f t="shared" ref="CT6:CT38" si="57">IF(CR6&gt;0,(X6+AV6+BZ6),"")</f>
        <v/>
      </c>
      <c r="CU6" s="196">
        <f t="shared" ref="CU6:CU38" si="58">(M6+AK6+BO6)</f>
        <v>0</v>
      </c>
      <c r="CV6" s="298">
        <f t="shared" ref="CV6:CV38" si="59">(N6+AL6+BP6)</f>
        <v>0</v>
      </c>
      <c r="CW6" s="31">
        <f t="shared" ref="CW6:CW38" si="60">IF(CU6&gt;0,T6+AR6+BV6,)</f>
        <v>0</v>
      </c>
      <c r="CX6" s="121">
        <f t="shared" ref="CX6:CX38" si="61">IF(CV6&gt;0,Z6+AX6+CB6,)</f>
        <v>0</v>
      </c>
      <c r="CY6" s="196">
        <f t="shared" ref="CY6:CY38" si="62">+CU6+CQ6</f>
        <v>0</v>
      </c>
      <c r="CZ6" s="298">
        <f t="shared" ref="CZ6:CZ38" si="63">+CV6+CR6</f>
        <v>0</v>
      </c>
      <c r="DA6" s="31" t="str">
        <f t="shared" ref="DA6:DA38" si="64">IF(CY6&gt;0,(CS6+CW6),"")</f>
        <v/>
      </c>
      <c r="DB6" s="121" t="str">
        <f t="shared" ref="DB6:DB38" si="65">IF(CZ6&gt;0,(CT6+CX6),"")</f>
        <v/>
      </c>
      <c r="DC6" s="196">
        <f t="shared" ref="DC6:DC38" si="66">(O6+AM6+BQ6)</f>
        <v>0</v>
      </c>
      <c r="DD6" s="298">
        <f t="shared" ref="DD6:DD38" si="67">(P6+AN6+BR6)</f>
        <v>0</v>
      </c>
      <c r="DE6" s="9" t="str">
        <f t="shared" ref="DE6:DE38" si="68">IF(DC6&gt;0,(V6+AT6+BX6),"")</f>
        <v/>
      </c>
      <c r="DF6" s="11" t="str">
        <f t="shared" ref="DF6:DF38" si="69">IF(DD6&gt;0,(AB6+AZ6+CD6),"")</f>
        <v/>
      </c>
      <c r="DG6" s="29" t="str">
        <f t="shared" ref="DG6:DG38" si="70">IF((BG6+CE6+CK6)&gt;0,(BJ6+CH6+CN6),"")</f>
        <v/>
      </c>
      <c r="DH6" s="11" t="str">
        <f t="shared" ref="DH6:DH38" si="71">IF((BH6+CF6+CL6)&gt;0,(BL6+CJ6+CP6),"")</f>
        <v/>
      </c>
    </row>
    <row r="7" spans="1:112">
      <c r="A7" s="105" t="s">
        <v>10</v>
      </c>
      <c r="B7" s="106" t="s">
        <v>11</v>
      </c>
      <c r="C7" s="105">
        <v>106397</v>
      </c>
      <c r="D7" s="107">
        <v>1</v>
      </c>
      <c r="E7" s="335">
        <v>2494</v>
      </c>
      <c r="F7" s="115">
        <v>21</v>
      </c>
      <c r="G7" s="116">
        <f t="shared" ref="G7:G70" si="72">E7-F7</f>
        <v>2473</v>
      </c>
      <c r="H7" s="108">
        <f t="shared" si="1"/>
        <v>2473</v>
      </c>
      <c r="I7" s="376">
        <f t="shared" si="2"/>
        <v>2473</v>
      </c>
      <c r="J7" s="375"/>
      <c r="K7" s="5">
        <v>16</v>
      </c>
      <c r="L7" s="302">
        <f t="shared" ref="L7:L70" si="73">IF(W7&gt;0,K7,)</f>
        <v>16</v>
      </c>
      <c r="M7" s="512">
        <v>2</v>
      </c>
      <c r="N7" s="302">
        <f t="shared" si="3"/>
        <v>2</v>
      </c>
      <c r="O7" s="512">
        <v>0</v>
      </c>
      <c r="P7" s="302">
        <f t="shared" si="4"/>
        <v>0</v>
      </c>
      <c r="Q7" s="517">
        <v>5</v>
      </c>
      <c r="R7" s="120">
        <f t="shared" si="5"/>
        <v>80</v>
      </c>
      <c r="S7" s="517">
        <v>4.88</v>
      </c>
      <c r="T7" s="120">
        <f t="shared" si="6"/>
        <v>9.76</v>
      </c>
      <c r="U7" s="517">
        <v>0</v>
      </c>
      <c r="V7" s="120">
        <f t="shared" si="7"/>
        <v>0</v>
      </c>
      <c r="W7" s="517">
        <v>124</v>
      </c>
      <c r="X7" s="7">
        <f t="shared" ref="X7:X70" si="74">IF(L7&gt;0,(L7*W7),)</f>
        <v>1984</v>
      </c>
      <c r="Y7" s="109">
        <v>119</v>
      </c>
      <c r="Z7" s="7">
        <f t="shared" si="8"/>
        <v>238</v>
      </c>
      <c r="AA7" s="109">
        <v>0</v>
      </c>
      <c r="AB7" s="7">
        <f t="shared" si="9"/>
        <v>0</v>
      </c>
      <c r="AC7" s="8">
        <f t="shared" si="10"/>
        <v>18</v>
      </c>
      <c r="AD7" s="298">
        <f t="shared" si="11"/>
        <v>18</v>
      </c>
      <c r="AE7" s="110">
        <f t="shared" si="12"/>
        <v>4.9866666666666672</v>
      </c>
      <c r="AF7" s="9">
        <f t="shared" si="13"/>
        <v>89.76</v>
      </c>
      <c r="AG7" s="10">
        <f t="shared" si="14"/>
        <v>123.44444444444444</v>
      </c>
      <c r="AH7" s="11">
        <f t="shared" si="15"/>
        <v>2222</v>
      </c>
      <c r="AI7" s="6">
        <v>1770</v>
      </c>
      <c r="AJ7" s="298">
        <f t="shared" si="16"/>
        <v>1770</v>
      </c>
      <c r="AK7" s="6">
        <v>521</v>
      </c>
      <c r="AL7" s="298">
        <f t="shared" si="17"/>
        <v>521</v>
      </c>
      <c r="AM7" s="6">
        <v>0</v>
      </c>
      <c r="AN7" s="298">
        <f t="shared" si="18"/>
        <v>0</v>
      </c>
      <c r="AO7" s="109">
        <v>4.22</v>
      </c>
      <c r="AP7" s="41">
        <f t="shared" si="19"/>
        <v>7469.4</v>
      </c>
      <c r="AQ7" s="109">
        <v>4.8899999999999997</v>
      </c>
      <c r="AR7" s="41">
        <f t="shared" si="20"/>
        <v>2547.69</v>
      </c>
      <c r="AS7" s="109">
        <v>0</v>
      </c>
      <c r="AT7" s="41">
        <f t="shared" si="21"/>
        <v>0</v>
      </c>
      <c r="AU7" s="109">
        <v>112.48</v>
      </c>
      <c r="AV7" s="111">
        <f t="shared" si="22"/>
        <v>199089.6</v>
      </c>
      <c r="AW7" s="109">
        <v>105.08</v>
      </c>
      <c r="AX7" s="111">
        <f t="shared" si="23"/>
        <v>54746.68</v>
      </c>
      <c r="AY7" s="109">
        <v>0</v>
      </c>
      <c r="AZ7" s="118">
        <f t="shared" si="24"/>
        <v>0</v>
      </c>
      <c r="BA7" s="8">
        <f t="shared" si="25"/>
        <v>2291</v>
      </c>
      <c r="BB7" s="298">
        <f t="shared" si="26"/>
        <v>2291</v>
      </c>
      <c r="BC7" s="110">
        <f t="shared" si="27"/>
        <v>4.3723657791357491</v>
      </c>
      <c r="BD7" s="9">
        <f t="shared" si="28"/>
        <v>10017.090000000002</v>
      </c>
      <c r="BE7" s="10">
        <f t="shared" si="29"/>
        <v>110.79715408118726</v>
      </c>
      <c r="BF7" s="11">
        <f t="shared" si="30"/>
        <v>253836.28</v>
      </c>
      <c r="BG7" s="304">
        <f t="shared" si="31"/>
        <v>2309</v>
      </c>
      <c r="BH7" s="298">
        <f t="shared" si="32"/>
        <v>2309</v>
      </c>
      <c r="BI7" s="112">
        <f t="shared" si="33"/>
        <v>4.377154612386315</v>
      </c>
      <c r="BJ7" s="113">
        <f t="shared" si="34"/>
        <v>10106.850000000002</v>
      </c>
      <c r="BK7" s="10">
        <f t="shared" si="35"/>
        <v>110.89574707665656</v>
      </c>
      <c r="BL7" s="119">
        <f t="shared" si="36"/>
        <v>256058.28</v>
      </c>
      <c r="BM7" s="265">
        <v>46</v>
      </c>
      <c r="BN7" s="298">
        <f t="shared" si="37"/>
        <v>46</v>
      </c>
      <c r="BO7" s="392">
        <v>34</v>
      </c>
      <c r="BP7" s="298">
        <f t="shared" si="38"/>
        <v>34</v>
      </c>
      <c r="BQ7" s="392">
        <v>0</v>
      </c>
      <c r="BR7" s="298">
        <f t="shared" si="39"/>
        <v>0</v>
      </c>
      <c r="BS7" s="392">
        <v>4.26</v>
      </c>
      <c r="BT7" s="41">
        <f t="shared" si="40"/>
        <v>195.95999999999998</v>
      </c>
      <c r="BU7" s="392">
        <v>4.08</v>
      </c>
      <c r="BV7" s="41">
        <f t="shared" si="41"/>
        <v>138.72</v>
      </c>
      <c r="BW7" s="392">
        <v>0</v>
      </c>
      <c r="BX7" s="41">
        <f t="shared" si="42"/>
        <v>0</v>
      </c>
      <c r="BY7" s="392">
        <v>71.33</v>
      </c>
      <c r="BZ7" s="111">
        <f>IF(BN7&gt;0,(BN7*BY7),)</f>
        <v>3281.18</v>
      </c>
      <c r="CA7" s="392">
        <v>62.83</v>
      </c>
      <c r="CB7" s="111">
        <f t="shared" si="43"/>
        <v>2136.2199999999998</v>
      </c>
      <c r="CC7" s="392">
        <v>0</v>
      </c>
      <c r="CD7" s="111">
        <f t="shared" si="44"/>
        <v>0</v>
      </c>
      <c r="CE7" s="8">
        <f t="shared" si="45"/>
        <v>80</v>
      </c>
      <c r="CF7" s="298">
        <f t="shared" ref="CF7:CF70" si="75">IF(CI7&gt;0,CE7,)</f>
        <v>80</v>
      </c>
      <c r="CG7" s="110">
        <f t="shared" si="47"/>
        <v>4.1834999999999996</v>
      </c>
      <c r="CH7" s="9">
        <f t="shared" ref="CH7:CH70" si="76">IF(CE7&gt;0,(CE7*CG7),)</f>
        <v>334.67999999999995</v>
      </c>
      <c r="CI7" s="10">
        <f t="shared" si="49"/>
        <v>67.717500000000001</v>
      </c>
      <c r="CJ7" s="117">
        <f t="shared" ref="CJ7:CJ70" si="77">IF(CE7&gt;0,(CE7*CI7),)</f>
        <v>5417.4</v>
      </c>
      <c r="CK7" s="5">
        <v>84</v>
      </c>
      <c r="CL7" s="302">
        <f t="shared" si="51"/>
        <v>84</v>
      </c>
      <c r="CM7" s="114">
        <v>4.88</v>
      </c>
      <c r="CN7" s="9">
        <f t="shared" si="52"/>
        <v>409.92</v>
      </c>
      <c r="CO7" s="109">
        <v>120.77</v>
      </c>
      <c r="CP7" s="117">
        <f t="shared" si="53"/>
        <v>10144.68</v>
      </c>
      <c r="CQ7" s="195">
        <f t="shared" si="54"/>
        <v>1832</v>
      </c>
      <c r="CR7" s="298">
        <f t="shared" si="55"/>
        <v>1832</v>
      </c>
      <c r="CS7" s="9">
        <f t="shared" si="56"/>
        <v>7745.36</v>
      </c>
      <c r="CT7" s="117">
        <f t="shared" si="57"/>
        <v>204354.78</v>
      </c>
      <c r="CU7" s="196">
        <f t="shared" si="58"/>
        <v>557</v>
      </c>
      <c r="CV7" s="298">
        <f t="shared" si="59"/>
        <v>557</v>
      </c>
      <c r="CW7" s="31">
        <f t="shared" si="60"/>
        <v>2696.17</v>
      </c>
      <c r="CX7" s="121">
        <f t="shared" si="61"/>
        <v>57120.9</v>
      </c>
      <c r="CY7" s="196">
        <f t="shared" si="62"/>
        <v>2389</v>
      </c>
      <c r="CZ7" s="298">
        <f t="shared" si="63"/>
        <v>2389</v>
      </c>
      <c r="DA7" s="31">
        <f t="shared" si="64"/>
        <v>10441.529999999999</v>
      </c>
      <c r="DB7" s="121">
        <f t="shared" si="65"/>
        <v>261475.68</v>
      </c>
      <c r="DC7" s="196">
        <f t="shared" si="66"/>
        <v>0</v>
      </c>
      <c r="DD7" s="298">
        <f t="shared" si="67"/>
        <v>0</v>
      </c>
      <c r="DE7" s="9" t="str">
        <f t="shared" si="68"/>
        <v/>
      </c>
      <c r="DF7" s="11" t="str">
        <f t="shared" si="69"/>
        <v/>
      </c>
      <c r="DG7" s="29">
        <f t="shared" si="70"/>
        <v>10851.450000000003</v>
      </c>
      <c r="DH7" s="11">
        <f t="shared" si="71"/>
        <v>271620.36</v>
      </c>
    </row>
    <row r="8" spans="1:112">
      <c r="A8" s="105" t="s">
        <v>10</v>
      </c>
      <c r="B8" s="106" t="s">
        <v>12</v>
      </c>
      <c r="C8" s="105">
        <v>106458</v>
      </c>
      <c r="D8" s="107">
        <v>3</v>
      </c>
      <c r="E8" s="335">
        <v>1414</v>
      </c>
      <c r="F8" s="115">
        <v>38</v>
      </c>
      <c r="G8" s="116">
        <f t="shared" si="72"/>
        <v>1376</v>
      </c>
      <c r="H8" s="108">
        <f t="shared" si="1"/>
        <v>1376</v>
      </c>
      <c r="I8" s="376">
        <f t="shared" si="2"/>
        <v>1376</v>
      </c>
      <c r="J8" s="375"/>
      <c r="K8" s="5">
        <v>0</v>
      </c>
      <c r="L8" s="302">
        <f t="shared" si="73"/>
        <v>0</v>
      </c>
      <c r="M8" s="512">
        <v>1</v>
      </c>
      <c r="N8" s="302">
        <f t="shared" si="3"/>
        <v>1</v>
      </c>
      <c r="O8" s="512">
        <v>1</v>
      </c>
      <c r="P8" s="302">
        <f t="shared" si="4"/>
        <v>1</v>
      </c>
      <c r="Q8" s="517">
        <v>0</v>
      </c>
      <c r="R8" s="120">
        <f t="shared" si="5"/>
        <v>0</v>
      </c>
      <c r="S8" s="517">
        <v>4.92</v>
      </c>
      <c r="T8" s="120">
        <f t="shared" si="6"/>
        <v>4.92</v>
      </c>
      <c r="U8" s="517">
        <v>4.75</v>
      </c>
      <c r="V8" s="120">
        <f t="shared" si="7"/>
        <v>4.75</v>
      </c>
      <c r="W8" s="517">
        <v>0</v>
      </c>
      <c r="X8" s="7">
        <f t="shared" si="74"/>
        <v>0</v>
      </c>
      <c r="Y8" s="109">
        <v>141</v>
      </c>
      <c r="Z8" s="7">
        <f t="shared" si="8"/>
        <v>141</v>
      </c>
      <c r="AA8" s="109">
        <v>45</v>
      </c>
      <c r="AB8" s="7">
        <f t="shared" si="9"/>
        <v>45</v>
      </c>
      <c r="AC8" s="8">
        <f t="shared" si="10"/>
        <v>2</v>
      </c>
      <c r="AD8" s="298">
        <f t="shared" si="11"/>
        <v>2</v>
      </c>
      <c r="AE8" s="110">
        <f t="shared" si="12"/>
        <v>4.835</v>
      </c>
      <c r="AF8" s="9">
        <f t="shared" si="13"/>
        <v>9.67</v>
      </c>
      <c r="AG8" s="10">
        <f t="shared" si="14"/>
        <v>93</v>
      </c>
      <c r="AH8" s="11">
        <f t="shared" si="15"/>
        <v>186</v>
      </c>
      <c r="AI8" s="6">
        <v>691</v>
      </c>
      <c r="AJ8" s="298">
        <f t="shared" si="16"/>
        <v>691</v>
      </c>
      <c r="AK8" s="6">
        <v>22</v>
      </c>
      <c r="AL8" s="298">
        <f t="shared" si="17"/>
        <v>22</v>
      </c>
      <c r="AM8" s="6">
        <v>0</v>
      </c>
      <c r="AN8" s="298">
        <f t="shared" si="18"/>
        <v>0</v>
      </c>
      <c r="AO8" s="109">
        <v>5.7</v>
      </c>
      <c r="AP8" s="41">
        <f t="shared" si="19"/>
        <v>3938.7000000000003</v>
      </c>
      <c r="AQ8" s="109">
        <v>9.9700000000000006</v>
      </c>
      <c r="AR8" s="41">
        <f t="shared" si="20"/>
        <v>219.34</v>
      </c>
      <c r="AS8" s="109">
        <v>0</v>
      </c>
      <c r="AT8" s="41">
        <f t="shared" si="21"/>
        <v>0</v>
      </c>
      <c r="AU8" s="109">
        <v>130.72999999999999</v>
      </c>
      <c r="AV8" s="111">
        <f t="shared" si="22"/>
        <v>90334.43</v>
      </c>
      <c r="AW8" s="109">
        <v>120.95</v>
      </c>
      <c r="AX8" s="111">
        <f t="shared" si="23"/>
        <v>2660.9</v>
      </c>
      <c r="AY8" s="109">
        <v>0</v>
      </c>
      <c r="AZ8" s="118">
        <f t="shared" si="24"/>
        <v>0</v>
      </c>
      <c r="BA8" s="8">
        <f t="shared" si="25"/>
        <v>713</v>
      </c>
      <c r="BB8" s="298">
        <f t="shared" si="26"/>
        <v>713</v>
      </c>
      <c r="BC8" s="110">
        <f t="shared" si="27"/>
        <v>5.8317531556802242</v>
      </c>
      <c r="BD8" s="9">
        <f t="shared" si="28"/>
        <v>4158.04</v>
      </c>
      <c r="BE8" s="10">
        <f t="shared" si="29"/>
        <v>130.42823281907431</v>
      </c>
      <c r="BF8" s="11">
        <f t="shared" si="30"/>
        <v>92995.329999999987</v>
      </c>
      <c r="BG8" s="304">
        <f t="shared" si="31"/>
        <v>715</v>
      </c>
      <c r="BH8" s="298">
        <f t="shared" si="32"/>
        <v>715</v>
      </c>
      <c r="BI8" s="112">
        <f t="shared" si="33"/>
        <v>5.8289650349650346</v>
      </c>
      <c r="BJ8" s="113">
        <f t="shared" si="34"/>
        <v>4167.71</v>
      </c>
      <c r="BK8" s="10">
        <f t="shared" si="35"/>
        <v>130.32353846153845</v>
      </c>
      <c r="BL8" s="119">
        <f t="shared" si="36"/>
        <v>93181.329999999987</v>
      </c>
      <c r="BM8" s="265">
        <v>432</v>
      </c>
      <c r="BN8" s="298">
        <f t="shared" si="37"/>
        <v>432</v>
      </c>
      <c r="BO8" s="392">
        <v>144</v>
      </c>
      <c r="BP8" s="298">
        <f t="shared" si="38"/>
        <v>144</v>
      </c>
      <c r="BQ8" s="392">
        <v>85</v>
      </c>
      <c r="BR8" s="298">
        <f t="shared" si="39"/>
        <v>85</v>
      </c>
      <c r="BS8" s="392">
        <v>2.76</v>
      </c>
      <c r="BT8" s="41">
        <f t="shared" si="40"/>
        <v>1192.32</v>
      </c>
      <c r="BU8" s="392">
        <v>3.09</v>
      </c>
      <c r="BV8" s="41">
        <f t="shared" si="41"/>
        <v>444.96</v>
      </c>
      <c r="BW8" s="392">
        <v>3.1</v>
      </c>
      <c r="BX8" s="41">
        <f t="shared" si="42"/>
        <v>263.5</v>
      </c>
      <c r="BY8" s="392">
        <v>66.63</v>
      </c>
      <c r="BZ8" s="111">
        <f t="shared" ref="BZ8:BZ71" si="78">IF(BN8&gt;0,(BN8*BY8),)</f>
        <v>28784.159999999996</v>
      </c>
      <c r="CA8" s="392">
        <v>66.63</v>
      </c>
      <c r="CB8" s="111">
        <f t="shared" si="43"/>
        <v>9594.7199999999993</v>
      </c>
      <c r="CC8" s="392">
        <v>78.16</v>
      </c>
      <c r="CD8" s="111">
        <f t="shared" si="44"/>
        <v>6643.5999999999995</v>
      </c>
      <c r="CE8" s="8">
        <f t="shared" si="45"/>
        <v>661</v>
      </c>
      <c r="CF8" s="298">
        <f t="shared" si="75"/>
        <v>661</v>
      </c>
      <c r="CG8" s="110">
        <f t="shared" si="47"/>
        <v>2.8756127080181542</v>
      </c>
      <c r="CH8" s="9">
        <f t="shared" si="76"/>
        <v>1900.78</v>
      </c>
      <c r="CI8" s="10">
        <f t="shared" si="49"/>
        <v>68.112677760968225</v>
      </c>
      <c r="CJ8" s="117">
        <f t="shared" si="77"/>
        <v>45022.479999999996</v>
      </c>
      <c r="CK8" s="5">
        <v>0</v>
      </c>
      <c r="CL8" s="302">
        <f t="shared" si="51"/>
        <v>0</v>
      </c>
      <c r="CM8" s="114">
        <v>0</v>
      </c>
      <c r="CN8" s="9">
        <f t="shared" si="52"/>
        <v>0</v>
      </c>
      <c r="CO8" s="109">
        <v>0</v>
      </c>
      <c r="CP8" s="117">
        <f t="shared" si="53"/>
        <v>0</v>
      </c>
      <c r="CQ8" s="195">
        <f t="shared" si="54"/>
        <v>1123</v>
      </c>
      <c r="CR8" s="298">
        <f t="shared" si="55"/>
        <v>1123</v>
      </c>
      <c r="CS8" s="9">
        <f t="shared" si="56"/>
        <v>5131.0200000000004</v>
      </c>
      <c r="CT8" s="117">
        <f t="shared" si="57"/>
        <v>119118.59</v>
      </c>
      <c r="CU8" s="196">
        <f t="shared" si="58"/>
        <v>167</v>
      </c>
      <c r="CV8" s="298">
        <f t="shared" si="59"/>
        <v>167</v>
      </c>
      <c r="CW8" s="31">
        <f t="shared" si="60"/>
        <v>669.22</v>
      </c>
      <c r="CX8" s="121">
        <f t="shared" si="61"/>
        <v>12396.619999999999</v>
      </c>
      <c r="CY8" s="196">
        <f t="shared" si="62"/>
        <v>1290</v>
      </c>
      <c r="CZ8" s="298">
        <f t="shared" si="63"/>
        <v>1290</v>
      </c>
      <c r="DA8" s="31">
        <f t="shared" si="64"/>
        <v>5800.2400000000007</v>
      </c>
      <c r="DB8" s="121">
        <f t="shared" si="65"/>
        <v>131515.21</v>
      </c>
      <c r="DC8" s="196">
        <f t="shared" si="66"/>
        <v>86</v>
      </c>
      <c r="DD8" s="298">
        <f t="shared" si="67"/>
        <v>86</v>
      </c>
      <c r="DE8" s="9">
        <f t="shared" si="68"/>
        <v>268.25</v>
      </c>
      <c r="DF8" s="11">
        <f t="shared" si="69"/>
        <v>6688.5999999999995</v>
      </c>
      <c r="DG8" s="29">
        <f t="shared" si="70"/>
        <v>6068.49</v>
      </c>
      <c r="DH8" s="11">
        <f t="shared" si="71"/>
        <v>138203.81</v>
      </c>
    </row>
    <row r="9" spans="1:112">
      <c r="A9" s="105" t="s">
        <v>10</v>
      </c>
      <c r="B9" s="106" t="s">
        <v>13</v>
      </c>
      <c r="C9" s="105">
        <v>106245</v>
      </c>
      <c r="D9" s="107">
        <v>3</v>
      </c>
      <c r="E9" s="335">
        <v>1084</v>
      </c>
      <c r="F9" s="115">
        <v>68</v>
      </c>
      <c r="G9" s="116">
        <f t="shared" si="72"/>
        <v>1016</v>
      </c>
      <c r="H9" s="108">
        <f t="shared" si="1"/>
        <v>1016</v>
      </c>
      <c r="I9" s="376">
        <f t="shared" si="2"/>
        <v>1016</v>
      </c>
      <c r="J9" s="375"/>
      <c r="K9" s="5">
        <v>0</v>
      </c>
      <c r="L9" s="302">
        <f t="shared" si="73"/>
        <v>0</v>
      </c>
      <c r="M9" s="512">
        <v>2</v>
      </c>
      <c r="N9" s="302">
        <f t="shared" si="3"/>
        <v>2</v>
      </c>
      <c r="O9" s="512">
        <v>0</v>
      </c>
      <c r="P9" s="302">
        <f t="shared" si="4"/>
        <v>0</v>
      </c>
      <c r="Q9" s="517">
        <v>0</v>
      </c>
      <c r="R9" s="120">
        <f t="shared" si="5"/>
        <v>0</v>
      </c>
      <c r="S9" s="517">
        <v>9.75</v>
      </c>
      <c r="T9" s="120">
        <f t="shared" si="6"/>
        <v>19.5</v>
      </c>
      <c r="U9" s="517">
        <v>0</v>
      </c>
      <c r="V9" s="120">
        <f t="shared" si="7"/>
        <v>0</v>
      </c>
      <c r="W9" s="517">
        <v>0</v>
      </c>
      <c r="X9" s="7">
        <f t="shared" si="74"/>
        <v>0</v>
      </c>
      <c r="Y9" s="109">
        <v>122</v>
      </c>
      <c r="Z9" s="7">
        <f t="shared" si="8"/>
        <v>244</v>
      </c>
      <c r="AA9" s="109">
        <v>0</v>
      </c>
      <c r="AB9" s="7">
        <f t="shared" si="9"/>
        <v>0</v>
      </c>
      <c r="AC9" s="8">
        <f t="shared" si="10"/>
        <v>2</v>
      </c>
      <c r="AD9" s="298">
        <f t="shared" si="11"/>
        <v>2</v>
      </c>
      <c r="AE9" s="110">
        <f t="shared" si="12"/>
        <v>9.75</v>
      </c>
      <c r="AF9" s="9">
        <f t="shared" si="13"/>
        <v>19.5</v>
      </c>
      <c r="AG9" s="10">
        <f t="shared" si="14"/>
        <v>122</v>
      </c>
      <c r="AH9" s="11">
        <f t="shared" si="15"/>
        <v>244</v>
      </c>
      <c r="AI9" s="6">
        <v>213</v>
      </c>
      <c r="AJ9" s="298">
        <f t="shared" si="16"/>
        <v>213</v>
      </c>
      <c r="AK9" s="6">
        <v>107</v>
      </c>
      <c r="AL9" s="298">
        <f t="shared" si="17"/>
        <v>107</v>
      </c>
      <c r="AM9" s="6">
        <v>9</v>
      </c>
      <c r="AN9" s="298">
        <f t="shared" si="18"/>
        <v>9</v>
      </c>
      <c r="AO9" s="109">
        <v>8.68</v>
      </c>
      <c r="AP9" s="41">
        <f t="shared" si="19"/>
        <v>1848.84</v>
      </c>
      <c r="AQ9" s="109">
        <v>8.9700000000000006</v>
      </c>
      <c r="AR9" s="41">
        <f t="shared" si="20"/>
        <v>959.79000000000008</v>
      </c>
      <c r="AS9" s="109">
        <v>12.02</v>
      </c>
      <c r="AT9" s="41">
        <f t="shared" si="21"/>
        <v>108.17999999999999</v>
      </c>
      <c r="AU9" s="109">
        <v>116.71</v>
      </c>
      <c r="AV9" s="111">
        <f t="shared" si="22"/>
        <v>24859.23</v>
      </c>
      <c r="AW9" s="109">
        <v>117.36</v>
      </c>
      <c r="AX9" s="111">
        <f t="shared" si="23"/>
        <v>12557.52</v>
      </c>
      <c r="AY9" s="109">
        <v>94</v>
      </c>
      <c r="AZ9" s="118">
        <f t="shared" si="24"/>
        <v>846</v>
      </c>
      <c r="BA9" s="8">
        <f t="shared" si="25"/>
        <v>329</v>
      </c>
      <c r="BB9" s="298">
        <f t="shared" si="26"/>
        <v>329</v>
      </c>
      <c r="BC9" s="110">
        <f t="shared" si="27"/>
        <v>8.8656838905775075</v>
      </c>
      <c r="BD9" s="9">
        <f t="shared" si="28"/>
        <v>2916.81</v>
      </c>
      <c r="BE9" s="10">
        <f t="shared" si="29"/>
        <v>116.30015197568389</v>
      </c>
      <c r="BF9" s="11">
        <f t="shared" si="30"/>
        <v>38262.75</v>
      </c>
      <c r="BG9" s="304">
        <f t="shared" si="31"/>
        <v>331</v>
      </c>
      <c r="BH9" s="298">
        <f t="shared" si="32"/>
        <v>331</v>
      </c>
      <c r="BI9" s="112">
        <f t="shared" si="33"/>
        <v>8.8710271903323257</v>
      </c>
      <c r="BJ9" s="113">
        <f t="shared" si="34"/>
        <v>2936.31</v>
      </c>
      <c r="BK9" s="10">
        <f t="shared" si="35"/>
        <v>116.33459214501511</v>
      </c>
      <c r="BL9" s="119">
        <f t="shared" si="36"/>
        <v>38506.75</v>
      </c>
      <c r="BM9" s="265">
        <v>480</v>
      </c>
      <c r="BN9" s="298">
        <f t="shared" si="37"/>
        <v>480</v>
      </c>
      <c r="BO9" s="392">
        <v>112</v>
      </c>
      <c r="BP9" s="298">
        <f t="shared" si="38"/>
        <v>112</v>
      </c>
      <c r="BQ9" s="392">
        <v>55</v>
      </c>
      <c r="BR9" s="298">
        <f t="shared" si="39"/>
        <v>55</v>
      </c>
      <c r="BS9" s="392">
        <v>4.7</v>
      </c>
      <c r="BT9" s="41">
        <f t="shared" si="40"/>
        <v>2256</v>
      </c>
      <c r="BU9" s="392">
        <v>6.6</v>
      </c>
      <c r="BV9" s="41">
        <f t="shared" si="41"/>
        <v>739.19999999999993</v>
      </c>
      <c r="BW9" s="392">
        <v>5.45</v>
      </c>
      <c r="BX9" s="41">
        <f t="shared" si="42"/>
        <v>299.75</v>
      </c>
      <c r="BY9" s="392">
        <v>84.59</v>
      </c>
      <c r="BZ9" s="111">
        <f t="shared" si="78"/>
        <v>40603.200000000004</v>
      </c>
      <c r="CA9" s="392">
        <v>78.83</v>
      </c>
      <c r="CB9" s="111">
        <f t="shared" si="43"/>
        <v>8828.9599999999991</v>
      </c>
      <c r="CC9" s="392">
        <v>82.74</v>
      </c>
      <c r="CD9" s="111">
        <f t="shared" si="44"/>
        <v>4550.7</v>
      </c>
      <c r="CE9" s="8">
        <f t="shared" si="45"/>
        <v>647</v>
      </c>
      <c r="CF9" s="298">
        <f t="shared" si="75"/>
        <v>647</v>
      </c>
      <c r="CG9" s="110">
        <f t="shared" si="47"/>
        <v>5.0926584234930443</v>
      </c>
      <c r="CH9" s="9">
        <f t="shared" si="76"/>
        <v>3294.95</v>
      </c>
      <c r="CI9" s="10">
        <f t="shared" si="49"/>
        <v>83.435641421947452</v>
      </c>
      <c r="CJ9" s="117">
        <f t="shared" si="77"/>
        <v>53982.86</v>
      </c>
      <c r="CK9" s="5">
        <v>38</v>
      </c>
      <c r="CL9" s="302">
        <f t="shared" si="51"/>
        <v>38</v>
      </c>
      <c r="CM9" s="114">
        <v>8.32</v>
      </c>
      <c r="CN9" s="9">
        <f t="shared" si="52"/>
        <v>316.16000000000003</v>
      </c>
      <c r="CO9" s="109">
        <v>64.709999999999994</v>
      </c>
      <c r="CP9" s="117">
        <f t="shared" si="53"/>
        <v>2458.9799999999996</v>
      </c>
      <c r="CQ9" s="195">
        <f t="shared" si="54"/>
        <v>693</v>
      </c>
      <c r="CR9" s="298">
        <f t="shared" si="55"/>
        <v>693</v>
      </c>
      <c r="CS9" s="9">
        <f t="shared" si="56"/>
        <v>4104.84</v>
      </c>
      <c r="CT9" s="117">
        <f t="shared" si="57"/>
        <v>65462.430000000008</v>
      </c>
      <c r="CU9" s="196">
        <f t="shared" si="58"/>
        <v>221</v>
      </c>
      <c r="CV9" s="298">
        <f t="shared" si="59"/>
        <v>221</v>
      </c>
      <c r="CW9" s="31">
        <f t="shared" si="60"/>
        <v>1718.49</v>
      </c>
      <c r="CX9" s="121">
        <f t="shared" si="61"/>
        <v>21630.48</v>
      </c>
      <c r="CY9" s="196">
        <f t="shared" si="62"/>
        <v>914</v>
      </c>
      <c r="CZ9" s="298">
        <f t="shared" si="63"/>
        <v>914</v>
      </c>
      <c r="DA9" s="31">
        <f t="shared" si="64"/>
        <v>5823.33</v>
      </c>
      <c r="DB9" s="121">
        <f t="shared" si="65"/>
        <v>87092.91</v>
      </c>
      <c r="DC9" s="196">
        <f t="shared" si="66"/>
        <v>64</v>
      </c>
      <c r="DD9" s="298">
        <f t="shared" si="67"/>
        <v>64</v>
      </c>
      <c r="DE9" s="9">
        <f t="shared" si="68"/>
        <v>407.93</v>
      </c>
      <c r="DF9" s="11">
        <f t="shared" si="69"/>
        <v>5396.7</v>
      </c>
      <c r="DG9" s="29">
        <f t="shared" si="70"/>
        <v>6547.42</v>
      </c>
      <c r="DH9" s="11">
        <f t="shared" si="71"/>
        <v>94948.59</v>
      </c>
    </row>
    <row r="10" spans="1:112">
      <c r="A10" s="105" t="s">
        <v>10</v>
      </c>
      <c r="B10" s="106" t="s">
        <v>14</v>
      </c>
      <c r="C10" s="105">
        <v>106704</v>
      </c>
      <c r="D10" s="107">
        <v>3</v>
      </c>
      <c r="E10" s="335">
        <v>1532</v>
      </c>
      <c r="F10" s="115">
        <v>6</v>
      </c>
      <c r="G10" s="116">
        <f t="shared" si="72"/>
        <v>1526</v>
      </c>
      <c r="H10" s="108">
        <f t="shared" si="1"/>
        <v>1526</v>
      </c>
      <c r="I10" s="376">
        <f t="shared" si="2"/>
        <v>1526</v>
      </c>
      <c r="J10" s="375"/>
      <c r="K10" s="5">
        <v>5</v>
      </c>
      <c r="L10" s="302">
        <f t="shared" si="73"/>
        <v>5</v>
      </c>
      <c r="M10" s="512">
        <v>0</v>
      </c>
      <c r="N10" s="302">
        <f t="shared" si="3"/>
        <v>0</v>
      </c>
      <c r="O10" s="512">
        <v>0</v>
      </c>
      <c r="P10" s="302">
        <f t="shared" si="4"/>
        <v>0</v>
      </c>
      <c r="Q10" s="517">
        <v>4.4800000000000004</v>
      </c>
      <c r="R10" s="120">
        <f t="shared" si="5"/>
        <v>22.400000000000002</v>
      </c>
      <c r="S10" s="517">
        <v>0</v>
      </c>
      <c r="T10" s="120">
        <f t="shared" si="6"/>
        <v>0</v>
      </c>
      <c r="U10" s="517">
        <v>0</v>
      </c>
      <c r="V10" s="120">
        <f t="shared" si="7"/>
        <v>0</v>
      </c>
      <c r="W10" s="517">
        <v>121</v>
      </c>
      <c r="X10" s="7">
        <f t="shared" si="74"/>
        <v>605</v>
      </c>
      <c r="Y10" s="109">
        <v>0</v>
      </c>
      <c r="Z10" s="7">
        <f t="shared" si="8"/>
        <v>0</v>
      </c>
      <c r="AA10" s="109">
        <v>0</v>
      </c>
      <c r="AB10" s="7">
        <f t="shared" si="9"/>
        <v>0</v>
      </c>
      <c r="AC10" s="8">
        <f t="shared" si="10"/>
        <v>5</v>
      </c>
      <c r="AD10" s="298">
        <f t="shared" si="11"/>
        <v>5</v>
      </c>
      <c r="AE10" s="110">
        <f t="shared" si="12"/>
        <v>4.4800000000000004</v>
      </c>
      <c r="AF10" s="9">
        <f t="shared" si="13"/>
        <v>22.400000000000002</v>
      </c>
      <c r="AG10" s="10">
        <f t="shared" si="14"/>
        <v>121</v>
      </c>
      <c r="AH10" s="11">
        <f t="shared" si="15"/>
        <v>605</v>
      </c>
      <c r="AI10" s="6">
        <v>1029</v>
      </c>
      <c r="AJ10" s="298">
        <f t="shared" si="16"/>
        <v>1029</v>
      </c>
      <c r="AK10" s="6">
        <v>7</v>
      </c>
      <c r="AL10" s="298">
        <f t="shared" si="17"/>
        <v>7</v>
      </c>
      <c r="AM10" s="6">
        <v>0</v>
      </c>
      <c r="AN10" s="298">
        <f t="shared" si="18"/>
        <v>0</v>
      </c>
      <c r="AO10" s="109">
        <v>4.51</v>
      </c>
      <c r="AP10" s="41">
        <f t="shared" si="19"/>
        <v>4640.79</v>
      </c>
      <c r="AQ10" s="109">
        <v>8.77</v>
      </c>
      <c r="AR10" s="41">
        <f t="shared" si="20"/>
        <v>61.39</v>
      </c>
      <c r="AS10" s="109">
        <v>0</v>
      </c>
      <c r="AT10" s="41">
        <f t="shared" si="21"/>
        <v>0</v>
      </c>
      <c r="AU10" s="109">
        <v>131.65</v>
      </c>
      <c r="AV10" s="111">
        <f t="shared" si="22"/>
        <v>135467.85</v>
      </c>
      <c r="AW10" s="109">
        <v>87.71</v>
      </c>
      <c r="AX10" s="111">
        <f t="shared" si="23"/>
        <v>613.96999999999991</v>
      </c>
      <c r="AY10" s="109">
        <v>0</v>
      </c>
      <c r="AZ10" s="118">
        <f t="shared" si="24"/>
        <v>0</v>
      </c>
      <c r="BA10" s="8">
        <f t="shared" si="25"/>
        <v>1036</v>
      </c>
      <c r="BB10" s="298">
        <f t="shared" si="26"/>
        <v>1036</v>
      </c>
      <c r="BC10" s="110">
        <f t="shared" si="27"/>
        <v>4.5387837837837841</v>
      </c>
      <c r="BD10" s="9">
        <f t="shared" si="28"/>
        <v>4702.18</v>
      </c>
      <c r="BE10" s="10">
        <f t="shared" si="29"/>
        <v>131.3531081081081</v>
      </c>
      <c r="BF10" s="11">
        <f t="shared" si="30"/>
        <v>136081.82</v>
      </c>
      <c r="BG10" s="304">
        <f t="shared" si="31"/>
        <v>1041</v>
      </c>
      <c r="BH10" s="298">
        <f t="shared" si="32"/>
        <v>1041</v>
      </c>
      <c r="BI10" s="112">
        <f t="shared" si="33"/>
        <v>4.5385014409221904</v>
      </c>
      <c r="BJ10" s="113">
        <f t="shared" si="34"/>
        <v>4724.58</v>
      </c>
      <c r="BK10" s="10">
        <f t="shared" si="35"/>
        <v>131.303381364073</v>
      </c>
      <c r="BL10" s="119">
        <f t="shared" si="36"/>
        <v>136686.82</v>
      </c>
      <c r="BM10" s="265">
        <v>370</v>
      </c>
      <c r="BN10" s="298">
        <f t="shared" si="37"/>
        <v>370</v>
      </c>
      <c r="BO10" s="392">
        <v>45</v>
      </c>
      <c r="BP10" s="298">
        <f t="shared" si="38"/>
        <v>45</v>
      </c>
      <c r="BQ10" s="392">
        <v>70</v>
      </c>
      <c r="BR10" s="298">
        <f t="shared" si="39"/>
        <v>70</v>
      </c>
      <c r="BS10" s="392">
        <v>3.35</v>
      </c>
      <c r="BT10" s="41">
        <f t="shared" si="40"/>
        <v>1239.5</v>
      </c>
      <c r="BU10" s="392">
        <v>4.45</v>
      </c>
      <c r="BV10" s="41">
        <f t="shared" si="41"/>
        <v>200.25</v>
      </c>
      <c r="BW10" s="392">
        <v>3.61</v>
      </c>
      <c r="BX10" s="41">
        <f t="shared" si="42"/>
        <v>252.7</v>
      </c>
      <c r="BY10" s="392">
        <v>85.36</v>
      </c>
      <c r="BZ10" s="111">
        <f t="shared" si="78"/>
        <v>31583.200000000001</v>
      </c>
      <c r="CA10" s="392">
        <v>74.95</v>
      </c>
      <c r="CB10" s="111">
        <f t="shared" si="43"/>
        <v>3372.75</v>
      </c>
      <c r="CC10" s="392">
        <v>86.6</v>
      </c>
      <c r="CD10" s="111">
        <f t="shared" si="44"/>
        <v>6062</v>
      </c>
      <c r="CE10" s="8">
        <f t="shared" si="45"/>
        <v>485</v>
      </c>
      <c r="CF10" s="298">
        <f t="shared" si="75"/>
        <v>485</v>
      </c>
      <c r="CG10" s="110">
        <f t="shared" si="47"/>
        <v>3.4895876288659795</v>
      </c>
      <c r="CH10" s="9">
        <f t="shared" si="76"/>
        <v>1692.45</v>
      </c>
      <c r="CI10" s="10">
        <f t="shared" si="49"/>
        <v>84.573092783505146</v>
      </c>
      <c r="CJ10" s="117">
        <f t="shared" si="77"/>
        <v>41017.949999999997</v>
      </c>
      <c r="CK10" s="5">
        <v>0</v>
      </c>
      <c r="CL10" s="302">
        <f t="shared" si="51"/>
        <v>0</v>
      </c>
      <c r="CM10" s="114">
        <v>0</v>
      </c>
      <c r="CN10" s="9">
        <f t="shared" si="52"/>
        <v>0</v>
      </c>
      <c r="CO10" s="109">
        <v>0</v>
      </c>
      <c r="CP10" s="117">
        <f t="shared" si="53"/>
        <v>0</v>
      </c>
      <c r="CQ10" s="195">
        <f t="shared" si="54"/>
        <v>1404</v>
      </c>
      <c r="CR10" s="298">
        <f t="shared" si="55"/>
        <v>1404</v>
      </c>
      <c r="CS10" s="9">
        <f t="shared" si="56"/>
        <v>5902.69</v>
      </c>
      <c r="CT10" s="117">
        <f t="shared" si="57"/>
        <v>167656.05000000002</v>
      </c>
      <c r="CU10" s="196">
        <f t="shared" si="58"/>
        <v>52</v>
      </c>
      <c r="CV10" s="298">
        <f t="shared" si="59"/>
        <v>52</v>
      </c>
      <c r="CW10" s="31">
        <f t="shared" si="60"/>
        <v>261.64</v>
      </c>
      <c r="CX10" s="121">
        <f t="shared" si="61"/>
        <v>3986.72</v>
      </c>
      <c r="CY10" s="196">
        <f t="shared" si="62"/>
        <v>1456</v>
      </c>
      <c r="CZ10" s="298">
        <f t="shared" si="63"/>
        <v>1456</v>
      </c>
      <c r="DA10" s="31">
        <f t="shared" si="64"/>
        <v>6164.33</v>
      </c>
      <c r="DB10" s="121">
        <f t="shared" si="65"/>
        <v>171642.77000000002</v>
      </c>
      <c r="DC10" s="196">
        <f t="shared" si="66"/>
        <v>70</v>
      </c>
      <c r="DD10" s="298">
        <f t="shared" si="67"/>
        <v>70</v>
      </c>
      <c r="DE10" s="9">
        <f t="shared" si="68"/>
        <v>252.7</v>
      </c>
      <c r="DF10" s="11">
        <f t="shared" si="69"/>
        <v>6062</v>
      </c>
      <c r="DG10" s="29">
        <f t="shared" si="70"/>
        <v>6417.03</v>
      </c>
      <c r="DH10" s="11">
        <f t="shared" si="71"/>
        <v>177704.77000000002</v>
      </c>
    </row>
    <row r="11" spans="1:112">
      <c r="A11" s="105" t="s">
        <v>10</v>
      </c>
      <c r="B11" s="106" t="s">
        <v>15</v>
      </c>
      <c r="C11" s="105">
        <v>106467</v>
      </c>
      <c r="D11" s="107">
        <v>4</v>
      </c>
      <c r="E11" s="335">
        <v>973</v>
      </c>
      <c r="F11" s="115">
        <v>8</v>
      </c>
      <c r="G11" s="116">
        <f t="shared" si="72"/>
        <v>965</v>
      </c>
      <c r="H11" s="108">
        <f t="shared" si="1"/>
        <v>965</v>
      </c>
      <c r="I11" s="376">
        <f t="shared" si="2"/>
        <v>965</v>
      </c>
      <c r="J11" s="375"/>
      <c r="K11" s="5">
        <v>0</v>
      </c>
      <c r="L11" s="302">
        <f t="shared" si="73"/>
        <v>0</v>
      </c>
      <c r="M11" s="512">
        <v>0</v>
      </c>
      <c r="N11" s="302">
        <f t="shared" si="3"/>
        <v>0</v>
      </c>
      <c r="O11" s="512">
        <v>0</v>
      </c>
      <c r="P11" s="302">
        <f t="shared" si="4"/>
        <v>0</v>
      </c>
      <c r="Q11" s="517">
        <v>0</v>
      </c>
      <c r="R11" s="120">
        <f t="shared" si="5"/>
        <v>0</v>
      </c>
      <c r="S11" s="517">
        <v>0</v>
      </c>
      <c r="T11" s="120">
        <f t="shared" si="6"/>
        <v>0</v>
      </c>
      <c r="U11" s="517">
        <v>0</v>
      </c>
      <c r="V11" s="120">
        <f t="shared" si="7"/>
        <v>0</v>
      </c>
      <c r="W11" s="517">
        <v>0</v>
      </c>
      <c r="X11" s="7">
        <f t="shared" si="74"/>
        <v>0</v>
      </c>
      <c r="Y11" s="109">
        <v>0</v>
      </c>
      <c r="Z11" s="7">
        <f t="shared" si="8"/>
        <v>0</v>
      </c>
      <c r="AA11" s="109">
        <v>0</v>
      </c>
      <c r="AB11" s="7">
        <f t="shared" si="9"/>
        <v>0</v>
      </c>
      <c r="AC11" s="8">
        <f t="shared" si="10"/>
        <v>0</v>
      </c>
      <c r="AD11" s="298">
        <f t="shared" si="11"/>
        <v>0</v>
      </c>
      <c r="AE11" s="110">
        <f t="shared" si="12"/>
        <v>0</v>
      </c>
      <c r="AF11" s="9">
        <f t="shared" si="13"/>
        <v>0</v>
      </c>
      <c r="AG11" s="10">
        <f t="shared" si="14"/>
        <v>0</v>
      </c>
      <c r="AH11" s="11">
        <f t="shared" si="15"/>
        <v>0</v>
      </c>
      <c r="AI11" s="6">
        <v>0</v>
      </c>
      <c r="AJ11" s="298">
        <f t="shared" si="16"/>
        <v>0</v>
      </c>
      <c r="AK11" s="6">
        <v>0</v>
      </c>
      <c r="AL11" s="298">
        <f t="shared" si="17"/>
        <v>0</v>
      </c>
      <c r="AM11" s="6">
        <v>0</v>
      </c>
      <c r="AN11" s="298">
        <f t="shared" si="18"/>
        <v>0</v>
      </c>
      <c r="AO11" s="109">
        <v>0</v>
      </c>
      <c r="AP11" s="41">
        <f t="shared" si="19"/>
        <v>0</v>
      </c>
      <c r="AQ11" s="109">
        <v>0</v>
      </c>
      <c r="AR11" s="41">
        <f t="shared" si="20"/>
        <v>0</v>
      </c>
      <c r="AS11" s="109">
        <v>0</v>
      </c>
      <c r="AT11" s="41">
        <f t="shared" si="21"/>
        <v>0</v>
      </c>
      <c r="AU11" s="109">
        <v>0</v>
      </c>
      <c r="AV11" s="111">
        <f t="shared" si="22"/>
        <v>0</v>
      </c>
      <c r="AW11" s="109">
        <v>0</v>
      </c>
      <c r="AX11" s="111">
        <f t="shared" si="23"/>
        <v>0</v>
      </c>
      <c r="AY11" s="109">
        <v>0</v>
      </c>
      <c r="AZ11" s="118">
        <f t="shared" si="24"/>
        <v>0</v>
      </c>
      <c r="BA11" s="8">
        <f t="shared" si="25"/>
        <v>0</v>
      </c>
      <c r="BB11" s="298">
        <f t="shared" si="26"/>
        <v>0</v>
      </c>
      <c r="BC11" s="110">
        <f t="shared" si="27"/>
        <v>0</v>
      </c>
      <c r="BD11" s="9">
        <f t="shared" si="28"/>
        <v>0</v>
      </c>
      <c r="BE11" s="10">
        <f t="shared" si="29"/>
        <v>0</v>
      </c>
      <c r="BF11" s="11">
        <f t="shared" si="30"/>
        <v>0</v>
      </c>
      <c r="BG11" s="304">
        <f t="shared" si="31"/>
        <v>0</v>
      </c>
      <c r="BH11" s="298">
        <f t="shared" si="32"/>
        <v>0</v>
      </c>
      <c r="BI11" s="112">
        <f t="shared" si="33"/>
        <v>0</v>
      </c>
      <c r="BJ11" s="113">
        <f t="shared" si="34"/>
        <v>0</v>
      </c>
      <c r="BK11" s="10">
        <f t="shared" si="35"/>
        <v>0</v>
      </c>
      <c r="BL11" s="119">
        <f t="shared" si="36"/>
        <v>0</v>
      </c>
      <c r="BM11" s="265">
        <v>173</v>
      </c>
      <c r="BN11" s="298">
        <f t="shared" si="37"/>
        <v>173</v>
      </c>
      <c r="BO11" s="392">
        <v>65</v>
      </c>
      <c r="BP11" s="298">
        <f t="shared" si="38"/>
        <v>65</v>
      </c>
      <c r="BQ11" s="392">
        <v>639</v>
      </c>
      <c r="BR11" s="298">
        <f t="shared" si="39"/>
        <v>639</v>
      </c>
      <c r="BS11" s="392">
        <v>0.33</v>
      </c>
      <c r="BT11" s="41">
        <f t="shared" si="40"/>
        <v>57.09</v>
      </c>
      <c r="BU11" s="392">
        <v>0.32</v>
      </c>
      <c r="BV11" s="41">
        <f t="shared" si="41"/>
        <v>20.8</v>
      </c>
      <c r="BW11" s="392">
        <v>0.36</v>
      </c>
      <c r="BX11" s="41">
        <f t="shared" si="42"/>
        <v>230.04</v>
      </c>
      <c r="BY11" s="392">
        <v>23.09</v>
      </c>
      <c r="BZ11" s="111">
        <f t="shared" si="78"/>
        <v>3994.57</v>
      </c>
      <c r="CA11" s="392">
        <v>23.09</v>
      </c>
      <c r="CB11" s="111">
        <f t="shared" si="43"/>
        <v>1500.85</v>
      </c>
      <c r="CC11" s="392">
        <v>113.92</v>
      </c>
      <c r="CD11" s="111">
        <f t="shared" si="44"/>
        <v>72794.880000000005</v>
      </c>
      <c r="CE11" s="8">
        <f t="shared" si="45"/>
        <v>877</v>
      </c>
      <c r="CF11" s="298">
        <f t="shared" si="75"/>
        <v>877</v>
      </c>
      <c r="CG11" s="110">
        <f t="shared" si="47"/>
        <v>0.35111744583808441</v>
      </c>
      <c r="CH11" s="9">
        <f t="shared" si="76"/>
        <v>307.93</v>
      </c>
      <c r="CI11" s="10">
        <f t="shared" si="49"/>
        <v>89.270581527936145</v>
      </c>
      <c r="CJ11" s="117">
        <f t="shared" si="77"/>
        <v>78290.3</v>
      </c>
      <c r="CK11" s="5">
        <v>88</v>
      </c>
      <c r="CL11" s="302">
        <f t="shared" si="51"/>
        <v>88</v>
      </c>
      <c r="CM11" s="122">
        <v>0.21</v>
      </c>
      <c r="CN11" s="9">
        <f t="shared" si="52"/>
        <v>18.48</v>
      </c>
      <c r="CO11" s="109">
        <v>118.56</v>
      </c>
      <c r="CP11" s="117">
        <f t="shared" si="53"/>
        <v>10433.280000000001</v>
      </c>
      <c r="CQ11" s="195">
        <f t="shared" si="54"/>
        <v>173</v>
      </c>
      <c r="CR11" s="298">
        <f t="shared" si="55"/>
        <v>173</v>
      </c>
      <c r="CS11" s="9">
        <f t="shared" si="56"/>
        <v>57.09</v>
      </c>
      <c r="CT11" s="117">
        <f t="shared" si="57"/>
        <v>3994.57</v>
      </c>
      <c r="CU11" s="196">
        <f t="shared" si="58"/>
        <v>65</v>
      </c>
      <c r="CV11" s="298">
        <f t="shared" si="59"/>
        <v>65</v>
      </c>
      <c r="CW11" s="31">
        <f t="shared" si="60"/>
        <v>20.8</v>
      </c>
      <c r="CX11" s="121">
        <f t="shared" si="61"/>
        <v>1500.85</v>
      </c>
      <c r="CY11" s="196">
        <f t="shared" si="62"/>
        <v>238</v>
      </c>
      <c r="CZ11" s="298">
        <f t="shared" si="63"/>
        <v>238</v>
      </c>
      <c r="DA11" s="31">
        <f t="shared" si="64"/>
        <v>77.89</v>
      </c>
      <c r="DB11" s="121">
        <f t="shared" si="65"/>
        <v>5495.42</v>
      </c>
      <c r="DC11" s="196">
        <f t="shared" si="66"/>
        <v>639</v>
      </c>
      <c r="DD11" s="298">
        <f t="shared" si="67"/>
        <v>639</v>
      </c>
      <c r="DE11" s="9">
        <f t="shared" si="68"/>
        <v>230.04</v>
      </c>
      <c r="DF11" s="11">
        <f t="shared" si="69"/>
        <v>72794.880000000005</v>
      </c>
      <c r="DG11" s="29">
        <f t="shared" si="70"/>
        <v>326.41000000000003</v>
      </c>
      <c r="DH11" s="11">
        <f t="shared" si="71"/>
        <v>88723.58</v>
      </c>
    </row>
    <row r="12" spans="1:112">
      <c r="A12" s="105" t="s">
        <v>10</v>
      </c>
      <c r="B12" s="106" t="s">
        <v>16</v>
      </c>
      <c r="C12" s="105">
        <v>107071</v>
      </c>
      <c r="D12" s="107">
        <v>4</v>
      </c>
      <c r="E12" s="335">
        <v>463</v>
      </c>
      <c r="F12" s="115">
        <v>0</v>
      </c>
      <c r="G12" s="116">
        <f t="shared" si="72"/>
        <v>463</v>
      </c>
      <c r="H12" s="108">
        <f t="shared" si="1"/>
        <v>463</v>
      </c>
      <c r="I12" s="376">
        <f t="shared" si="2"/>
        <v>463</v>
      </c>
      <c r="J12" s="375"/>
      <c r="K12" s="5">
        <v>46</v>
      </c>
      <c r="L12" s="302">
        <f t="shared" si="73"/>
        <v>46</v>
      </c>
      <c r="M12" s="512">
        <v>0</v>
      </c>
      <c r="N12" s="302">
        <f t="shared" si="3"/>
        <v>0</v>
      </c>
      <c r="O12" s="512">
        <v>2</v>
      </c>
      <c r="P12" s="302">
        <f t="shared" si="4"/>
        <v>2</v>
      </c>
      <c r="Q12" s="517">
        <v>4.82</v>
      </c>
      <c r="R12" s="120">
        <f t="shared" si="5"/>
        <v>221.72000000000003</v>
      </c>
      <c r="S12" s="517">
        <v>0</v>
      </c>
      <c r="T12" s="120">
        <f t="shared" si="6"/>
        <v>0</v>
      </c>
      <c r="U12" s="517">
        <v>5.5</v>
      </c>
      <c r="V12" s="120">
        <f t="shared" si="7"/>
        <v>11</v>
      </c>
      <c r="W12" s="517">
        <v>122.22</v>
      </c>
      <c r="X12" s="7">
        <f t="shared" si="74"/>
        <v>5622.12</v>
      </c>
      <c r="Y12" s="109">
        <v>0</v>
      </c>
      <c r="Z12" s="7">
        <f t="shared" si="8"/>
        <v>0</v>
      </c>
      <c r="AA12" s="109">
        <v>122.5</v>
      </c>
      <c r="AB12" s="7">
        <f t="shared" si="9"/>
        <v>245</v>
      </c>
      <c r="AC12" s="8">
        <f t="shared" si="10"/>
        <v>48</v>
      </c>
      <c r="AD12" s="298">
        <f t="shared" si="11"/>
        <v>48</v>
      </c>
      <c r="AE12" s="110">
        <f t="shared" si="12"/>
        <v>4.8483333333333336</v>
      </c>
      <c r="AF12" s="9">
        <f t="shared" si="13"/>
        <v>232.72000000000003</v>
      </c>
      <c r="AG12" s="10">
        <f t="shared" si="14"/>
        <v>122.23166666666667</v>
      </c>
      <c r="AH12" s="11">
        <f t="shared" si="15"/>
        <v>5867.12</v>
      </c>
      <c r="AI12" s="6">
        <v>193</v>
      </c>
      <c r="AJ12" s="298">
        <f t="shared" si="16"/>
        <v>193</v>
      </c>
      <c r="AK12" s="6">
        <v>0</v>
      </c>
      <c r="AL12" s="298">
        <f t="shared" si="17"/>
        <v>0</v>
      </c>
      <c r="AM12" s="6">
        <v>10</v>
      </c>
      <c r="AN12" s="298">
        <f t="shared" si="18"/>
        <v>10</v>
      </c>
      <c r="AO12" s="109">
        <v>4.71</v>
      </c>
      <c r="AP12" s="41">
        <f t="shared" si="19"/>
        <v>909.03</v>
      </c>
      <c r="AQ12" s="109">
        <v>0</v>
      </c>
      <c r="AR12" s="41">
        <f t="shared" si="20"/>
        <v>0</v>
      </c>
      <c r="AS12" s="109">
        <v>4.09</v>
      </c>
      <c r="AT12" s="41">
        <f t="shared" si="21"/>
        <v>40.9</v>
      </c>
      <c r="AU12" s="109">
        <v>120.73</v>
      </c>
      <c r="AV12" s="111">
        <f t="shared" si="22"/>
        <v>23300.89</v>
      </c>
      <c r="AW12" s="109">
        <v>0</v>
      </c>
      <c r="AX12" s="111">
        <f t="shared" si="23"/>
        <v>0</v>
      </c>
      <c r="AY12" s="109">
        <v>81.3</v>
      </c>
      <c r="AZ12" s="118">
        <f t="shared" si="24"/>
        <v>813</v>
      </c>
      <c r="BA12" s="8">
        <f t="shared" si="25"/>
        <v>203</v>
      </c>
      <c r="BB12" s="298">
        <f t="shared" si="26"/>
        <v>203</v>
      </c>
      <c r="BC12" s="110">
        <f t="shared" si="27"/>
        <v>4.6794581280788172</v>
      </c>
      <c r="BD12" s="9">
        <f t="shared" si="28"/>
        <v>949.93</v>
      </c>
      <c r="BE12" s="10">
        <f t="shared" si="29"/>
        <v>118.78763546798029</v>
      </c>
      <c r="BF12" s="11">
        <f t="shared" si="30"/>
        <v>24113.89</v>
      </c>
      <c r="BG12" s="304">
        <f t="shared" si="31"/>
        <v>251</v>
      </c>
      <c r="BH12" s="298">
        <f t="shared" si="32"/>
        <v>251</v>
      </c>
      <c r="BI12" s="112">
        <f t="shared" si="33"/>
        <v>4.7117529880478095</v>
      </c>
      <c r="BJ12" s="113">
        <f t="shared" si="34"/>
        <v>1182.6500000000001</v>
      </c>
      <c r="BK12" s="10">
        <f t="shared" si="35"/>
        <v>119.44625498007967</v>
      </c>
      <c r="BL12" s="119">
        <f t="shared" si="36"/>
        <v>29981.01</v>
      </c>
      <c r="BM12" s="265">
        <v>181</v>
      </c>
      <c r="BN12" s="298">
        <f t="shared" si="37"/>
        <v>181</v>
      </c>
      <c r="BO12" s="392">
        <v>23</v>
      </c>
      <c r="BP12" s="298">
        <f t="shared" si="38"/>
        <v>23</v>
      </c>
      <c r="BQ12" s="392">
        <v>8</v>
      </c>
      <c r="BR12" s="298">
        <f t="shared" si="39"/>
        <v>8</v>
      </c>
      <c r="BS12" s="392">
        <v>3.82</v>
      </c>
      <c r="BT12" s="41">
        <f t="shared" si="40"/>
        <v>691.42</v>
      </c>
      <c r="BU12" s="392">
        <v>3.6</v>
      </c>
      <c r="BV12" s="41">
        <f t="shared" si="41"/>
        <v>82.8</v>
      </c>
      <c r="BW12" s="392">
        <v>3.84</v>
      </c>
      <c r="BX12" s="41">
        <f t="shared" si="42"/>
        <v>30.72</v>
      </c>
      <c r="BY12" s="392">
        <v>80.319999999999993</v>
      </c>
      <c r="BZ12" s="111">
        <f t="shared" si="78"/>
        <v>14537.919999999998</v>
      </c>
      <c r="CA12" s="392">
        <v>78.349999999999994</v>
      </c>
      <c r="CB12" s="111">
        <f t="shared" si="43"/>
        <v>1802.05</v>
      </c>
      <c r="CC12" s="392">
        <v>79.040000000000006</v>
      </c>
      <c r="CD12" s="111">
        <f t="shared" si="44"/>
        <v>632.32000000000005</v>
      </c>
      <c r="CE12" s="8">
        <f t="shared" si="45"/>
        <v>212</v>
      </c>
      <c r="CF12" s="298">
        <f t="shared" si="75"/>
        <v>212</v>
      </c>
      <c r="CG12" s="110">
        <f t="shared" si="47"/>
        <v>3.7968867924528298</v>
      </c>
      <c r="CH12" s="9">
        <f t="shared" si="76"/>
        <v>804.93999999999994</v>
      </c>
      <c r="CI12" s="10">
        <f t="shared" si="49"/>
        <v>80.057971698113192</v>
      </c>
      <c r="CJ12" s="117">
        <f t="shared" si="77"/>
        <v>16972.289999999997</v>
      </c>
      <c r="CK12" s="5">
        <v>0</v>
      </c>
      <c r="CL12" s="302">
        <f t="shared" si="51"/>
        <v>0</v>
      </c>
      <c r="CM12" s="114">
        <v>0</v>
      </c>
      <c r="CN12" s="9">
        <f t="shared" si="52"/>
        <v>0</v>
      </c>
      <c r="CO12" s="109">
        <v>0</v>
      </c>
      <c r="CP12" s="117">
        <f t="shared" si="53"/>
        <v>0</v>
      </c>
      <c r="CQ12" s="195">
        <f t="shared" si="54"/>
        <v>420</v>
      </c>
      <c r="CR12" s="298">
        <f t="shared" si="55"/>
        <v>420</v>
      </c>
      <c r="CS12" s="9">
        <f t="shared" si="56"/>
        <v>1822.17</v>
      </c>
      <c r="CT12" s="117">
        <f t="shared" si="57"/>
        <v>43460.929999999993</v>
      </c>
      <c r="CU12" s="196">
        <f t="shared" si="58"/>
        <v>23</v>
      </c>
      <c r="CV12" s="298">
        <f t="shared" si="59"/>
        <v>23</v>
      </c>
      <c r="CW12" s="31">
        <f t="shared" si="60"/>
        <v>82.8</v>
      </c>
      <c r="CX12" s="121">
        <f t="shared" si="61"/>
        <v>1802.05</v>
      </c>
      <c r="CY12" s="196">
        <f t="shared" si="62"/>
        <v>443</v>
      </c>
      <c r="CZ12" s="298">
        <f t="shared" si="63"/>
        <v>443</v>
      </c>
      <c r="DA12" s="31">
        <f t="shared" si="64"/>
        <v>1904.97</v>
      </c>
      <c r="DB12" s="121">
        <f t="shared" si="65"/>
        <v>45262.979999999996</v>
      </c>
      <c r="DC12" s="196">
        <f t="shared" si="66"/>
        <v>20</v>
      </c>
      <c r="DD12" s="298">
        <f t="shared" si="67"/>
        <v>20</v>
      </c>
      <c r="DE12" s="9">
        <f t="shared" si="68"/>
        <v>82.62</v>
      </c>
      <c r="DF12" s="11">
        <f t="shared" si="69"/>
        <v>1690.3200000000002</v>
      </c>
      <c r="DG12" s="29">
        <f t="shared" si="70"/>
        <v>1987.5900000000001</v>
      </c>
      <c r="DH12" s="11">
        <f t="shared" si="71"/>
        <v>46953.299999999996</v>
      </c>
    </row>
    <row r="13" spans="1:112">
      <c r="A13" s="105" t="s">
        <v>10</v>
      </c>
      <c r="B13" s="106" t="s">
        <v>17</v>
      </c>
      <c r="C13" s="105">
        <v>107983</v>
      </c>
      <c r="D13" s="107">
        <v>5</v>
      </c>
      <c r="E13" s="335">
        <v>370</v>
      </c>
      <c r="F13" s="115">
        <v>4</v>
      </c>
      <c r="G13" s="116">
        <f t="shared" si="72"/>
        <v>366</v>
      </c>
      <c r="H13" s="108">
        <f t="shared" si="1"/>
        <v>366</v>
      </c>
      <c r="I13" s="376">
        <f t="shared" si="2"/>
        <v>366</v>
      </c>
      <c r="J13" s="375"/>
      <c r="K13" s="5">
        <v>5</v>
      </c>
      <c r="L13" s="302">
        <f t="shared" si="73"/>
        <v>5</v>
      </c>
      <c r="M13" s="512">
        <v>0</v>
      </c>
      <c r="N13" s="302">
        <f t="shared" si="3"/>
        <v>0</v>
      </c>
      <c r="O13" s="512">
        <v>0</v>
      </c>
      <c r="P13" s="302">
        <f t="shared" si="4"/>
        <v>0</v>
      </c>
      <c r="Q13" s="517">
        <v>4.67</v>
      </c>
      <c r="R13" s="120">
        <f t="shared" si="5"/>
        <v>23.35</v>
      </c>
      <c r="S13" s="517">
        <v>0</v>
      </c>
      <c r="T13" s="120">
        <f t="shared" si="6"/>
        <v>0</v>
      </c>
      <c r="U13" s="517">
        <v>0</v>
      </c>
      <c r="V13" s="120">
        <f t="shared" si="7"/>
        <v>0</v>
      </c>
      <c r="W13" s="517">
        <v>133</v>
      </c>
      <c r="X13" s="7">
        <f t="shared" si="74"/>
        <v>665</v>
      </c>
      <c r="Y13" s="109">
        <v>0</v>
      </c>
      <c r="Z13" s="7">
        <f t="shared" si="8"/>
        <v>0</v>
      </c>
      <c r="AA13" s="109">
        <v>0</v>
      </c>
      <c r="AB13" s="7">
        <f t="shared" si="9"/>
        <v>0</v>
      </c>
      <c r="AC13" s="8">
        <f t="shared" si="10"/>
        <v>5</v>
      </c>
      <c r="AD13" s="298">
        <f t="shared" si="11"/>
        <v>5</v>
      </c>
      <c r="AE13" s="110">
        <f t="shared" si="12"/>
        <v>4.67</v>
      </c>
      <c r="AF13" s="9">
        <f t="shared" si="13"/>
        <v>23.35</v>
      </c>
      <c r="AG13" s="10">
        <f t="shared" si="14"/>
        <v>133</v>
      </c>
      <c r="AH13" s="11">
        <f t="shared" si="15"/>
        <v>665</v>
      </c>
      <c r="AI13" s="6">
        <v>273</v>
      </c>
      <c r="AJ13" s="298">
        <f t="shared" si="16"/>
        <v>273</v>
      </c>
      <c r="AK13" s="6">
        <v>6</v>
      </c>
      <c r="AL13" s="298">
        <f t="shared" si="17"/>
        <v>6</v>
      </c>
      <c r="AM13" s="6">
        <v>0</v>
      </c>
      <c r="AN13" s="298">
        <f t="shared" si="18"/>
        <v>0</v>
      </c>
      <c r="AO13" s="109">
        <v>4.9000000000000004</v>
      </c>
      <c r="AP13" s="41">
        <f t="shared" si="19"/>
        <v>1337.7</v>
      </c>
      <c r="AQ13" s="109">
        <v>3.82</v>
      </c>
      <c r="AR13" s="41">
        <f t="shared" si="20"/>
        <v>22.919999999999998</v>
      </c>
      <c r="AS13" s="109">
        <v>0</v>
      </c>
      <c r="AT13" s="41">
        <f t="shared" si="21"/>
        <v>0</v>
      </c>
      <c r="AU13" s="109">
        <v>121.26</v>
      </c>
      <c r="AV13" s="111">
        <f t="shared" si="22"/>
        <v>33103.980000000003</v>
      </c>
      <c r="AW13" s="109">
        <v>81.83</v>
      </c>
      <c r="AX13" s="111">
        <f t="shared" si="23"/>
        <v>490.98</v>
      </c>
      <c r="AY13" s="109">
        <v>0</v>
      </c>
      <c r="AZ13" s="118">
        <f t="shared" si="24"/>
        <v>0</v>
      </c>
      <c r="BA13" s="8">
        <f t="shared" si="25"/>
        <v>279</v>
      </c>
      <c r="BB13" s="298">
        <f t="shared" si="26"/>
        <v>279</v>
      </c>
      <c r="BC13" s="110">
        <f t="shared" si="27"/>
        <v>4.8767741935483873</v>
      </c>
      <c r="BD13" s="9">
        <f t="shared" si="28"/>
        <v>1360.6200000000001</v>
      </c>
      <c r="BE13" s="10">
        <f t="shared" si="29"/>
        <v>120.41204301075271</v>
      </c>
      <c r="BF13" s="11">
        <f t="shared" si="30"/>
        <v>33594.960000000006</v>
      </c>
      <c r="BG13" s="304">
        <f t="shared" si="31"/>
        <v>284</v>
      </c>
      <c r="BH13" s="298">
        <f t="shared" si="32"/>
        <v>284</v>
      </c>
      <c r="BI13" s="112">
        <f t="shared" si="33"/>
        <v>4.8731338028169011</v>
      </c>
      <c r="BJ13" s="113">
        <f t="shared" si="34"/>
        <v>1383.97</v>
      </c>
      <c r="BK13" s="10">
        <f t="shared" si="35"/>
        <v>120.633661971831</v>
      </c>
      <c r="BL13" s="119">
        <f t="shared" si="36"/>
        <v>34259.960000000006</v>
      </c>
      <c r="BM13" s="5">
        <v>63</v>
      </c>
      <c r="BN13" s="298">
        <f t="shared" si="37"/>
        <v>63</v>
      </c>
      <c r="BO13" s="6">
        <v>13</v>
      </c>
      <c r="BP13" s="298">
        <f t="shared" si="38"/>
        <v>13</v>
      </c>
      <c r="BQ13" s="6">
        <v>6</v>
      </c>
      <c r="BR13" s="298">
        <f t="shared" si="39"/>
        <v>6</v>
      </c>
      <c r="BS13" s="114">
        <v>4.17</v>
      </c>
      <c r="BT13" s="41">
        <f t="shared" si="40"/>
        <v>262.70999999999998</v>
      </c>
      <c r="BU13" s="114">
        <v>6.71</v>
      </c>
      <c r="BV13" s="41">
        <f t="shared" si="41"/>
        <v>87.23</v>
      </c>
      <c r="BW13" s="114">
        <v>13.69</v>
      </c>
      <c r="BX13" s="41">
        <f t="shared" si="42"/>
        <v>82.14</v>
      </c>
      <c r="BY13" s="109">
        <v>91.29</v>
      </c>
      <c r="BZ13" s="111">
        <f t="shared" si="78"/>
        <v>5751.27</v>
      </c>
      <c r="CA13" s="109">
        <v>73</v>
      </c>
      <c r="CB13" s="111">
        <f t="shared" si="43"/>
        <v>949</v>
      </c>
      <c r="CC13" s="109">
        <v>86.17</v>
      </c>
      <c r="CD13" s="111">
        <f t="shared" si="44"/>
        <v>517.02</v>
      </c>
      <c r="CE13" s="8">
        <f t="shared" si="45"/>
        <v>82</v>
      </c>
      <c r="CF13" s="298">
        <f t="shared" si="75"/>
        <v>82</v>
      </c>
      <c r="CG13" s="110">
        <f t="shared" si="47"/>
        <v>5.2692682926829271</v>
      </c>
      <c r="CH13" s="9">
        <f t="shared" si="76"/>
        <v>432.08000000000004</v>
      </c>
      <c r="CI13" s="10">
        <f t="shared" si="49"/>
        <v>88.015731707317087</v>
      </c>
      <c r="CJ13" s="117">
        <f t="shared" si="77"/>
        <v>7217.2900000000009</v>
      </c>
      <c r="CK13" s="5">
        <v>0</v>
      </c>
      <c r="CL13" s="302">
        <f t="shared" si="51"/>
        <v>0</v>
      </c>
      <c r="CM13" s="114">
        <v>0</v>
      </c>
      <c r="CN13" s="9">
        <f t="shared" si="52"/>
        <v>0</v>
      </c>
      <c r="CO13" s="109">
        <v>0</v>
      </c>
      <c r="CP13" s="117">
        <f t="shared" si="53"/>
        <v>0</v>
      </c>
      <c r="CQ13" s="195">
        <f t="shared" si="54"/>
        <v>341</v>
      </c>
      <c r="CR13" s="298">
        <f t="shared" si="55"/>
        <v>341</v>
      </c>
      <c r="CS13" s="9">
        <f t="shared" si="56"/>
        <v>1623.76</v>
      </c>
      <c r="CT13" s="117">
        <f t="shared" si="57"/>
        <v>39520.25</v>
      </c>
      <c r="CU13" s="196">
        <f t="shared" si="58"/>
        <v>19</v>
      </c>
      <c r="CV13" s="298">
        <f t="shared" si="59"/>
        <v>19</v>
      </c>
      <c r="CW13" s="31">
        <f t="shared" si="60"/>
        <v>110.15</v>
      </c>
      <c r="CX13" s="121">
        <f t="shared" si="61"/>
        <v>1439.98</v>
      </c>
      <c r="CY13" s="196">
        <f t="shared" si="62"/>
        <v>360</v>
      </c>
      <c r="CZ13" s="298">
        <f t="shared" si="63"/>
        <v>360</v>
      </c>
      <c r="DA13" s="31">
        <f t="shared" si="64"/>
        <v>1733.91</v>
      </c>
      <c r="DB13" s="121">
        <f t="shared" si="65"/>
        <v>40960.230000000003</v>
      </c>
      <c r="DC13" s="196">
        <f t="shared" si="66"/>
        <v>6</v>
      </c>
      <c r="DD13" s="298">
        <f t="shared" si="67"/>
        <v>6</v>
      </c>
      <c r="DE13" s="9">
        <f t="shared" si="68"/>
        <v>82.14</v>
      </c>
      <c r="DF13" s="11">
        <f t="shared" si="69"/>
        <v>517.02</v>
      </c>
      <c r="DG13" s="29">
        <f t="shared" si="70"/>
        <v>1816.0500000000002</v>
      </c>
      <c r="DH13" s="11">
        <f t="shared" si="71"/>
        <v>41477.250000000007</v>
      </c>
    </row>
    <row r="14" spans="1:112">
      <c r="A14" s="105" t="s">
        <v>10</v>
      </c>
      <c r="B14" s="106" t="s">
        <v>18</v>
      </c>
      <c r="C14" s="105">
        <v>106485</v>
      </c>
      <c r="D14" s="107">
        <v>5</v>
      </c>
      <c r="E14" s="335">
        <v>265</v>
      </c>
      <c r="F14" s="115">
        <v>1</v>
      </c>
      <c r="G14" s="116">
        <f t="shared" si="72"/>
        <v>264</v>
      </c>
      <c r="H14" s="108">
        <f t="shared" si="1"/>
        <v>264</v>
      </c>
      <c r="I14" s="376">
        <f t="shared" si="2"/>
        <v>264</v>
      </c>
      <c r="J14" s="375"/>
      <c r="K14" s="5">
        <v>0</v>
      </c>
      <c r="L14" s="302">
        <f t="shared" si="73"/>
        <v>0</v>
      </c>
      <c r="M14" s="512">
        <v>6</v>
      </c>
      <c r="N14" s="302">
        <f t="shared" si="3"/>
        <v>6</v>
      </c>
      <c r="O14" s="512">
        <v>0</v>
      </c>
      <c r="P14" s="302">
        <f t="shared" si="4"/>
        <v>0</v>
      </c>
      <c r="Q14" s="517">
        <v>0</v>
      </c>
      <c r="R14" s="120">
        <f t="shared" si="5"/>
        <v>0</v>
      </c>
      <c r="S14" s="517">
        <v>5.35</v>
      </c>
      <c r="T14" s="120">
        <f t="shared" si="6"/>
        <v>32.099999999999994</v>
      </c>
      <c r="U14" s="517">
        <v>0</v>
      </c>
      <c r="V14" s="120">
        <f t="shared" si="7"/>
        <v>0</v>
      </c>
      <c r="W14" s="517">
        <v>0</v>
      </c>
      <c r="X14" s="7">
        <f t="shared" si="74"/>
        <v>0</v>
      </c>
      <c r="Y14" s="109">
        <v>120.83</v>
      </c>
      <c r="Z14" s="7">
        <f t="shared" si="8"/>
        <v>724.98</v>
      </c>
      <c r="AA14" s="109">
        <v>0</v>
      </c>
      <c r="AB14" s="7">
        <f t="shared" si="9"/>
        <v>0</v>
      </c>
      <c r="AC14" s="8">
        <f t="shared" si="10"/>
        <v>6</v>
      </c>
      <c r="AD14" s="298">
        <f t="shared" si="11"/>
        <v>6</v>
      </c>
      <c r="AE14" s="110">
        <f t="shared" si="12"/>
        <v>5.3499999999999988</v>
      </c>
      <c r="AF14" s="9">
        <f t="shared" si="13"/>
        <v>32.099999999999994</v>
      </c>
      <c r="AG14" s="10">
        <f t="shared" si="14"/>
        <v>120.83</v>
      </c>
      <c r="AH14" s="11">
        <f t="shared" si="15"/>
        <v>724.98</v>
      </c>
      <c r="AI14" s="6">
        <v>161</v>
      </c>
      <c r="AJ14" s="298">
        <f t="shared" si="16"/>
        <v>161</v>
      </c>
      <c r="AK14" s="6">
        <v>10</v>
      </c>
      <c r="AL14" s="298">
        <f t="shared" si="17"/>
        <v>10</v>
      </c>
      <c r="AM14" s="6">
        <v>0</v>
      </c>
      <c r="AN14" s="298">
        <f t="shared" si="18"/>
        <v>0</v>
      </c>
      <c r="AO14" s="109">
        <v>6.9</v>
      </c>
      <c r="AP14" s="41">
        <f t="shared" si="19"/>
        <v>1110.9000000000001</v>
      </c>
      <c r="AQ14" s="109">
        <v>7.52</v>
      </c>
      <c r="AR14" s="41">
        <f t="shared" si="20"/>
        <v>75.199999999999989</v>
      </c>
      <c r="AS14" s="109">
        <v>0</v>
      </c>
      <c r="AT14" s="41">
        <f t="shared" si="21"/>
        <v>0</v>
      </c>
      <c r="AU14" s="109">
        <v>126.74</v>
      </c>
      <c r="AV14" s="111">
        <f t="shared" si="22"/>
        <v>20405.14</v>
      </c>
      <c r="AW14" s="109">
        <v>120.5</v>
      </c>
      <c r="AX14" s="111">
        <f t="shared" si="23"/>
        <v>1205</v>
      </c>
      <c r="AY14" s="109">
        <v>0</v>
      </c>
      <c r="AZ14" s="118">
        <f t="shared" si="24"/>
        <v>0</v>
      </c>
      <c r="BA14" s="8">
        <f t="shared" si="25"/>
        <v>171</v>
      </c>
      <c r="BB14" s="298">
        <f t="shared" si="26"/>
        <v>171</v>
      </c>
      <c r="BC14" s="110">
        <f t="shared" si="27"/>
        <v>6.9362573099415217</v>
      </c>
      <c r="BD14" s="9">
        <f t="shared" si="28"/>
        <v>1186.1000000000001</v>
      </c>
      <c r="BE14" s="10">
        <f t="shared" si="29"/>
        <v>126.37508771929824</v>
      </c>
      <c r="BF14" s="11">
        <f t="shared" si="30"/>
        <v>21610.14</v>
      </c>
      <c r="BG14" s="304">
        <f t="shared" si="31"/>
        <v>177</v>
      </c>
      <c r="BH14" s="298">
        <f t="shared" si="32"/>
        <v>177</v>
      </c>
      <c r="BI14" s="112">
        <f t="shared" si="33"/>
        <v>6.8824858757062151</v>
      </c>
      <c r="BJ14" s="113">
        <f t="shared" si="34"/>
        <v>1218.2</v>
      </c>
      <c r="BK14" s="10">
        <f t="shared" si="35"/>
        <v>126.18711864406779</v>
      </c>
      <c r="BL14" s="119">
        <f t="shared" si="36"/>
        <v>22335.119999999999</v>
      </c>
      <c r="BM14" s="265">
        <v>69</v>
      </c>
      <c r="BN14" s="298">
        <f t="shared" si="37"/>
        <v>69</v>
      </c>
      <c r="BO14" s="392">
        <v>11</v>
      </c>
      <c r="BP14" s="298">
        <f t="shared" si="38"/>
        <v>11</v>
      </c>
      <c r="BQ14" s="392">
        <v>6</v>
      </c>
      <c r="BR14" s="298">
        <f t="shared" si="39"/>
        <v>6</v>
      </c>
      <c r="BS14" s="392">
        <v>3.76</v>
      </c>
      <c r="BT14" s="41">
        <f t="shared" si="40"/>
        <v>259.44</v>
      </c>
      <c r="BU14" s="392">
        <v>4.05</v>
      </c>
      <c r="BV14" s="41">
        <f t="shared" si="41"/>
        <v>44.55</v>
      </c>
      <c r="BW14" s="392">
        <v>4.5199999999999996</v>
      </c>
      <c r="BX14" s="41">
        <f t="shared" si="42"/>
        <v>27.119999999999997</v>
      </c>
      <c r="BY14" s="392">
        <v>86.5</v>
      </c>
      <c r="BZ14" s="111">
        <f t="shared" si="78"/>
        <v>5968.5</v>
      </c>
      <c r="CA14" s="392">
        <v>73.73</v>
      </c>
      <c r="CB14" s="111">
        <f t="shared" si="43"/>
        <v>811.03000000000009</v>
      </c>
      <c r="CC14" s="392">
        <v>81.67</v>
      </c>
      <c r="CD14" s="111">
        <f t="shared" si="44"/>
        <v>490.02</v>
      </c>
      <c r="CE14" s="8">
        <f t="shared" si="45"/>
        <v>86</v>
      </c>
      <c r="CF14" s="298">
        <f t="shared" si="75"/>
        <v>86</v>
      </c>
      <c r="CG14" s="110">
        <f t="shared" si="47"/>
        <v>3.8501162790697676</v>
      </c>
      <c r="CH14" s="9">
        <f t="shared" si="76"/>
        <v>331.11</v>
      </c>
      <c r="CI14" s="10">
        <f t="shared" si="49"/>
        <v>84.529651162790685</v>
      </c>
      <c r="CJ14" s="117">
        <f t="shared" si="77"/>
        <v>7269.5499999999993</v>
      </c>
      <c r="CK14" s="5">
        <v>1</v>
      </c>
      <c r="CL14" s="302">
        <f t="shared" si="51"/>
        <v>1</v>
      </c>
      <c r="CM14" s="114">
        <v>10</v>
      </c>
      <c r="CN14" s="9">
        <f t="shared" si="52"/>
        <v>10</v>
      </c>
      <c r="CO14" s="109">
        <v>132</v>
      </c>
      <c r="CP14" s="117">
        <f t="shared" si="53"/>
        <v>132</v>
      </c>
      <c r="CQ14" s="195">
        <f t="shared" si="54"/>
        <v>230</v>
      </c>
      <c r="CR14" s="298">
        <f t="shared" si="55"/>
        <v>230</v>
      </c>
      <c r="CS14" s="9">
        <f t="shared" si="56"/>
        <v>1370.3400000000001</v>
      </c>
      <c r="CT14" s="117">
        <f t="shared" si="57"/>
        <v>26373.64</v>
      </c>
      <c r="CU14" s="196">
        <f t="shared" si="58"/>
        <v>27</v>
      </c>
      <c r="CV14" s="298">
        <f t="shared" si="59"/>
        <v>27</v>
      </c>
      <c r="CW14" s="31">
        <f t="shared" si="60"/>
        <v>151.84999999999997</v>
      </c>
      <c r="CX14" s="121">
        <f t="shared" si="61"/>
        <v>2741.01</v>
      </c>
      <c r="CY14" s="196">
        <f t="shared" si="62"/>
        <v>257</v>
      </c>
      <c r="CZ14" s="298">
        <f t="shared" si="63"/>
        <v>257</v>
      </c>
      <c r="DA14" s="31">
        <f t="shared" si="64"/>
        <v>1522.19</v>
      </c>
      <c r="DB14" s="121">
        <f t="shared" si="65"/>
        <v>29114.65</v>
      </c>
      <c r="DC14" s="196">
        <f t="shared" si="66"/>
        <v>6</v>
      </c>
      <c r="DD14" s="298">
        <f t="shared" si="67"/>
        <v>6</v>
      </c>
      <c r="DE14" s="9">
        <f t="shared" si="68"/>
        <v>27.119999999999997</v>
      </c>
      <c r="DF14" s="11">
        <f t="shared" si="69"/>
        <v>490.02</v>
      </c>
      <c r="DG14" s="29">
        <f t="shared" si="70"/>
        <v>1559.31</v>
      </c>
      <c r="DH14" s="11">
        <f t="shared" si="71"/>
        <v>29736.67</v>
      </c>
    </row>
    <row r="15" spans="1:112">
      <c r="A15" s="105" t="s">
        <v>10</v>
      </c>
      <c r="B15" s="106" t="s">
        <v>20</v>
      </c>
      <c r="C15" s="105">
        <v>108092</v>
      </c>
      <c r="D15" s="107">
        <v>6</v>
      </c>
      <c r="E15" s="335">
        <v>396</v>
      </c>
      <c r="F15" s="115">
        <v>0</v>
      </c>
      <c r="G15" s="116">
        <f t="shared" si="72"/>
        <v>396</v>
      </c>
      <c r="H15" s="108">
        <f t="shared" si="1"/>
        <v>396</v>
      </c>
      <c r="I15" s="376">
        <f t="shared" si="2"/>
        <v>396</v>
      </c>
      <c r="J15" s="375"/>
      <c r="K15" s="5">
        <v>19</v>
      </c>
      <c r="L15" s="302">
        <f t="shared" si="73"/>
        <v>19</v>
      </c>
      <c r="M15" s="512">
        <v>1</v>
      </c>
      <c r="N15" s="302">
        <f t="shared" si="3"/>
        <v>1</v>
      </c>
      <c r="O15" s="512">
        <v>0</v>
      </c>
      <c r="P15" s="302">
        <f t="shared" si="4"/>
        <v>0</v>
      </c>
      <c r="Q15" s="517">
        <v>5.79</v>
      </c>
      <c r="R15" s="120">
        <f t="shared" si="5"/>
        <v>110.01</v>
      </c>
      <c r="S15" s="517">
        <v>6.92</v>
      </c>
      <c r="T15" s="120">
        <f t="shared" si="6"/>
        <v>6.92</v>
      </c>
      <c r="U15" s="517">
        <v>0</v>
      </c>
      <c r="V15" s="120">
        <f t="shared" si="7"/>
        <v>0</v>
      </c>
      <c r="W15" s="517">
        <v>138.68</v>
      </c>
      <c r="X15" s="7">
        <f t="shared" si="74"/>
        <v>2634.92</v>
      </c>
      <c r="Y15" s="109">
        <v>131</v>
      </c>
      <c r="Z15" s="7">
        <f t="shared" si="8"/>
        <v>131</v>
      </c>
      <c r="AA15" s="109">
        <v>0</v>
      </c>
      <c r="AB15" s="7">
        <f t="shared" si="9"/>
        <v>0</v>
      </c>
      <c r="AC15" s="8">
        <f t="shared" si="10"/>
        <v>20</v>
      </c>
      <c r="AD15" s="298">
        <f t="shared" si="11"/>
        <v>20</v>
      </c>
      <c r="AE15" s="110">
        <f t="shared" si="12"/>
        <v>5.8465000000000007</v>
      </c>
      <c r="AF15" s="9">
        <f t="shared" si="13"/>
        <v>116.93</v>
      </c>
      <c r="AG15" s="10">
        <f t="shared" si="14"/>
        <v>138.29599999999999</v>
      </c>
      <c r="AH15" s="11">
        <f t="shared" si="15"/>
        <v>2765.92</v>
      </c>
      <c r="AI15" s="6">
        <v>177</v>
      </c>
      <c r="AJ15" s="298">
        <f t="shared" si="16"/>
        <v>177</v>
      </c>
      <c r="AK15" s="6">
        <v>74</v>
      </c>
      <c r="AL15" s="298">
        <f t="shared" si="17"/>
        <v>74</v>
      </c>
      <c r="AM15" s="6">
        <v>7</v>
      </c>
      <c r="AN15" s="298">
        <f t="shared" si="18"/>
        <v>7</v>
      </c>
      <c r="AO15" s="109">
        <v>7.52</v>
      </c>
      <c r="AP15" s="41">
        <f t="shared" si="19"/>
        <v>1331.04</v>
      </c>
      <c r="AQ15" s="109">
        <v>12.21</v>
      </c>
      <c r="AR15" s="41">
        <f t="shared" si="20"/>
        <v>903.54000000000008</v>
      </c>
      <c r="AS15" s="109">
        <v>19.68</v>
      </c>
      <c r="AT15" s="41">
        <f t="shared" si="21"/>
        <v>137.76</v>
      </c>
      <c r="AU15" s="109">
        <v>136.94</v>
      </c>
      <c r="AV15" s="111">
        <f t="shared" si="22"/>
        <v>24238.38</v>
      </c>
      <c r="AW15" s="109">
        <v>127.64</v>
      </c>
      <c r="AX15" s="111">
        <f t="shared" si="23"/>
        <v>9445.36</v>
      </c>
      <c r="AY15" s="109">
        <v>119.86</v>
      </c>
      <c r="AZ15" s="118">
        <f t="shared" si="24"/>
        <v>839.02</v>
      </c>
      <c r="BA15" s="8">
        <f t="shared" si="25"/>
        <v>258</v>
      </c>
      <c r="BB15" s="298">
        <f t="shared" si="26"/>
        <v>258</v>
      </c>
      <c r="BC15" s="110">
        <f t="shared" si="27"/>
        <v>9.1951162790697687</v>
      </c>
      <c r="BD15" s="9">
        <f t="shared" si="28"/>
        <v>2372.34</v>
      </c>
      <c r="BE15" s="10">
        <f t="shared" si="29"/>
        <v>133.80914728682171</v>
      </c>
      <c r="BF15" s="11">
        <f t="shared" si="30"/>
        <v>34522.76</v>
      </c>
      <c r="BG15" s="304">
        <f t="shared" si="31"/>
        <v>278</v>
      </c>
      <c r="BH15" s="298">
        <f t="shared" si="32"/>
        <v>278</v>
      </c>
      <c r="BI15" s="112">
        <f t="shared" si="33"/>
        <v>8.9542086330935255</v>
      </c>
      <c r="BJ15" s="113">
        <f t="shared" si="34"/>
        <v>2489.27</v>
      </c>
      <c r="BK15" s="10">
        <f t="shared" si="35"/>
        <v>134.13194244604315</v>
      </c>
      <c r="BL15" s="119">
        <f t="shared" si="36"/>
        <v>37288.68</v>
      </c>
      <c r="BM15" s="265">
        <v>66</v>
      </c>
      <c r="BN15" s="298">
        <f t="shared" si="37"/>
        <v>66</v>
      </c>
      <c r="BO15" s="392">
        <v>50</v>
      </c>
      <c r="BP15" s="298">
        <f t="shared" si="38"/>
        <v>50</v>
      </c>
      <c r="BQ15" s="392">
        <v>2</v>
      </c>
      <c r="BR15" s="298">
        <f t="shared" si="39"/>
        <v>2</v>
      </c>
      <c r="BS15" s="392">
        <v>4</v>
      </c>
      <c r="BT15" s="41">
        <f t="shared" si="40"/>
        <v>264</v>
      </c>
      <c r="BU15" s="392">
        <v>5.64</v>
      </c>
      <c r="BV15" s="41">
        <f t="shared" si="41"/>
        <v>282</v>
      </c>
      <c r="BW15" s="392">
        <v>4.7699999999999996</v>
      </c>
      <c r="BX15" s="41">
        <f t="shared" si="42"/>
        <v>9.5399999999999991</v>
      </c>
      <c r="BY15" s="392">
        <v>93.9</v>
      </c>
      <c r="BZ15" s="111">
        <f t="shared" si="78"/>
        <v>6197.4000000000005</v>
      </c>
      <c r="CA15" s="392">
        <v>94.16</v>
      </c>
      <c r="CB15" s="111">
        <f t="shared" si="43"/>
        <v>4708</v>
      </c>
      <c r="CC15" s="392">
        <v>93.85</v>
      </c>
      <c r="CD15" s="111">
        <f t="shared" si="44"/>
        <v>187.7</v>
      </c>
      <c r="CE15" s="8">
        <f t="shared" si="45"/>
        <v>118</v>
      </c>
      <c r="CF15" s="298">
        <f t="shared" si="75"/>
        <v>118</v>
      </c>
      <c r="CG15" s="110">
        <f t="shared" si="47"/>
        <v>4.7079661016949146</v>
      </c>
      <c r="CH15" s="9">
        <f t="shared" si="76"/>
        <v>555.54</v>
      </c>
      <c r="CI15" s="10">
        <f t="shared" si="49"/>
        <v>94.009322033898329</v>
      </c>
      <c r="CJ15" s="117">
        <f t="shared" si="77"/>
        <v>11093.100000000002</v>
      </c>
      <c r="CK15" s="5">
        <v>0</v>
      </c>
      <c r="CL15" s="302">
        <f t="shared" si="51"/>
        <v>0</v>
      </c>
      <c r="CM15" s="114">
        <v>0</v>
      </c>
      <c r="CN15" s="9">
        <f t="shared" si="52"/>
        <v>0</v>
      </c>
      <c r="CO15" s="109">
        <v>0</v>
      </c>
      <c r="CP15" s="117">
        <f t="shared" si="53"/>
        <v>0</v>
      </c>
      <c r="CQ15" s="195">
        <f t="shared" si="54"/>
        <v>262</v>
      </c>
      <c r="CR15" s="298">
        <f t="shared" si="55"/>
        <v>262</v>
      </c>
      <c r="CS15" s="9">
        <f t="shared" si="56"/>
        <v>1705.05</v>
      </c>
      <c r="CT15" s="117">
        <f t="shared" si="57"/>
        <v>33070.700000000004</v>
      </c>
      <c r="CU15" s="196">
        <f t="shared" si="58"/>
        <v>125</v>
      </c>
      <c r="CV15" s="298">
        <f t="shared" si="59"/>
        <v>125</v>
      </c>
      <c r="CW15" s="31">
        <f t="shared" si="60"/>
        <v>1192.46</v>
      </c>
      <c r="CX15" s="121">
        <f t="shared" si="61"/>
        <v>14284.36</v>
      </c>
      <c r="CY15" s="196">
        <f t="shared" si="62"/>
        <v>387</v>
      </c>
      <c r="CZ15" s="298">
        <f t="shared" si="63"/>
        <v>387</v>
      </c>
      <c r="DA15" s="31">
        <f t="shared" si="64"/>
        <v>2897.51</v>
      </c>
      <c r="DB15" s="121">
        <f t="shared" si="65"/>
        <v>47355.060000000005</v>
      </c>
      <c r="DC15" s="196">
        <f t="shared" si="66"/>
        <v>9</v>
      </c>
      <c r="DD15" s="298">
        <f t="shared" si="67"/>
        <v>9</v>
      </c>
      <c r="DE15" s="9">
        <f t="shared" si="68"/>
        <v>147.29999999999998</v>
      </c>
      <c r="DF15" s="11">
        <f t="shared" si="69"/>
        <v>1026.72</v>
      </c>
      <c r="DG15" s="29">
        <f t="shared" si="70"/>
        <v>3044.81</v>
      </c>
      <c r="DH15" s="11">
        <f t="shared" si="71"/>
        <v>48381.78</v>
      </c>
    </row>
    <row r="16" spans="1:112">
      <c r="A16" s="105" t="s">
        <v>10</v>
      </c>
      <c r="B16" s="106" t="s">
        <v>19</v>
      </c>
      <c r="C16" s="105">
        <v>106412</v>
      </c>
      <c r="D16" s="107">
        <v>6</v>
      </c>
      <c r="E16" s="335">
        <v>401</v>
      </c>
      <c r="F16" s="115">
        <v>1</v>
      </c>
      <c r="G16" s="116">
        <f t="shared" si="72"/>
        <v>400</v>
      </c>
      <c r="H16" s="108">
        <f t="shared" si="1"/>
        <v>400</v>
      </c>
      <c r="I16" s="376">
        <f t="shared" si="2"/>
        <v>400</v>
      </c>
      <c r="J16" s="375"/>
      <c r="K16" s="5">
        <v>0</v>
      </c>
      <c r="L16" s="302">
        <f t="shared" si="73"/>
        <v>0</v>
      </c>
      <c r="M16" s="512">
        <v>0</v>
      </c>
      <c r="N16" s="302">
        <f t="shared" si="3"/>
        <v>0</v>
      </c>
      <c r="O16" s="512">
        <v>0</v>
      </c>
      <c r="P16" s="302">
        <f t="shared" si="4"/>
        <v>0</v>
      </c>
      <c r="Q16" s="517">
        <v>0</v>
      </c>
      <c r="R16" s="120">
        <f t="shared" si="5"/>
        <v>0</v>
      </c>
      <c r="S16" s="517">
        <v>0</v>
      </c>
      <c r="T16" s="120">
        <f t="shared" si="6"/>
        <v>0</v>
      </c>
      <c r="U16" s="517">
        <v>0</v>
      </c>
      <c r="V16" s="120">
        <f t="shared" si="7"/>
        <v>0</v>
      </c>
      <c r="W16" s="517">
        <v>0</v>
      </c>
      <c r="X16" s="7">
        <f t="shared" si="74"/>
        <v>0</v>
      </c>
      <c r="Y16" s="109">
        <v>0</v>
      </c>
      <c r="Z16" s="7">
        <f t="shared" si="8"/>
        <v>0</v>
      </c>
      <c r="AA16" s="109">
        <v>0</v>
      </c>
      <c r="AB16" s="7">
        <f t="shared" si="9"/>
        <v>0</v>
      </c>
      <c r="AC16" s="8">
        <f t="shared" si="10"/>
        <v>0</v>
      </c>
      <c r="AD16" s="298">
        <f t="shared" si="11"/>
        <v>0</v>
      </c>
      <c r="AE16" s="110">
        <f t="shared" si="12"/>
        <v>0</v>
      </c>
      <c r="AF16" s="9">
        <f t="shared" si="13"/>
        <v>0</v>
      </c>
      <c r="AG16" s="10">
        <f t="shared" si="14"/>
        <v>0</v>
      </c>
      <c r="AH16" s="11">
        <f t="shared" si="15"/>
        <v>0</v>
      </c>
      <c r="AI16" s="6">
        <v>266</v>
      </c>
      <c r="AJ16" s="298">
        <f t="shared" si="16"/>
        <v>266</v>
      </c>
      <c r="AK16" s="6">
        <v>13</v>
      </c>
      <c r="AL16" s="298">
        <f t="shared" si="17"/>
        <v>13</v>
      </c>
      <c r="AM16" s="6">
        <v>3</v>
      </c>
      <c r="AN16" s="298">
        <f t="shared" si="18"/>
        <v>3</v>
      </c>
      <c r="AO16" s="109">
        <v>6.61</v>
      </c>
      <c r="AP16" s="41">
        <f t="shared" si="19"/>
        <v>1758.26</v>
      </c>
      <c r="AQ16" s="109">
        <v>16.54</v>
      </c>
      <c r="AR16" s="41">
        <f t="shared" si="20"/>
        <v>215.01999999999998</v>
      </c>
      <c r="AS16" s="109">
        <v>7.17</v>
      </c>
      <c r="AT16" s="41">
        <f t="shared" si="21"/>
        <v>21.509999999999998</v>
      </c>
      <c r="AU16" s="109">
        <v>137.4</v>
      </c>
      <c r="AV16" s="111">
        <f t="shared" si="22"/>
        <v>36548.400000000001</v>
      </c>
      <c r="AW16" s="109">
        <v>111.62</v>
      </c>
      <c r="AX16" s="111">
        <f t="shared" si="23"/>
        <v>1451.06</v>
      </c>
      <c r="AY16" s="109">
        <v>82.33</v>
      </c>
      <c r="AZ16" s="118">
        <f t="shared" si="24"/>
        <v>246.99</v>
      </c>
      <c r="BA16" s="8">
        <f t="shared" si="25"/>
        <v>282</v>
      </c>
      <c r="BB16" s="298">
        <f t="shared" si="26"/>
        <v>282</v>
      </c>
      <c r="BC16" s="110">
        <f t="shared" si="27"/>
        <v>7.0737234042553192</v>
      </c>
      <c r="BD16" s="9">
        <f t="shared" si="28"/>
        <v>1994.79</v>
      </c>
      <c r="BE16" s="10">
        <f t="shared" si="29"/>
        <v>135.62570921985815</v>
      </c>
      <c r="BF16" s="11">
        <f t="shared" si="30"/>
        <v>38246.449999999997</v>
      </c>
      <c r="BG16" s="304">
        <f t="shared" si="31"/>
        <v>282</v>
      </c>
      <c r="BH16" s="298">
        <f t="shared" si="32"/>
        <v>282</v>
      </c>
      <c r="BI16" s="112">
        <f t="shared" si="33"/>
        <v>7.0737234042553192</v>
      </c>
      <c r="BJ16" s="113">
        <f t="shared" si="34"/>
        <v>1994.79</v>
      </c>
      <c r="BK16" s="10">
        <f t="shared" si="35"/>
        <v>135.62570921985815</v>
      </c>
      <c r="BL16" s="119">
        <f t="shared" si="36"/>
        <v>38246.449999999997</v>
      </c>
      <c r="BM16" s="265">
        <v>88</v>
      </c>
      <c r="BN16" s="298">
        <f t="shared" si="37"/>
        <v>88</v>
      </c>
      <c r="BO16" s="392">
        <v>23</v>
      </c>
      <c r="BP16" s="298">
        <f t="shared" si="38"/>
        <v>23</v>
      </c>
      <c r="BQ16" s="392">
        <v>6</v>
      </c>
      <c r="BR16" s="298">
        <f t="shared" si="39"/>
        <v>6</v>
      </c>
      <c r="BS16" s="392">
        <v>3.99</v>
      </c>
      <c r="BT16" s="41">
        <f t="shared" si="40"/>
        <v>351.12</v>
      </c>
      <c r="BU16" s="392">
        <v>4.24</v>
      </c>
      <c r="BV16" s="41">
        <f t="shared" si="41"/>
        <v>97.52000000000001</v>
      </c>
      <c r="BW16" s="392">
        <v>4.07</v>
      </c>
      <c r="BX16" s="41">
        <f t="shared" si="42"/>
        <v>24.42</v>
      </c>
      <c r="BY16" s="392">
        <v>102.9</v>
      </c>
      <c r="BZ16" s="111">
        <f t="shared" si="78"/>
        <v>9055.2000000000007</v>
      </c>
      <c r="CA16" s="392">
        <v>90.75</v>
      </c>
      <c r="CB16" s="111">
        <f t="shared" si="43"/>
        <v>2087.25</v>
      </c>
      <c r="CC16" s="392">
        <v>99.84</v>
      </c>
      <c r="CD16" s="111">
        <f t="shared" si="44"/>
        <v>599.04</v>
      </c>
      <c r="CE16" s="8">
        <f t="shared" si="45"/>
        <v>117</v>
      </c>
      <c r="CF16" s="298">
        <f t="shared" si="75"/>
        <v>117</v>
      </c>
      <c r="CG16" s="110">
        <f t="shared" si="47"/>
        <v>4.0432478632478634</v>
      </c>
      <c r="CH16" s="9">
        <f t="shared" si="76"/>
        <v>473.06</v>
      </c>
      <c r="CI16" s="10">
        <f t="shared" si="49"/>
        <v>100.3546153846154</v>
      </c>
      <c r="CJ16" s="117">
        <f t="shared" si="77"/>
        <v>11741.490000000002</v>
      </c>
      <c r="CK16" s="5">
        <v>1</v>
      </c>
      <c r="CL16" s="302">
        <f t="shared" si="51"/>
        <v>1</v>
      </c>
      <c r="CM16" s="114">
        <v>8.33</v>
      </c>
      <c r="CN16" s="9">
        <f t="shared" si="52"/>
        <v>8.33</v>
      </c>
      <c r="CO16" s="109">
        <v>95</v>
      </c>
      <c r="CP16" s="117">
        <f t="shared" si="53"/>
        <v>95</v>
      </c>
      <c r="CQ16" s="195">
        <f t="shared" si="54"/>
        <v>354</v>
      </c>
      <c r="CR16" s="298">
        <f t="shared" si="55"/>
        <v>354</v>
      </c>
      <c r="CS16" s="9">
        <f t="shared" si="56"/>
        <v>2109.38</v>
      </c>
      <c r="CT16" s="117">
        <f t="shared" si="57"/>
        <v>45603.600000000006</v>
      </c>
      <c r="CU16" s="196">
        <f t="shared" si="58"/>
        <v>36</v>
      </c>
      <c r="CV16" s="298">
        <f t="shared" si="59"/>
        <v>36</v>
      </c>
      <c r="CW16" s="31">
        <f t="shared" si="60"/>
        <v>312.53999999999996</v>
      </c>
      <c r="CX16" s="121">
        <f t="shared" si="61"/>
        <v>3538.31</v>
      </c>
      <c r="CY16" s="196">
        <f t="shared" si="62"/>
        <v>390</v>
      </c>
      <c r="CZ16" s="298">
        <f t="shared" si="63"/>
        <v>390</v>
      </c>
      <c r="DA16" s="31">
        <f t="shared" si="64"/>
        <v>2421.92</v>
      </c>
      <c r="DB16" s="121">
        <f t="shared" si="65"/>
        <v>49141.91</v>
      </c>
      <c r="DC16" s="196">
        <f t="shared" si="66"/>
        <v>9</v>
      </c>
      <c r="DD16" s="298">
        <f t="shared" si="67"/>
        <v>9</v>
      </c>
      <c r="DE16" s="9">
        <f t="shared" si="68"/>
        <v>45.93</v>
      </c>
      <c r="DF16" s="11">
        <f t="shared" si="69"/>
        <v>846.03</v>
      </c>
      <c r="DG16" s="29">
        <f t="shared" si="70"/>
        <v>2476.1799999999998</v>
      </c>
      <c r="DH16" s="11">
        <f t="shared" si="71"/>
        <v>50082.94</v>
      </c>
    </row>
    <row r="17" spans="1:112">
      <c r="A17" s="123" t="s">
        <v>10</v>
      </c>
      <c r="B17" s="124" t="s">
        <v>21</v>
      </c>
      <c r="C17" s="125">
        <v>107664</v>
      </c>
      <c r="D17" s="126">
        <v>8</v>
      </c>
      <c r="E17" s="335">
        <v>711</v>
      </c>
      <c r="F17" s="115">
        <v>73</v>
      </c>
      <c r="G17" s="116">
        <f t="shared" si="72"/>
        <v>638</v>
      </c>
      <c r="H17" s="108">
        <f t="shared" si="1"/>
        <v>638</v>
      </c>
      <c r="I17" s="376">
        <f t="shared" si="2"/>
        <v>638</v>
      </c>
      <c r="J17" s="375"/>
      <c r="K17" s="5">
        <v>5</v>
      </c>
      <c r="L17" s="302">
        <f t="shared" si="73"/>
        <v>5</v>
      </c>
      <c r="M17" s="512">
        <v>3</v>
      </c>
      <c r="N17" s="302">
        <f t="shared" si="3"/>
        <v>3</v>
      </c>
      <c r="O17" s="512">
        <v>0</v>
      </c>
      <c r="P17" s="302">
        <f t="shared" si="4"/>
        <v>0</v>
      </c>
      <c r="Q17" s="517">
        <v>6.12</v>
      </c>
      <c r="R17" s="120">
        <f t="shared" si="5"/>
        <v>30.6</v>
      </c>
      <c r="S17" s="517">
        <v>5.36</v>
      </c>
      <c r="T17" s="120">
        <f t="shared" si="6"/>
        <v>16.080000000000002</v>
      </c>
      <c r="U17" s="517">
        <v>0</v>
      </c>
      <c r="V17" s="120">
        <f t="shared" si="7"/>
        <v>0</v>
      </c>
      <c r="W17" s="517">
        <v>60.4</v>
      </c>
      <c r="X17" s="7">
        <f t="shared" si="74"/>
        <v>302</v>
      </c>
      <c r="Y17" s="109">
        <v>60</v>
      </c>
      <c r="Z17" s="7">
        <f t="shared" si="8"/>
        <v>180</v>
      </c>
      <c r="AA17" s="109">
        <v>0</v>
      </c>
      <c r="AB17" s="7">
        <f t="shared" si="9"/>
        <v>0</v>
      </c>
      <c r="AC17" s="8">
        <f t="shared" si="10"/>
        <v>8</v>
      </c>
      <c r="AD17" s="298">
        <f t="shared" si="11"/>
        <v>8</v>
      </c>
      <c r="AE17" s="110">
        <f t="shared" si="12"/>
        <v>5.8350000000000009</v>
      </c>
      <c r="AF17" s="9">
        <f t="shared" si="13"/>
        <v>46.680000000000007</v>
      </c>
      <c r="AG17" s="10">
        <f t="shared" si="14"/>
        <v>60.25</v>
      </c>
      <c r="AH17" s="11">
        <f t="shared" si="15"/>
        <v>482</v>
      </c>
      <c r="AI17" s="6">
        <v>269</v>
      </c>
      <c r="AJ17" s="298">
        <f t="shared" si="16"/>
        <v>269</v>
      </c>
      <c r="AK17" s="6">
        <v>115</v>
      </c>
      <c r="AL17" s="298">
        <f t="shared" si="17"/>
        <v>115</v>
      </c>
      <c r="AM17" s="6">
        <v>0</v>
      </c>
      <c r="AN17" s="298">
        <f t="shared" si="18"/>
        <v>0</v>
      </c>
      <c r="AO17" s="109">
        <v>5.49</v>
      </c>
      <c r="AP17" s="41">
        <f t="shared" si="19"/>
        <v>1476.81</v>
      </c>
      <c r="AQ17" s="109">
        <v>6.29</v>
      </c>
      <c r="AR17" s="41">
        <f t="shared" si="20"/>
        <v>723.35</v>
      </c>
      <c r="AS17" s="109">
        <v>0</v>
      </c>
      <c r="AT17" s="41">
        <f t="shared" si="21"/>
        <v>0</v>
      </c>
      <c r="AU17" s="109">
        <v>77.48</v>
      </c>
      <c r="AV17" s="111">
        <f t="shared" si="22"/>
        <v>20842.120000000003</v>
      </c>
      <c r="AW17" s="109">
        <v>73.13</v>
      </c>
      <c r="AX17" s="111">
        <f t="shared" si="23"/>
        <v>8409.9499999999989</v>
      </c>
      <c r="AY17" s="109">
        <v>0</v>
      </c>
      <c r="AZ17" s="118">
        <f t="shared" si="24"/>
        <v>0</v>
      </c>
      <c r="BA17" s="8">
        <f t="shared" si="25"/>
        <v>384</v>
      </c>
      <c r="BB17" s="298">
        <f t="shared" si="26"/>
        <v>384</v>
      </c>
      <c r="BC17" s="110">
        <f t="shared" si="27"/>
        <v>5.7295833333333333</v>
      </c>
      <c r="BD17" s="9">
        <f t="shared" si="28"/>
        <v>2200.16</v>
      </c>
      <c r="BE17" s="10">
        <f t="shared" si="29"/>
        <v>76.177265625000004</v>
      </c>
      <c r="BF17" s="11">
        <f t="shared" si="30"/>
        <v>29252.07</v>
      </c>
      <c r="BG17" s="304">
        <f t="shared" si="31"/>
        <v>392</v>
      </c>
      <c r="BH17" s="298">
        <f t="shared" si="32"/>
        <v>392</v>
      </c>
      <c r="BI17" s="112">
        <f t="shared" si="33"/>
        <v>5.7317346938775504</v>
      </c>
      <c r="BJ17" s="113">
        <f t="shared" si="34"/>
        <v>2246.8399999999997</v>
      </c>
      <c r="BK17" s="10">
        <f t="shared" si="35"/>
        <v>75.852219387755099</v>
      </c>
      <c r="BL17" s="119">
        <f t="shared" si="36"/>
        <v>29734.07</v>
      </c>
      <c r="BM17" s="5">
        <v>132</v>
      </c>
      <c r="BN17" s="298">
        <f t="shared" si="37"/>
        <v>132</v>
      </c>
      <c r="BO17" s="6">
        <v>110</v>
      </c>
      <c r="BP17" s="298">
        <f t="shared" si="38"/>
        <v>110</v>
      </c>
      <c r="BQ17" s="392">
        <v>0</v>
      </c>
      <c r="BR17" s="298">
        <f t="shared" si="39"/>
        <v>0</v>
      </c>
      <c r="BS17" s="114">
        <v>5.1100000000000003</v>
      </c>
      <c r="BT17" s="41">
        <f t="shared" si="40"/>
        <v>674.5200000000001</v>
      </c>
      <c r="BU17" s="114">
        <v>5.26</v>
      </c>
      <c r="BV17" s="41">
        <f t="shared" si="41"/>
        <v>578.6</v>
      </c>
      <c r="BW17" s="392">
        <v>0</v>
      </c>
      <c r="BX17" s="41">
        <f t="shared" si="42"/>
        <v>0</v>
      </c>
      <c r="BY17" s="109">
        <v>68.23</v>
      </c>
      <c r="BZ17" s="111">
        <f t="shared" si="78"/>
        <v>9006.36</v>
      </c>
      <c r="CA17" s="109">
        <v>57.17</v>
      </c>
      <c r="CB17" s="111">
        <f t="shared" si="43"/>
        <v>6288.7</v>
      </c>
      <c r="CC17" s="392">
        <v>0</v>
      </c>
      <c r="CD17" s="111">
        <f t="shared" si="44"/>
        <v>0</v>
      </c>
      <c r="CE17" s="8">
        <f t="shared" si="45"/>
        <v>242</v>
      </c>
      <c r="CF17" s="298">
        <f t="shared" si="75"/>
        <v>242</v>
      </c>
      <c r="CG17" s="110">
        <f t="shared" si="47"/>
        <v>5.1781818181818187</v>
      </c>
      <c r="CH17" s="9">
        <f t="shared" si="76"/>
        <v>1253.1200000000001</v>
      </c>
      <c r="CI17" s="10">
        <f t="shared" si="49"/>
        <v>63.20272727272728</v>
      </c>
      <c r="CJ17" s="117">
        <f t="shared" si="77"/>
        <v>15295.060000000001</v>
      </c>
      <c r="CK17" s="5">
        <v>4</v>
      </c>
      <c r="CL17" s="302">
        <f t="shared" si="51"/>
        <v>4</v>
      </c>
      <c r="CM17" s="114">
        <v>2.69</v>
      </c>
      <c r="CN17" s="9">
        <f t="shared" si="52"/>
        <v>10.76</v>
      </c>
      <c r="CO17" s="109">
        <v>63</v>
      </c>
      <c r="CP17" s="117">
        <f t="shared" si="53"/>
        <v>252</v>
      </c>
      <c r="CQ17" s="195">
        <f t="shared" si="54"/>
        <v>406</v>
      </c>
      <c r="CR17" s="298">
        <f t="shared" si="55"/>
        <v>406</v>
      </c>
      <c r="CS17" s="9">
        <f t="shared" si="56"/>
        <v>2181.9299999999998</v>
      </c>
      <c r="CT17" s="117">
        <f t="shared" si="57"/>
        <v>30150.480000000003</v>
      </c>
      <c r="CU17" s="196">
        <f t="shared" si="58"/>
        <v>228</v>
      </c>
      <c r="CV17" s="298">
        <f t="shared" si="59"/>
        <v>228</v>
      </c>
      <c r="CW17" s="31">
        <f t="shared" si="60"/>
        <v>1318.0300000000002</v>
      </c>
      <c r="CX17" s="121">
        <f t="shared" si="61"/>
        <v>14878.649999999998</v>
      </c>
      <c r="CY17" s="196">
        <f t="shared" si="62"/>
        <v>634</v>
      </c>
      <c r="CZ17" s="298">
        <f t="shared" si="63"/>
        <v>634</v>
      </c>
      <c r="DA17" s="31">
        <f t="shared" si="64"/>
        <v>3499.96</v>
      </c>
      <c r="DB17" s="121">
        <f t="shared" si="65"/>
        <v>45029.130000000005</v>
      </c>
      <c r="DC17" s="196">
        <f t="shared" si="66"/>
        <v>0</v>
      </c>
      <c r="DD17" s="298">
        <f t="shared" si="67"/>
        <v>0</v>
      </c>
      <c r="DE17" s="9" t="str">
        <f t="shared" si="68"/>
        <v/>
      </c>
      <c r="DF17" s="11" t="str">
        <f t="shared" si="69"/>
        <v/>
      </c>
      <c r="DG17" s="29">
        <f t="shared" si="70"/>
        <v>3510.7200000000003</v>
      </c>
      <c r="DH17" s="11">
        <f t="shared" si="71"/>
        <v>45281.130000000005</v>
      </c>
    </row>
    <row r="18" spans="1:112">
      <c r="A18" s="105" t="s">
        <v>10</v>
      </c>
      <c r="B18" s="106" t="s">
        <v>22</v>
      </c>
      <c r="C18" s="105">
        <v>106449</v>
      </c>
      <c r="D18" s="107">
        <v>9</v>
      </c>
      <c r="E18" s="335">
        <v>576</v>
      </c>
      <c r="F18" s="115">
        <v>24</v>
      </c>
      <c r="G18" s="116">
        <f t="shared" si="72"/>
        <v>552</v>
      </c>
      <c r="H18" s="108">
        <f t="shared" si="1"/>
        <v>552</v>
      </c>
      <c r="I18" s="376">
        <f t="shared" si="2"/>
        <v>552</v>
      </c>
      <c r="J18" s="375"/>
      <c r="K18" s="5">
        <v>60</v>
      </c>
      <c r="L18" s="302">
        <f t="shared" si="73"/>
        <v>60</v>
      </c>
      <c r="M18" s="512">
        <v>5</v>
      </c>
      <c r="N18" s="302">
        <f t="shared" si="3"/>
        <v>5</v>
      </c>
      <c r="O18" s="512">
        <v>10</v>
      </c>
      <c r="P18" s="302">
        <f t="shared" si="4"/>
        <v>10</v>
      </c>
      <c r="Q18" s="517">
        <v>3.94</v>
      </c>
      <c r="R18" s="120">
        <f t="shared" si="5"/>
        <v>236.4</v>
      </c>
      <c r="S18" s="517">
        <v>6.28</v>
      </c>
      <c r="T18" s="120">
        <f t="shared" si="6"/>
        <v>31.400000000000002</v>
      </c>
      <c r="U18" s="517">
        <v>4.88</v>
      </c>
      <c r="V18" s="120">
        <f t="shared" si="7"/>
        <v>48.8</v>
      </c>
      <c r="W18" s="517">
        <v>72.45</v>
      </c>
      <c r="X18" s="7">
        <f t="shared" si="74"/>
        <v>4347</v>
      </c>
      <c r="Y18" s="109">
        <v>56.8</v>
      </c>
      <c r="Z18" s="7">
        <f t="shared" si="8"/>
        <v>284</v>
      </c>
      <c r="AA18" s="109">
        <v>60</v>
      </c>
      <c r="AB18" s="7">
        <f t="shared" si="9"/>
        <v>600</v>
      </c>
      <c r="AC18" s="8">
        <f t="shared" si="10"/>
        <v>75</v>
      </c>
      <c r="AD18" s="298">
        <f t="shared" si="11"/>
        <v>75</v>
      </c>
      <c r="AE18" s="110">
        <f t="shared" si="12"/>
        <v>4.2213333333333338</v>
      </c>
      <c r="AF18" s="9">
        <f t="shared" si="13"/>
        <v>316.60000000000002</v>
      </c>
      <c r="AG18" s="10">
        <f t="shared" si="14"/>
        <v>69.74666666666667</v>
      </c>
      <c r="AH18" s="11">
        <f t="shared" si="15"/>
        <v>5231</v>
      </c>
      <c r="AI18" s="6">
        <v>287</v>
      </c>
      <c r="AJ18" s="298">
        <f t="shared" si="16"/>
        <v>287</v>
      </c>
      <c r="AK18" s="6">
        <v>49</v>
      </c>
      <c r="AL18" s="298">
        <f t="shared" si="17"/>
        <v>49</v>
      </c>
      <c r="AM18" s="6">
        <v>2</v>
      </c>
      <c r="AN18" s="298">
        <f t="shared" si="18"/>
        <v>2</v>
      </c>
      <c r="AO18" s="109">
        <v>4.5199999999999996</v>
      </c>
      <c r="AP18" s="41">
        <f t="shared" si="19"/>
        <v>1297.2399999999998</v>
      </c>
      <c r="AQ18" s="109">
        <v>8.77</v>
      </c>
      <c r="AR18" s="41">
        <f t="shared" si="20"/>
        <v>429.72999999999996</v>
      </c>
      <c r="AS18" s="109">
        <v>3.79</v>
      </c>
      <c r="AT18" s="41">
        <f t="shared" si="21"/>
        <v>7.58</v>
      </c>
      <c r="AU18" s="109">
        <v>73.78</v>
      </c>
      <c r="AV18" s="111">
        <f t="shared" si="22"/>
        <v>21174.86</v>
      </c>
      <c r="AW18" s="109">
        <v>73.06</v>
      </c>
      <c r="AX18" s="111">
        <f t="shared" si="23"/>
        <v>3579.94</v>
      </c>
      <c r="AY18" s="109">
        <v>88</v>
      </c>
      <c r="AZ18" s="118">
        <f t="shared" si="24"/>
        <v>176</v>
      </c>
      <c r="BA18" s="8">
        <f t="shared" si="25"/>
        <v>338</v>
      </c>
      <c r="BB18" s="298">
        <f t="shared" si="26"/>
        <v>338</v>
      </c>
      <c r="BC18" s="110">
        <f t="shared" si="27"/>
        <v>5.1318047337278099</v>
      </c>
      <c r="BD18" s="9">
        <f t="shared" si="28"/>
        <v>1734.5499999999997</v>
      </c>
      <c r="BE18" s="10">
        <f t="shared" si="29"/>
        <v>73.759763313609469</v>
      </c>
      <c r="BF18" s="11">
        <f t="shared" si="30"/>
        <v>24930.799999999999</v>
      </c>
      <c r="BG18" s="304">
        <f t="shared" si="31"/>
        <v>413</v>
      </c>
      <c r="BH18" s="298">
        <f t="shared" si="32"/>
        <v>413</v>
      </c>
      <c r="BI18" s="112">
        <f t="shared" si="33"/>
        <v>4.9664648910411611</v>
      </c>
      <c r="BJ18" s="113">
        <f t="shared" si="34"/>
        <v>2051.1499999999996</v>
      </c>
      <c r="BK18" s="10">
        <f t="shared" si="35"/>
        <v>73.030992736077479</v>
      </c>
      <c r="BL18" s="119">
        <f t="shared" si="36"/>
        <v>30161.8</v>
      </c>
      <c r="BM18" s="265">
        <v>48</v>
      </c>
      <c r="BN18" s="298">
        <f t="shared" si="37"/>
        <v>48</v>
      </c>
      <c r="BO18" s="392">
        <v>34</v>
      </c>
      <c r="BP18" s="298">
        <f t="shared" si="38"/>
        <v>34</v>
      </c>
      <c r="BQ18" s="392">
        <v>57</v>
      </c>
      <c r="BR18" s="298">
        <f t="shared" si="39"/>
        <v>57</v>
      </c>
      <c r="BS18" s="392">
        <v>3.63</v>
      </c>
      <c r="BT18" s="41">
        <f t="shared" si="40"/>
        <v>174.24</v>
      </c>
      <c r="BU18" s="392">
        <v>4.6500000000000004</v>
      </c>
      <c r="BV18" s="41">
        <f t="shared" si="41"/>
        <v>158.10000000000002</v>
      </c>
      <c r="BW18" s="392">
        <v>4.59</v>
      </c>
      <c r="BX18" s="41">
        <f t="shared" si="42"/>
        <v>261.63</v>
      </c>
      <c r="BY18" s="392">
        <v>63.5</v>
      </c>
      <c r="BZ18" s="111">
        <f t="shared" si="78"/>
        <v>3048</v>
      </c>
      <c r="CA18" s="392">
        <v>53.78</v>
      </c>
      <c r="CB18" s="111">
        <f t="shared" si="43"/>
        <v>1828.52</v>
      </c>
      <c r="CC18" s="392">
        <v>55.15</v>
      </c>
      <c r="CD18" s="111">
        <f t="shared" si="44"/>
        <v>3143.5499999999997</v>
      </c>
      <c r="CE18" s="8">
        <f t="shared" si="45"/>
        <v>139</v>
      </c>
      <c r="CF18" s="298">
        <f t="shared" si="75"/>
        <v>139</v>
      </c>
      <c r="CG18" s="110">
        <f t="shared" si="47"/>
        <v>4.2731654676258994</v>
      </c>
      <c r="CH18" s="9">
        <f t="shared" si="76"/>
        <v>593.97</v>
      </c>
      <c r="CI18" s="10">
        <f t="shared" si="49"/>
        <v>57.698345323741002</v>
      </c>
      <c r="CJ18" s="117">
        <f t="shared" si="77"/>
        <v>8020.0699999999988</v>
      </c>
      <c r="CK18" s="5">
        <v>0</v>
      </c>
      <c r="CL18" s="302">
        <f t="shared" si="51"/>
        <v>0</v>
      </c>
      <c r="CM18" s="114">
        <v>0</v>
      </c>
      <c r="CN18" s="9">
        <f t="shared" si="52"/>
        <v>0</v>
      </c>
      <c r="CO18" s="109">
        <v>0</v>
      </c>
      <c r="CP18" s="117">
        <f t="shared" si="53"/>
        <v>0</v>
      </c>
      <c r="CQ18" s="195">
        <f t="shared" si="54"/>
        <v>395</v>
      </c>
      <c r="CR18" s="298">
        <f t="shared" si="55"/>
        <v>395</v>
      </c>
      <c r="CS18" s="9">
        <f t="shared" si="56"/>
        <v>1707.8799999999999</v>
      </c>
      <c r="CT18" s="117">
        <f t="shared" si="57"/>
        <v>28569.86</v>
      </c>
      <c r="CU18" s="196">
        <f t="shared" si="58"/>
        <v>88</v>
      </c>
      <c r="CV18" s="298">
        <f t="shared" si="59"/>
        <v>88</v>
      </c>
      <c r="CW18" s="31">
        <f t="shared" si="60"/>
        <v>619.23</v>
      </c>
      <c r="CX18" s="121">
        <f t="shared" si="61"/>
        <v>5692.46</v>
      </c>
      <c r="CY18" s="196">
        <f t="shared" si="62"/>
        <v>483</v>
      </c>
      <c r="CZ18" s="298">
        <f t="shared" si="63"/>
        <v>483</v>
      </c>
      <c r="DA18" s="31">
        <f t="shared" si="64"/>
        <v>2327.1099999999997</v>
      </c>
      <c r="DB18" s="121">
        <f t="shared" si="65"/>
        <v>34262.32</v>
      </c>
      <c r="DC18" s="196">
        <f t="shared" si="66"/>
        <v>69</v>
      </c>
      <c r="DD18" s="298">
        <f t="shared" si="67"/>
        <v>69</v>
      </c>
      <c r="DE18" s="9">
        <f t="shared" si="68"/>
        <v>318.01</v>
      </c>
      <c r="DF18" s="11">
        <f t="shared" si="69"/>
        <v>3919.5499999999997</v>
      </c>
      <c r="DG18" s="29">
        <f t="shared" si="70"/>
        <v>2645.12</v>
      </c>
      <c r="DH18" s="11">
        <f t="shared" si="71"/>
        <v>38181.869999999995</v>
      </c>
    </row>
    <row r="19" spans="1:112">
      <c r="A19" s="105" t="s">
        <v>10</v>
      </c>
      <c r="B19" s="106" t="s">
        <v>23</v>
      </c>
      <c r="C19" s="105">
        <v>367459</v>
      </c>
      <c r="D19" s="107">
        <v>9</v>
      </c>
      <c r="E19" s="335">
        <v>503</v>
      </c>
      <c r="F19" s="115">
        <v>17</v>
      </c>
      <c r="G19" s="116">
        <f t="shared" si="72"/>
        <v>486</v>
      </c>
      <c r="H19" s="108">
        <f t="shared" si="1"/>
        <v>486</v>
      </c>
      <c r="I19" s="376">
        <f t="shared" si="2"/>
        <v>486</v>
      </c>
      <c r="J19" s="375"/>
      <c r="K19" s="5">
        <v>1</v>
      </c>
      <c r="L19" s="302">
        <f t="shared" si="73"/>
        <v>1</v>
      </c>
      <c r="M19" s="512">
        <v>48</v>
      </c>
      <c r="N19" s="302">
        <f t="shared" si="3"/>
        <v>48</v>
      </c>
      <c r="O19" s="512">
        <v>0</v>
      </c>
      <c r="P19" s="302">
        <f t="shared" si="4"/>
        <v>0</v>
      </c>
      <c r="Q19" s="517">
        <v>8.92</v>
      </c>
      <c r="R19" s="120">
        <f t="shared" si="5"/>
        <v>8.92</v>
      </c>
      <c r="S19" s="517">
        <v>5.01</v>
      </c>
      <c r="T19" s="120">
        <f t="shared" si="6"/>
        <v>240.48</v>
      </c>
      <c r="U19" s="517">
        <v>0</v>
      </c>
      <c r="V19" s="120">
        <f t="shared" si="7"/>
        <v>0</v>
      </c>
      <c r="W19" s="517">
        <v>99</v>
      </c>
      <c r="X19" s="7">
        <f t="shared" si="74"/>
        <v>99</v>
      </c>
      <c r="Y19" s="109">
        <v>66.959999999999994</v>
      </c>
      <c r="Z19" s="7">
        <f t="shared" si="8"/>
        <v>3214.08</v>
      </c>
      <c r="AA19" s="109">
        <v>0</v>
      </c>
      <c r="AB19" s="7">
        <f t="shared" si="9"/>
        <v>0</v>
      </c>
      <c r="AC19" s="8">
        <f t="shared" si="10"/>
        <v>49</v>
      </c>
      <c r="AD19" s="298">
        <f t="shared" si="11"/>
        <v>49</v>
      </c>
      <c r="AE19" s="110">
        <f t="shared" si="12"/>
        <v>5.0897959183673462</v>
      </c>
      <c r="AF19" s="9">
        <f t="shared" si="13"/>
        <v>249.39999999999998</v>
      </c>
      <c r="AG19" s="10">
        <f t="shared" si="14"/>
        <v>67.613877551020408</v>
      </c>
      <c r="AH19" s="11">
        <f t="shared" si="15"/>
        <v>3313.08</v>
      </c>
      <c r="AI19" s="6">
        <v>117</v>
      </c>
      <c r="AJ19" s="298">
        <f t="shared" si="16"/>
        <v>117</v>
      </c>
      <c r="AK19" s="6">
        <v>165</v>
      </c>
      <c r="AL19" s="298">
        <f t="shared" si="17"/>
        <v>165</v>
      </c>
      <c r="AM19" s="6">
        <v>0</v>
      </c>
      <c r="AN19" s="298">
        <f t="shared" si="18"/>
        <v>0</v>
      </c>
      <c r="AO19" s="109">
        <v>4.83</v>
      </c>
      <c r="AP19" s="41">
        <f t="shared" si="19"/>
        <v>565.11</v>
      </c>
      <c r="AQ19" s="109">
        <v>7.28</v>
      </c>
      <c r="AR19" s="41">
        <f t="shared" si="20"/>
        <v>1201.2</v>
      </c>
      <c r="AS19" s="109">
        <v>0</v>
      </c>
      <c r="AT19" s="41">
        <f t="shared" si="21"/>
        <v>0</v>
      </c>
      <c r="AU19" s="109">
        <v>76.290000000000006</v>
      </c>
      <c r="AV19" s="111">
        <f t="shared" si="22"/>
        <v>8925.93</v>
      </c>
      <c r="AW19" s="109">
        <v>67.78</v>
      </c>
      <c r="AX19" s="111">
        <f t="shared" si="23"/>
        <v>11183.7</v>
      </c>
      <c r="AY19" s="109">
        <v>0</v>
      </c>
      <c r="AZ19" s="118">
        <f t="shared" si="24"/>
        <v>0</v>
      </c>
      <c r="BA19" s="8">
        <f t="shared" si="25"/>
        <v>282</v>
      </c>
      <c r="BB19" s="298">
        <f t="shared" si="26"/>
        <v>282</v>
      </c>
      <c r="BC19" s="110">
        <f t="shared" si="27"/>
        <v>6.2635106382978725</v>
      </c>
      <c r="BD19" s="9">
        <f t="shared" si="28"/>
        <v>1766.31</v>
      </c>
      <c r="BE19" s="10">
        <f t="shared" si="29"/>
        <v>71.310744680851073</v>
      </c>
      <c r="BF19" s="11">
        <f t="shared" si="30"/>
        <v>20109.63</v>
      </c>
      <c r="BG19" s="304">
        <f t="shared" si="31"/>
        <v>331</v>
      </c>
      <c r="BH19" s="298">
        <f t="shared" si="32"/>
        <v>331</v>
      </c>
      <c r="BI19" s="112">
        <f t="shared" si="33"/>
        <v>6.0897583081570996</v>
      </c>
      <c r="BJ19" s="113">
        <f t="shared" si="34"/>
        <v>2015.71</v>
      </c>
      <c r="BK19" s="10">
        <f t="shared" si="35"/>
        <v>70.763474320241684</v>
      </c>
      <c r="BL19" s="119">
        <f t="shared" si="36"/>
        <v>23422.71</v>
      </c>
      <c r="BM19" s="265">
        <v>64</v>
      </c>
      <c r="BN19" s="298">
        <f t="shared" si="37"/>
        <v>64</v>
      </c>
      <c r="BO19" s="392">
        <v>86</v>
      </c>
      <c r="BP19" s="298">
        <f t="shared" si="38"/>
        <v>86</v>
      </c>
      <c r="BQ19" s="392">
        <v>5</v>
      </c>
      <c r="BR19" s="298">
        <f t="shared" si="39"/>
        <v>5</v>
      </c>
      <c r="BS19" s="392">
        <v>3.2</v>
      </c>
      <c r="BT19" s="41">
        <f t="shared" si="40"/>
        <v>204.8</v>
      </c>
      <c r="BU19" s="392">
        <v>4.6500000000000004</v>
      </c>
      <c r="BV19" s="41">
        <f t="shared" si="41"/>
        <v>399.90000000000003</v>
      </c>
      <c r="BW19" s="392">
        <v>3.6</v>
      </c>
      <c r="BX19" s="41">
        <f t="shared" si="42"/>
        <v>18</v>
      </c>
      <c r="BY19" s="392">
        <v>61.2</v>
      </c>
      <c r="BZ19" s="111">
        <f t="shared" si="78"/>
        <v>3916.8</v>
      </c>
      <c r="CA19" s="392">
        <v>53.55</v>
      </c>
      <c r="CB19" s="111">
        <f t="shared" si="43"/>
        <v>4605.3</v>
      </c>
      <c r="CC19" s="392">
        <v>54.52</v>
      </c>
      <c r="CD19" s="111">
        <f t="shared" si="44"/>
        <v>272.60000000000002</v>
      </c>
      <c r="CE19" s="8">
        <f t="shared" si="45"/>
        <v>155</v>
      </c>
      <c r="CF19" s="298">
        <f t="shared" si="75"/>
        <v>155</v>
      </c>
      <c r="CG19" s="110">
        <f t="shared" si="47"/>
        <v>4.0174193548387098</v>
      </c>
      <c r="CH19" s="9">
        <f t="shared" si="76"/>
        <v>622.70000000000005</v>
      </c>
      <c r="CI19" s="10">
        <f t="shared" si="49"/>
        <v>56.74</v>
      </c>
      <c r="CJ19" s="117">
        <f t="shared" si="77"/>
        <v>8794.7000000000007</v>
      </c>
      <c r="CK19" s="5">
        <v>0</v>
      </c>
      <c r="CL19" s="302">
        <f t="shared" si="51"/>
        <v>0</v>
      </c>
      <c r="CM19" s="114">
        <v>0</v>
      </c>
      <c r="CN19" s="9">
        <f t="shared" si="52"/>
        <v>0</v>
      </c>
      <c r="CO19" s="109">
        <v>0</v>
      </c>
      <c r="CP19" s="117">
        <f t="shared" si="53"/>
        <v>0</v>
      </c>
      <c r="CQ19" s="195">
        <f t="shared" si="54"/>
        <v>182</v>
      </c>
      <c r="CR19" s="298">
        <f t="shared" si="55"/>
        <v>182</v>
      </c>
      <c r="CS19" s="9">
        <f t="shared" si="56"/>
        <v>778.82999999999993</v>
      </c>
      <c r="CT19" s="117">
        <f t="shared" si="57"/>
        <v>12941.73</v>
      </c>
      <c r="CU19" s="196">
        <f t="shared" si="58"/>
        <v>299</v>
      </c>
      <c r="CV19" s="298">
        <f t="shared" si="59"/>
        <v>299</v>
      </c>
      <c r="CW19" s="31">
        <f t="shared" si="60"/>
        <v>1841.5800000000002</v>
      </c>
      <c r="CX19" s="121">
        <f t="shared" si="61"/>
        <v>19003.080000000002</v>
      </c>
      <c r="CY19" s="196">
        <f t="shared" si="62"/>
        <v>481</v>
      </c>
      <c r="CZ19" s="298">
        <f t="shared" si="63"/>
        <v>481</v>
      </c>
      <c r="DA19" s="31">
        <f t="shared" si="64"/>
        <v>2620.41</v>
      </c>
      <c r="DB19" s="121">
        <f t="shared" si="65"/>
        <v>31944.81</v>
      </c>
      <c r="DC19" s="196">
        <f t="shared" si="66"/>
        <v>5</v>
      </c>
      <c r="DD19" s="298">
        <f t="shared" si="67"/>
        <v>5</v>
      </c>
      <c r="DE19" s="9">
        <f t="shared" si="68"/>
        <v>18</v>
      </c>
      <c r="DF19" s="11">
        <f t="shared" si="69"/>
        <v>272.60000000000002</v>
      </c>
      <c r="DG19" s="29">
        <f t="shared" si="70"/>
        <v>2638.41</v>
      </c>
      <c r="DH19" s="11">
        <f t="shared" si="71"/>
        <v>32217.41</v>
      </c>
    </row>
    <row r="20" spans="1:112">
      <c r="A20" s="105" t="s">
        <v>10</v>
      </c>
      <c r="B20" s="106" t="s">
        <v>24</v>
      </c>
      <c r="C20" s="105">
        <v>107327</v>
      </c>
      <c r="D20" s="107">
        <v>10</v>
      </c>
      <c r="E20" s="335">
        <v>194</v>
      </c>
      <c r="F20" s="115">
        <v>0</v>
      </c>
      <c r="G20" s="116">
        <f t="shared" si="72"/>
        <v>194</v>
      </c>
      <c r="H20" s="108">
        <f t="shared" si="1"/>
        <v>194</v>
      </c>
      <c r="I20" s="376">
        <f t="shared" si="2"/>
        <v>194</v>
      </c>
      <c r="J20" s="375"/>
      <c r="K20" s="5">
        <v>15</v>
      </c>
      <c r="L20" s="302">
        <f t="shared" si="73"/>
        <v>15</v>
      </c>
      <c r="M20" s="512">
        <v>0</v>
      </c>
      <c r="N20" s="302">
        <f t="shared" si="3"/>
        <v>0</v>
      </c>
      <c r="O20" s="512">
        <v>6</v>
      </c>
      <c r="P20" s="302">
        <f t="shared" si="4"/>
        <v>6</v>
      </c>
      <c r="Q20" s="517">
        <v>5.42</v>
      </c>
      <c r="R20" s="120">
        <f t="shared" si="5"/>
        <v>81.3</v>
      </c>
      <c r="S20" s="517">
        <v>0</v>
      </c>
      <c r="T20" s="120">
        <f t="shared" si="6"/>
        <v>0</v>
      </c>
      <c r="U20" s="517">
        <v>7.83</v>
      </c>
      <c r="V20" s="120">
        <f t="shared" si="7"/>
        <v>46.980000000000004</v>
      </c>
      <c r="W20" s="517">
        <v>73.73</v>
      </c>
      <c r="X20" s="7">
        <f t="shared" si="74"/>
        <v>1105.95</v>
      </c>
      <c r="Y20" s="109">
        <v>0</v>
      </c>
      <c r="Z20" s="7">
        <f t="shared" si="8"/>
        <v>0</v>
      </c>
      <c r="AA20" s="109">
        <v>81.5</v>
      </c>
      <c r="AB20" s="7">
        <f t="shared" si="9"/>
        <v>489</v>
      </c>
      <c r="AC20" s="8">
        <f t="shared" si="10"/>
        <v>21</v>
      </c>
      <c r="AD20" s="298">
        <f t="shared" si="11"/>
        <v>21</v>
      </c>
      <c r="AE20" s="110">
        <f t="shared" si="12"/>
        <v>6.1085714285714285</v>
      </c>
      <c r="AF20" s="9">
        <f t="shared" si="13"/>
        <v>128.28</v>
      </c>
      <c r="AG20" s="10">
        <f t="shared" si="14"/>
        <v>75.95</v>
      </c>
      <c r="AH20" s="11">
        <f t="shared" si="15"/>
        <v>1594.95</v>
      </c>
      <c r="AI20" s="6">
        <v>60</v>
      </c>
      <c r="AJ20" s="298">
        <f t="shared" si="16"/>
        <v>60</v>
      </c>
      <c r="AK20" s="6">
        <v>10</v>
      </c>
      <c r="AL20" s="298">
        <f t="shared" si="17"/>
        <v>10</v>
      </c>
      <c r="AM20" s="6">
        <v>46</v>
      </c>
      <c r="AN20" s="298">
        <f t="shared" si="18"/>
        <v>46</v>
      </c>
      <c r="AO20" s="109">
        <v>5.73</v>
      </c>
      <c r="AP20" s="41">
        <f t="shared" si="19"/>
        <v>343.8</v>
      </c>
      <c r="AQ20" s="109">
        <v>6.53</v>
      </c>
      <c r="AR20" s="41">
        <f t="shared" si="20"/>
        <v>65.3</v>
      </c>
      <c r="AS20" s="109">
        <v>14.26</v>
      </c>
      <c r="AT20" s="41">
        <f t="shared" si="21"/>
        <v>655.96</v>
      </c>
      <c r="AU20" s="109">
        <v>72.97</v>
      </c>
      <c r="AV20" s="111">
        <f t="shared" si="22"/>
        <v>4378.2</v>
      </c>
      <c r="AW20" s="109">
        <v>67.3</v>
      </c>
      <c r="AX20" s="111">
        <f t="shared" si="23"/>
        <v>673</v>
      </c>
      <c r="AY20" s="109">
        <v>59.61</v>
      </c>
      <c r="AZ20" s="118">
        <f t="shared" si="24"/>
        <v>2742.06</v>
      </c>
      <c r="BA20" s="8">
        <f t="shared" si="25"/>
        <v>116</v>
      </c>
      <c r="BB20" s="298">
        <f t="shared" si="26"/>
        <v>116</v>
      </c>
      <c r="BC20" s="110">
        <f t="shared" si="27"/>
        <v>9.1815517241379307</v>
      </c>
      <c r="BD20" s="9">
        <f t="shared" si="28"/>
        <v>1065.06</v>
      </c>
      <c r="BE20" s="10">
        <f t="shared" si="29"/>
        <v>67.183275862068967</v>
      </c>
      <c r="BF20" s="11">
        <f t="shared" si="30"/>
        <v>7793.26</v>
      </c>
      <c r="BG20" s="304">
        <f t="shared" si="31"/>
        <v>137</v>
      </c>
      <c r="BH20" s="298">
        <f t="shared" si="32"/>
        <v>137</v>
      </c>
      <c r="BI20" s="112">
        <f t="shared" si="33"/>
        <v>8.7105109489051085</v>
      </c>
      <c r="BJ20" s="113">
        <f t="shared" si="34"/>
        <v>1193.3399999999999</v>
      </c>
      <c r="BK20" s="10">
        <f t="shared" si="35"/>
        <v>68.527080291970805</v>
      </c>
      <c r="BL20" s="119">
        <f t="shared" si="36"/>
        <v>9388.2100000000009</v>
      </c>
      <c r="BM20" s="265">
        <v>19</v>
      </c>
      <c r="BN20" s="298">
        <f t="shared" si="37"/>
        <v>19</v>
      </c>
      <c r="BO20" s="392">
        <v>33</v>
      </c>
      <c r="BP20" s="298">
        <f t="shared" si="38"/>
        <v>33</v>
      </c>
      <c r="BQ20" s="392">
        <v>5</v>
      </c>
      <c r="BR20" s="298">
        <f t="shared" si="39"/>
        <v>5</v>
      </c>
      <c r="BS20" s="392">
        <v>4.6100000000000003</v>
      </c>
      <c r="BT20" s="41">
        <f t="shared" si="40"/>
        <v>87.59</v>
      </c>
      <c r="BU20" s="392">
        <v>5.24</v>
      </c>
      <c r="BV20" s="41">
        <f t="shared" si="41"/>
        <v>172.92000000000002</v>
      </c>
      <c r="BW20" s="392">
        <v>4.96</v>
      </c>
      <c r="BX20" s="41">
        <f t="shared" si="42"/>
        <v>24.8</v>
      </c>
      <c r="BY20" s="392">
        <v>66.55</v>
      </c>
      <c r="BZ20" s="111">
        <f t="shared" si="78"/>
        <v>1264.45</v>
      </c>
      <c r="CA20" s="392">
        <v>57.33</v>
      </c>
      <c r="CB20" s="111">
        <f t="shared" si="43"/>
        <v>1891.8899999999999</v>
      </c>
      <c r="CC20" s="392">
        <v>59.32</v>
      </c>
      <c r="CD20" s="111">
        <f t="shared" si="44"/>
        <v>296.60000000000002</v>
      </c>
      <c r="CE20" s="8">
        <f t="shared" si="45"/>
        <v>57</v>
      </c>
      <c r="CF20" s="298">
        <f t="shared" si="75"/>
        <v>57</v>
      </c>
      <c r="CG20" s="110">
        <f t="shared" si="47"/>
        <v>5.0054385964912278</v>
      </c>
      <c r="CH20" s="9">
        <f t="shared" si="76"/>
        <v>285.31</v>
      </c>
      <c r="CI20" s="10">
        <f t="shared" si="49"/>
        <v>60.577894736842104</v>
      </c>
      <c r="CJ20" s="117">
        <f t="shared" si="77"/>
        <v>3452.94</v>
      </c>
      <c r="CK20" s="5">
        <v>0</v>
      </c>
      <c r="CL20" s="302">
        <f t="shared" si="51"/>
        <v>0</v>
      </c>
      <c r="CM20" s="114">
        <v>0</v>
      </c>
      <c r="CN20" s="9">
        <f t="shared" si="52"/>
        <v>0</v>
      </c>
      <c r="CO20" s="109">
        <v>0</v>
      </c>
      <c r="CP20" s="117">
        <f t="shared" si="53"/>
        <v>0</v>
      </c>
      <c r="CQ20" s="195">
        <f t="shared" si="54"/>
        <v>94</v>
      </c>
      <c r="CR20" s="298">
        <f t="shared" si="55"/>
        <v>94</v>
      </c>
      <c r="CS20" s="9">
        <f t="shared" si="56"/>
        <v>512.69000000000005</v>
      </c>
      <c r="CT20" s="117">
        <f t="shared" si="57"/>
        <v>6748.5999999999995</v>
      </c>
      <c r="CU20" s="196">
        <f t="shared" si="58"/>
        <v>43</v>
      </c>
      <c r="CV20" s="298">
        <f t="shared" si="59"/>
        <v>43</v>
      </c>
      <c r="CW20" s="31">
        <f t="shared" si="60"/>
        <v>238.22000000000003</v>
      </c>
      <c r="CX20" s="121">
        <f t="shared" si="61"/>
        <v>2564.89</v>
      </c>
      <c r="CY20" s="196">
        <f t="shared" si="62"/>
        <v>137</v>
      </c>
      <c r="CZ20" s="298">
        <f t="shared" si="63"/>
        <v>137</v>
      </c>
      <c r="DA20" s="31">
        <f t="shared" si="64"/>
        <v>750.91000000000008</v>
      </c>
      <c r="DB20" s="121">
        <f t="shared" si="65"/>
        <v>9313.49</v>
      </c>
      <c r="DC20" s="196">
        <f t="shared" si="66"/>
        <v>57</v>
      </c>
      <c r="DD20" s="298">
        <f t="shared" si="67"/>
        <v>57</v>
      </c>
      <c r="DE20" s="9">
        <f t="shared" si="68"/>
        <v>727.74</v>
      </c>
      <c r="DF20" s="11">
        <f t="shared" si="69"/>
        <v>3527.66</v>
      </c>
      <c r="DG20" s="29">
        <f t="shared" si="70"/>
        <v>1478.6499999999999</v>
      </c>
      <c r="DH20" s="11">
        <f t="shared" si="71"/>
        <v>12841.150000000001</v>
      </c>
    </row>
    <row r="21" spans="1:112">
      <c r="A21" s="105" t="s">
        <v>10</v>
      </c>
      <c r="B21" s="106" t="s">
        <v>25</v>
      </c>
      <c r="C21" s="105">
        <v>420538</v>
      </c>
      <c r="D21" s="107">
        <v>10</v>
      </c>
      <c r="E21" s="335">
        <v>159</v>
      </c>
      <c r="F21" s="115">
        <v>5</v>
      </c>
      <c r="G21" s="116">
        <f t="shared" si="72"/>
        <v>154</v>
      </c>
      <c r="H21" s="108">
        <f t="shared" si="1"/>
        <v>154</v>
      </c>
      <c r="I21" s="376">
        <f t="shared" si="2"/>
        <v>154</v>
      </c>
      <c r="J21" s="375"/>
      <c r="K21" s="5">
        <v>2</v>
      </c>
      <c r="L21" s="302">
        <f t="shared" si="73"/>
        <v>2</v>
      </c>
      <c r="M21" s="512">
        <v>1</v>
      </c>
      <c r="N21" s="302">
        <f t="shared" si="3"/>
        <v>1</v>
      </c>
      <c r="O21" s="512">
        <v>0</v>
      </c>
      <c r="P21" s="302">
        <f t="shared" si="4"/>
        <v>0</v>
      </c>
      <c r="Q21" s="517">
        <v>1.54</v>
      </c>
      <c r="R21" s="120">
        <f t="shared" si="5"/>
        <v>3.08</v>
      </c>
      <c r="S21" s="517">
        <v>13.33</v>
      </c>
      <c r="T21" s="120">
        <f t="shared" si="6"/>
        <v>13.33</v>
      </c>
      <c r="U21" s="517">
        <v>0</v>
      </c>
      <c r="V21" s="120">
        <f t="shared" si="7"/>
        <v>0</v>
      </c>
      <c r="W21" s="517">
        <v>60.5</v>
      </c>
      <c r="X21" s="7">
        <f t="shared" si="74"/>
        <v>121</v>
      </c>
      <c r="Y21" s="109">
        <v>80</v>
      </c>
      <c r="Z21" s="7">
        <f t="shared" si="8"/>
        <v>80</v>
      </c>
      <c r="AA21" s="109">
        <v>0</v>
      </c>
      <c r="AB21" s="7">
        <f t="shared" si="9"/>
        <v>0</v>
      </c>
      <c r="AC21" s="8">
        <f t="shared" si="10"/>
        <v>3</v>
      </c>
      <c r="AD21" s="298">
        <f t="shared" si="11"/>
        <v>3</v>
      </c>
      <c r="AE21" s="110">
        <f t="shared" si="12"/>
        <v>5.47</v>
      </c>
      <c r="AF21" s="9">
        <f t="shared" si="13"/>
        <v>16.41</v>
      </c>
      <c r="AG21" s="10">
        <f t="shared" si="14"/>
        <v>67</v>
      </c>
      <c r="AH21" s="11">
        <f t="shared" si="15"/>
        <v>201</v>
      </c>
      <c r="AI21" s="6">
        <v>68</v>
      </c>
      <c r="AJ21" s="298">
        <f t="shared" si="16"/>
        <v>68</v>
      </c>
      <c r="AK21" s="6">
        <v>8</v>
      </c>
      <c r="AL21" s="298">
        <f t="shared" si="17"/>
        <v>8</v>
      </c>
      <c r="AM21" s="6">
        <v>0</v>
      </c>
      <c r="AN21" s="298">
        <f t="shared" si="18"/>
        <v>0</v>
      </c>
      <c r="AO21" s="109">
        <v>4.1100000000000003</v>
      </c>
      <c r="AP21" s="41">
        <f t="shared" si="19"/>
        <v>279.48</v>
      </c>
      <c r="AQ21" s="109">
        <v>6.14</v>
      </c>
      <c r="AR21" s="41">
        <f t="shared" si="20"/>
        <v>49.12</v>
      </c>
      <c r="AS21" s="109">
        <v>0</v>
      </c>
      <c r="AT21" s="41">
        <f t="shared" si="21"/>
        <v>0</v>
      </c>
      <c r="AU21" s="109">
        <v>66.94</v>
      </c>
      <c r="AV21" s="111">
        <f t="shared" si="22"/>
        <v>4551.92</v>
      </c>
      <c r="AW21" s="109">
        <v>68.38</v>
      </c>
      <c r="AX21" s="111">
        <f t="shared" si="23"/>
        <v>547.04</v>
      </c>
      <c r="AY21" s="109">
        <v>0</v>
      </c>
      <c r="AZ21" s="118">
        <f t="shared" si="24"/>
        <v>0</v>
      </c>
      <c r="BA21" s="8">
        <f t="shared" si="25"/>
        <v>76</v>
      </c>
      <c r="BB21" s="298">
        <f t="shared" si="26"/>
        <v>76</v>
      </c>
      <c r="BC21" s="110">
        <f t="shared" si="27"/>
        <v>4.3236842105263165</v>
      </c>
      <c r="BD21" s="9">
        <f t="shared" si="28"/>
        <v>328.6</v>
      </c>
      <c r="BE21" s="10">
        <f t="shared" si="29"/>
        <v>67.091578947368419</v>
      </c>
      <c r="BF21" s="11">
        <f t="shared" si="30"/>
        <v>5098.96</v>
      </c>
      <c r="BG21" s="304">
        <f t="shared" si="31"/>
        <v>79</v>
      </c>
      <c r="BH21" s="298">
        <f t="shared" si="32"/>
        <v>79</v>
      </c>
      <c r="BI21" s="112">
        <f t="shared" si="33"/>
        <v>4.3672151898734182</v>
      </c>
      <c r="BJ21" s="113">
        <f t="shared" si="34"/>
        <v>345.01000000000005</v>
      </c>
      <c r="BK21" s="10">
        <f t="shared" si="35"/>
        <v>67.088101265822786</v>
      </c>
      <c r="BL21" s="119">
        <f t="shared" si="36"/>
        <v>5299.96</v>
      </c>
      <c r="BM21" s="5">
        <v>48</v>
      </c>
      <c r="BN21" s="298">
        <f t="shared" si="37"/>
        <v>48</v>
      </c>
      <c r="BO21" s="6">
        <v>27</v>
      </c>
      <c r="BP21" s="298">
        <f t="shared" si="38"/>
        <v>27</v>
      </c>
      <c r="BQ21" s="392">
        <v>0</v>
      </c>
      <c r="BR21" s="298">
        <f t="shared" si="39"/>
        <v>0</v>
      </c>
      <c r="BS21" s="114">
        <v>2.83</v>
      </c>
      <c r="BT21" s="41">
        <f t="shared" si="40"/>
        <v>135.84</v>
      </c>
      <c r="BU21" s="114">
        <v>5.04</v>
      </c>
      <c r="BV21" s="41">
        <f t="shared" si="41"/>
        <v>136.08000000000001</v>
      </c>
      <c r="BW21" s="392">
        <v>0</v>
      </c>
      <c r="BX21" s="41">
        <f t="shared" si="42"/>
        <v>0</v>
      </c>
      <c r="BY21" s="109">
        <v>53.16</v>
      </c>
      <c r="BZ21" s="111">
        <f t="shared" si="78"/>
        <v>2551.6799999999998</v>
      </c>
      <c r="CA21" s="109">
        <v>45.63</v>
      </c>
      <c r="CB21" s="111">
        <f t="shared" si="43"/>
        <v>1232.01</v>
      </c>
      <c r="CC21" s="109">
        <v>0</v>
      </c>
      <c r="CD21" s="111">
        <f t="shared" si="44"/>
        <v>0</v>
      </c>
      <c r="CE21" s="8">
        <f t="shared" si="45"/>
        <v>75</v>
      </c>
      <c r="CF21" s="298">
        <f t="shared" si="75"/>
        <v>75</v>
      </c>
      <c r="CG21" s="110">
        <f t="shared" si="47"/>
        <v>3.6256000000000004</v>
      </c>
      <c r="CH21" s="9">
        <f t="shared" si="76"/>
        <v>271.92</v>
      </c>
      <c r="CI21" s="10">
        <f t="shared" si="49"/>
        <v>50.449199999999998</v>
      </c>
      <c r="CJ21" s="117">
        <f t="shared" si="77"/>
        <v>3783.6899999999996</v>
      </c>
      <c r="CK21" s="5">
        <v>0</v>
      </c>
      <c r="CL21" s="302">
        <f t="shared" si="51"/>
        <v>0</v>
      </c>
      <c r="CM21" s="114">
        <v>0</v>
      </c>
      <c r="CN21" s="9">
        <f t="shared" si="52"/>
        <v>0</v>
      </c>
      <c r="CO21" s="109">
        <v>0</v>
      </c>
      <c r="CP21" s="117">
        <f t="shared" si="53"/>
        <v>0</v>
      </c>
      <c r="CQ21" s="195">
        <f t="shared" si="54"/>
        <v>118</v>
      </c>
      <c r="CR21" s="298">
        <f t="shared" si="55"/>
        <v>118</v>
      </c>
      <c r="CS21" s="9">
        <f t="shared" si="56"/>
        <v>418.4</v>
      </c>
      <c r="CT21" s="117">
        <f t="shared" si="57"/>
        <v>7224.6</v>
      </c>
      <c r="CU21" s="196">
        <f t="shared" si="58"/>
        <v>36</v>
      </c>
      <c r="CV21" s="298">
        <f t="shared" si="59"/>
        <v>36</v>
      </c>
      <c r="CW21" s="31">
        <f t="shared" si="60"/>
        <v>198.53</v>
      </c>
      <c r="CX21" s="121">
        <f t="shared" si="61"/>
        <v>1859.05</v>
      </c>
      <c r="CY21" s="196">
        <f t="shared" si="62"/>
        <v>154</v>
      </c>
      <c r="CZ21" s="298">
        <f t="shared" si="63"/>
        <v>154</v>
      </c>
      <c r="DA21" s="31">
        <f t="shared" si="64"/>
        <v>616.92999999999995</v>
      </c>
      <c r="DB21" s="121">
        <f t="shared" si="65"/>
        <v>9083.65</v>
      </c>
      <c r="DC21" s="196">
        <f t="shared" si="66"/>
        <v>0</v>
      </c>
      <c r="DD21" s="298">
        <f t="shared" si="67"/>
        <v>0</v>
      </c>
      <c r="DE21" s="9" t="str">
        <f t="shared" si="68"/>
        <v/>
      </c>
      <c r="DF21" s="11" t="str">
        <f t="shared" si="69"/>
        <v/>
      </c>
      <c r="DG21" s="29">
        <f t="shared" si="70"/>
        <v>616.93000000000006</v>
      </c>
      <c r="DH21" s="11">
        <f t="shared" si="71"/>
        <v>9083.65</v>
      </c>
    </row>
    <row r="22" spans="1:112">
      <c r="A22" s="105" t="s">
        <v>10</v>
      </c>
      <c r="B22" s="106" t="s">
        <v>26</v>
      </c>
      <c r="C22" s="105">
        <v>440402</v>
      </c>
      <c r="D22" s="107">
        <v>10</v>
      </c>
      <c r="E22" s="335">
        <v>101</v>
      </c>
      <c r="F22" s="115">
        <v>2</v>
      </c>
      <c r="G22" s="116">
        <f t="shared" si="72"/>
        <v>99</v>
      </c>
      <c r="H22" s="108">
        <f t="shared" si="1"/>
        <v>99</v>
      </c>
      <c r="I22" s="376">
        <f t="shared" si="2"/>
        <v>99</v>
      </c>
      <c r="J22" s="375"/>
      <c r="K22" s="5">
        <v>2</v>
      </c>
      <c r="L22" s="302">
        <f t="shared" si="73"/>
        <v>2</v>
      </c>
      <c r="M22" s="512">
        <v>10</v>
      </c>
      <c r="N22" s="302">
        <f t="shared" si="3"/>
        <v>10</v>
      </c>
      <c r="O22" s="512">
        <v>0</v>
      </c>
      <c r="P22" s="302">
        <f t="shared" si="4"/>
        <v>0</v>
      </c>
      <c r="Q22" s="517">
        <v>6</v>
      </c>
      <c r="R22" s="120">
        <f t="shared" si="5"/>
        <v>12</v>
      </c>
      <c r="S22" s="517">
        <v>4.63</v>
      </c>
      <c r="T22" s="120">
        <f t="shared" si="6"/>
        <v>46.3</v>
      </c>
      <c r="U22" s="517">
        <v>0</v>
      </c>
      <c r="V22" s="120">
        <f t="shared" si="7"/>
        <v>0</v>
      </c>
      <c r="W22" s="517">
        <v>75</v>
      </c>
      <c r="X22" s="7">
        <f t="shared" si="74"/>
        <v>150</v>
      </c>
      <c r="Y22" s="109">
        <v>68.5</v>
      </c>
      <c r="Z22" s="7">
        <f t="shared" si="8"/>
        <v>685</v>
      </c>
      <c r="AA22" s="109">
        <v>0</v>
      </c>
      <c r="AB22" s="7">
        <f t="shared" si="9"/>
        <v>0</v>
      </c>
      <c r="AC22" s="8">
        <f t="shared" si="10"/>
        <v>12</v>
      </c>
      <c r="AD22" s="298">
        <f t="shared" si="11"/>
        <v>12</v>
      </c>
      <c r="AE22" s="110">
        <f t="shared" si="12"/>
        <v>4.8583333333333334</v>
      </c>
      <c r="AF22" s="9">
        <f t="shared" si="13"/>
        <v>58.3</v>
      </c>
      <c r="AG22" s="10">
        <f t="shared" si="14"/>
        <v>69.583333333333329</v>
      </c>
      <c r="AH22" s="11">
        <f t="shared" si="15"/>
        <v>835</v>
      </c>
      <c r="AI22" s="6">
        <v>51</v>
      </c>
      <c r="AJ22" s="298">
        <f t="shared" si="16"/>
        <v>51</v>
      </c>
      <c r="AK22" s="6">
        <v>23</v>
      </c>
      <c r="AL22" s="298">
        <f t="shared" si="17"/>
        <v>23</v>
      </c>
      <c r="AM22" s="6">
        <v>0</v>
      </c>
      <c r="AN22" s="298">
        <f t="shared" si="18"/>
        <v>0</v>
      </c>
      <c r="AO22" s="109">
        <v>3.35</v>
      </c>
      <c r="AP22" s="41">
        <f t="shared" si="19"/>
        <v>170.85</v>
      </c>
      <c r="AQ22" s="109">
        <v>5.49</v>
      </c>
      <c r="AR22" s="41">
        <f t="shared" si="20"/>
        <v>126.27000000000001</v>
      </c>
      <c r="AS22" s="109">
        <v>0</v>
      </c>
      <c r="AT22" s="41">
        <f t="shared" si="21"/>
        <v>0</v>
      </c>
      <c r="AU22" s="109">
        <v>60.78</v>
      </c>
      <c r="AV22" s="111">
        <f t="shared" si="22"/>
        <v>3099.78</v>
      </c>
      <c r="AW22" s="109">
        <v>67.83</v>
      </c>
      <c r="AX22" s="111">
        <f t="shared" si="23"/>
        <v>1560.09</v>
      </c>
      <c r="AY22" s="109">
        <v>0</v>
      </c>
      <c r="AZ22" s="118">
        <f t="shared" si="24"/>
        <v>0</v>
      </c>
      <c r="BA22" s="8">
        <f t="shared" si="25"/>
        <v>74</v>
      </c>
      <c r="BB22" s="298">
        <f t="shared" si="26"/>
        <v>74</v>
      </c>
      <c r="BC22" s="110">
        <f t="shared" si="27"/>
        <v>4.015135135135135</v>
      </c>
      <c r="BD22" s="9">
        <f t="shared" si="28"/>
        <v>297.12</v>
      </c>
      <c r="BE22" s="10">
        <f t="shared" si="29"/>
        <v>62.971216216216213</v>
      </c>
      <c r="BF22" s="11">
        <f t="shared" si="30"/>
        <v>4659.87</v>
      </c>
      <c r="BG22" s="304">
        <f t="shared" si="31"/>
        <v>86</v>
      </c>
      <c r="BH22" s="298">
        <f t="shared" si="32"/>
        <v>86</v>
      </c>
      <c r="BI22" s="112">
        <f t="shared" si="33"/>
        <v>4.1327906976744186</v>
      </c>
      <c r="BJ22" s="113">
        <f t="shared" si="34"/>
        <v>355.42</v>
      </c>
      <c r="BK22" s="10">
        <f t="shared" si="35"/>
        <v>63.893837209302326</v>
      </c>
      <c r="BL22" s="119">
        <f t="shared" si="36"/>
        <v>5494.87</v>
      </c>
      <c r="BM22" s="5">
        <v>9</v>
      </c>
      <c r="BN22" s="298">
        <f t="shared" si="37"/>
        <v>9</v>
      </c>
      <c r="BO22" s="6">
        <v>3</v>
      </c>
      <c r="BP22" s="298">
        <f t="shared" si="38"/>
        <v>3</v>
      </c>
      <c r="BQ22" s="6">
        <v>1</v>
      </c>
      <c r="BR22" s="298">
        <f t="shared" si="39"/>
        <v>1</v>
      </c>
      <c r="BS22" s="114">
        <v>2.36</v>
      </c>
      <c r="BT22" s="41">
        <f t="shared" si="40"/>
        <v>21.24</v>
      </c>
      <c r="BU22" s="114">
        <v>2.39</v>
      </c>
      <c r="BV22" s="41">
        <f t="shared" si="41"/>
        <v>7.17</v>
      </c>
      <c r="BW22" s="114">
        <v>9.42</v>
      </c>
      <c r="BX22" s="41">
        <f t="shared" si="42"/>
        <v>9.42</v>
      </c>
      <c r="BY22" s="109">
        <v>34.78</v>
      </c>
      <c r="BZ22" s="111">
        <f t="shared" si="78"/>
        <v>313.02</v>
      </c>
      <c r="CA22" s="109">
        <v>36</v>
      </c>
      <c r="CB22" s="111">
        <f t="shared" si="43"/>
        <v>108</v>
      </c>
      <c r="CC22" s="109">
        <v>69</v>
      </c>
      <c r="CD22" s="111">
        <f t="shared" si="44"/>
        <v>69</v>
      </c>
      <c r="CE22" s="8">
        <f t="shared" si="45"/>
        <v>13</v>
      </c>
      <c r="CF22" s="298">
        <f t="shared" si="75"/>
        <v>13</v>
      </c>
      <c r="CG22" s="110">
        <f t="shared" si="47"/>
        <v>2.9099999999999997</v>
      </c>
      <c r="CH22" s="9">
        <f t="shared" si="76"/>
        <v>37.83</v>
      </c>
      <c r="CI22" s="10">
        <f t="shared" si="49"/>
        <v>37.693846153846152</v>
      </c>
      <c r="CJ22" s="117">
        <f t="shared" si="77"/>
        <v>490.02</v>
      </c>
      <c r="CK22" s="5">
        <v>0</v>
      </c>
      <c r="CL22" s="302">
        <f t="shared" si="51"/>
        <v>0</v>
      </c>
      <c r="CM22" s="114">
        <v>0</v>
      </c>
      <c r="CN22" s="9">
        <f t="shared" si="52"/>
        <v>0</v>
      </c>
      <c r="CO22" s="109">
        <v>0</v>
      </c>
      <c r="CP22" s="117">
        <f t="shared" si="53"/>
        <v>0</v>
      </c>
      <c r="CQ22" s="195">
        <f t="shared" si="54"/>
        <v>62</v>
      </c>
      <c r="CR22" s="298">
        <f t="shared" si="55"/>
        <v>62</v>
      </c>
      <c r="CS22" s="9">
        <f t="shared" si="56"/>
        <v>204.09</v>
      </c>
      <c r="CT22" s="117">
        <f t="shared" si="57"/>
        <v>3562.8</v>
      </c>
      <c r="CU22" s="196">
        <f t="shared" si="58"/>
        <v>36</v>
      </c>
      <c r="CV22" s="298">
        <f t="shared" si="59"/>
        <v>36</v>
      </c>
      <c r="CW22" s="31">
        <f t="shared" si="60"/>
        <v>179.73999999999998</v>
      </c>
      <c r="CX22" s="121">
        <f t="shared" si="61"/>
        <v>2353.09</v>
      </c>
      <c r="CY22" s="196">
        <f t="shared" si="62"/>
        <v>98</v>
      </c>
      <c r="CZ22" s="298">
        <f t="shared" si="63"/>
        <v>98</v>
      </c>
      <c r="DA22" s="31">
        <f t="shared" si="64"/>
        <v>383.83</v>
      </c>
      <c r="DB22" s="121">
        <f t="shared" si="65"/>
        <v>5915.89</v>
      </c>
      <c r="DC22" s="196">
        <f t="shared" si="66"/>
        <v>1</v>
      </c>
      <c r="DD22" s="298">
        <f t="shared" si="67"/>
        <v>1</v>
      </c>
      <c r="DE22" s="9">
        <f t="shared" si="68"/>
        <v>9.42</v>
      </c>
      <c r="DF22" s="11">
        <f t="shared" si="69"/>
        <v>69</v>
      </c>
      <c r="DG22" s="29">
        <f t="shared" si="70"/>
        <v>393.25</v>
      </c>
      <c r="DH22" s="11">
        <f t="shared" si="71"/>
        <v>5984.8899999999994</v>
      </c>
    </row>
    <row r="23" spans="1:112">
      <c r="A23" s="105" t="s">
        <v>10</v>
      </c>
      <c r="B23" s="106" t="s">
        <v>27</v>
      </c>
      <c r="C23" s="105">
        <v>106625</v>
      </c>
      <c r="D23" s="107">
        <v>10</v>
      </c>
      <c r="E23" s="335">
        <v>239</v>
      </c>
      <c r="F23" s="115">
        <v>2</v>
      </c>
      <c r="G23" s="116">
        <f t="shared" si="72"/>
        <v>237</v>
      </c>
      <c r="H23" s="108">
        <f t="shared" si="1"/>
        <v>237</v>
      </c>
      <c r="I23" s="376">
        <f t="shared" si="2"/>
        <v>237</v>
      </c>
      <c r="J23" s="375"/>
      <c r="K23" s="5">
        <v>1</v>
      </c>
      <c r="L23" s="302">
        <f t="shared" si="73"/>
        <v>1</v>
      </c>
      <c r="M23" s="512">
        <v>3</v>
      </c>
      <c r="N23" s="302">
        <f t="shared" si="3"/>
        <v>3</v>
      </c>
      <c r="O23" s="512">
        <v>0</v>
      </c>
      <c r="P23" s="302">
        <f t="shared" si="4"/>
        <v>0</v>
      </c>
      <c r="Q23" s="517">
        <v>1.58</v>
      </c>
      <c r="R23" s="120">
        <f t="shared" si="5"/>
        <v>1.58</v>
      </c>
      <c r="S23" s="517">
        <v>7.42</v>
      </c>
      <c r="T23" s="120">
        <f t="shared" si="6"/>
        <v>22.259999999999998</v>
      </c>
      <c r="U23" s="517">
        <v>0</v>
      </c>
      <c r="V23" s="120">
        <f t="shared" si="7"/>
        <v>0</v>
      </c>
      <c r="W23" s="517">
        <v>67</v>
      </c>
      <c r="X23" s="7">
        <f t="shared" si="74"/>
        <v>67</v>
      </c>
      <c r="Y23" s="109">
        <v>73.67</v>
      </c>
      <c r="Z23" s="7">
        <f t="shared" si="8"/>
        <v>221.01</v>
      </c>
      <c r="AA23" s="109">
        <v>0</v>
      </c>
      <c r="AB23" s="7">
        <f t="shared" si="9"/>
        <v>0</v>
      </c>
      <c r="AC23" s="8">
        <f t="shared" si="10"/>
        <v>4</v>
      </c>
      <c r="AD23" s="298">
        <f t="shared" si="11"/>
        <v>4</v>
      </c>
      <c r="AE23" s="110">
        <f t="shared" si="12"/>
        <v>5.9599999999999991</v>
      </c>
      <c r="AF23" s="9">
        <f t="shared" si="13"/>
        <v>23.839999999999996</v>
      </c>
      <c r="AG23" s="10">
        <f t="shared" si="14"/>
        <v>72.002499999999998</v>
      </c>
      <c r="AH23" s="11">
        <f t="shared" si="15"/>
        <v>288.01</v>
      </c>
      <c r="AI23" s="6">
        <v>125</v>
      </c>
      <c r="AJ23" s="298">
        <f t="shared" si="16"/>
        <v>125</v>
      </c>
      <c r="AK23" s="6">
        <v>34</v>
      </c>
      <c r="AL23" s="298">
        <f t="shared" si="17"/>
        <v>34</v>
      </c>
      <c r="AM23" s="6">
        <v>0</v>
      </c>
      <c r="AN23" s="298">
        <f t="shared" si="18"/>
        <v>0</v>
      </c>
      <c r="AO23" s="109">
        <v>6.77</v>
      </c>
      <c r="AP23" s="41">
        <f t="shared" si="19"/>
        <v>846.25</v>
      </c>
      <c r="AQ23" s="109">
        <v>10.199999999999999</v>
      </c>
      <c r="AR23" s="41">
        <f t="shared" si="20"/>
        <v>346.79999999999995</v>
      </c>
      <c r="AS23" s="109">
        <v>0</v>
      </c>
      <c r="AT23" s="41">
        <f t="shared" si="21"/>
        <v>0</v>
      </c>
      <c r="AU23" s="109">
        <v>76.72</v>
      </c>
      <c r="AV23" s="111">
        <f t="shared" si="22"/>
        <v>9590</v>
      </c>
      <c r="AW23" s="109">
        <v>76.790000000000006</v>
      </c>
      <c r="AX23" s="111">
        <f t="shared" si="23"/>
        <v>2610.86</v>
      </c>
      <c r="AY23" s="109">
        <v>0</v>
      </c>
      <c r="AZ23" s="118">
        <f t="shared" si="24"/>
        <v>0</v>
      </c>
      <c r="BA23" s="8">
        <f t="shared" si="25"/>
        <v>159</v>
      </c>
      <c r="BB23" s="298">
        <f t="shared" si="26"/>
        <v>159</v>
      </c>
      <c r="BC23" s="110">
        <f t="shared" si="27"/>
        <v>7.5034591194968554</v>
      </c>
      <c r="BD23" s="9">
        <f t="shared" si="28"/>
        <v>1193.05</v>
      </c>
      <c r="BE23" s="10">
        <f t="shared" si="29"/>
        <v>76.734968553459126</v>
      </c>
      <c r="BF23" s="11">
        <f t="shared" si="30"/>
        <v>12200.86</v>
      </c>
      <c r="BG23" s="304">
        <f t="shared" si="31"/>
        <v>163</v>
      </c>
      <c r="BH23" s="298">
        <f t="shared" si="32"/>
        <v>163</v>
      </c>
      <c r="BI23" s="112">
        <f t="shared" si="33"/>
        <v>7.4655828220858886</v>
      </c>
      <c r="BJ23" s="113">
        <f t="shared" si="34"/>
        <v>1216.8899999999999</v>
      </c>
      <c r="BK23" s="10">
        <f t="shared" si="35"/>
        <v>76.618834355828227</v>
      </c>
      <c r="BL23" s="119">
        <f t="shared" si="36"/>
        <v>12488.87</v>
      </c>
      <c r="BM23" s="265">
        <v>32</v>
      </c>
      <c r="BN23" s="298">
        <f t="shared" si="37"/>
        <v>32</v>
      </c>
      <c r="BO23" s="392">
        <v>14</v>
      </c>
      <c r="BP23" s="298">
        <f t="shared" si="38"/>
        <v>14</v>
      </c>
      <c r="BQ23" s="392">
        <v>28</v>
      </c>
      <c r="BR23" s="298">
        <f t="shared" si="39"/>
        <v>28</v>
      </c>
      <c r="BS23" s="392">
        <v>4.0999999999999996</v>
      </c>
      <c r="BT23" s="41">
        <f t="shared" si="40"/>
        <v>131.19999999999999</v>
      </c>
      <c r="BU23" s="392">
        <v>4.68</v>
      </c>
      <c r="BV23" s="41">
        <f t="shared" si="41"/>
        <v>65.52</v>
      </c>
      <c r="BW23" s="392">
        <v>6.08</v>
      </c>
      <c r="BX23" s="41">
        <f t="shared" si="42"/>
        <v>170.24</v>
      </c>
      <c r="BY23" s="392">
        <v>66.56</v>
      </c>
      <c r="BZ23" s="111">
        <f t="shared" si="78"/>
        <v>2129.92</v>
      </c>
      <c r="CA23" s="392">
        <v>47.93</v>
      </c>
      <c r="CB23" s="111">
        <f t="shared" si="43"/>
        <v>671.02</v>
      </c>
      <c r="CC23" s="392">
        <v>60.26</v>
      </c>
      <c r="CD23" s="111">
        <f t="shared" si="44"/>
        <v>1687.28</v>
      </c>
      <c r="CE23" s="8">
        <f t="shared" si="45"/>
        <v>74</v>
      </c>
      <c r="CF23" s="298">
        <f t="shared" si="75"/>
        <v>74</v>
      </c>
      <c r="CG23" s="110">
        <f t="shared" si="47"/>
        <v>4.9589189189189185</v>
      </c>
      <c r="CH23" s="9">
        <f t="shared" si="76"/>
        <v>366.96</v>
      </c>
      <c r="CI23" s="10">
        <f t="shared" si="49"/>
        <v>60.651621621621622</v>
      </c>
      <c r="CJ23" s="117">
        <f t="shared" si="77"/>
        <v>4488.22</v>
      </c>
      <c r="CK23" s="5">
        <v>0</v>
      </c>
      <c r="CL23" s="302">
        <f t="shared" si="51"/>
        <v>0</v>
      </c>
      <c r="CM23" s="114">
        <v>0</v>
      </c>
      <c r="CN23" s="9">
        <f t="shared" si="52"/>
        <v>0</v>
      </c>
      <c r="CO23" s="109">
        <v>0</v>
      </c>
      <c r="CP23" s="117">
        <f t="shared" si="53"/>
        <v>0</v>
      </c>
      <c r="CQ23" s="195">
        <f t="shared" si="54"/>
        <v>158</v>
      </c>
      <c r="CR23" s="298">
        <f t="shared" si="55"/>
        <v>158</v>
      </c>
      <c r="CS23" s="9">
        <f t="shared" si="56"/>
        <v>979.03</v>
      </c>
      <c r="CT23" s="117">
        <f t="shared" si="57"/>
        <v>11786.92</v>
      </c>
      <c r="CU23" s="196">
        <f t="shared" si="58"/>
        <v>51</v>
      </c>
      <c r="CV23" s="298">
        <f t="shared" si="59"/>
        <v>51</v>
      </c>
      <c r="CW23" s="31">
        <f t="shared" si="60"/>
        <v>434.57999999999993</v>
      </c>
      <c r="CX23" s="121">
        <f t="shared" si="61"/>
        <v>3502.89</v>
      </c>
      <c r="CY23" s="196">
        <f t="shared" si="62"/>
        <v>209</v>
      </c>
      <c r="CZ23" s="298">
        <f t="shared" si="63"/>
        <v>209</v>
      </c>
      <c r="DA23" s="31">
        <f t="shared" si="64"/>
        <v>1413.61</v>
      </c>
      <c r="DB23" s="121">
        <f t="shared" si="65"/>
        <v>15289.81</v>
      </c>
      <c r="DC23" s="196">
        <f t="shared" si="66"/>
        <v>28</v>
      </c>
      <c r="DD23" s="298">
        <f t="shared" si="67"/>
        <v>28</v>
      </c>
      <c r="DE23" s="9">
        <f t="shared" si="68"/>
        <v>170.24</v>
      </c>
      <c r="DF23" s="11">
        <f t="shared" si="69"/>
        <v>1687.28</v>
      </c>
      <c r="DG23" s="29">
        <f t="shared" si="70"/>
        <v>1583.85</v>
      </c>
      <c r="DH23" s="11">
        <f t="shared" si="71"/>
        <v>16977.09</v>
      </c>
    </row>
    <row r="24" spans="1:112">
      <c r="A24" s="105" t="s">
        <v>10</v>
      </c>
      <c r="B24" s="106" t="s">
        <v>28</v>
      </c>
      <c r="C24" s="105">
        <v>106795</v>
      </c>
      <c r="D24" s="107">
        <v>10</v>
      </c>
      <c r="E24" s="335">
        <v>86</v>
      </c>
      <c r="F24" s="115">
        <v>0</v>
      </c>
      <c r="G24" s="116">
        <f t="shared" si="72"/>
        <v>86</v>
      </c>
      <c r="H24" s="108">
        <f t="shared" si="1"/>
        <v>86</v>
      </c>
      <c r="I24" s="376">
        <f t="shared" si="2"/>
        <v>86</v>
      </c>
      <c r="J24" s="375"/>
      <c r="K24" s="5">
        <v>0</v>
      </c>
      <c r="L24" s="302">
        <f t="shared" si="73"/>
        <v>0</v>
      </c>
      <c r="M24" s="512">
        <v>7</v>
      </c>
      <c r="N24" s="302">
        <f t="shared" si="3"/>
        <v>7</v>
      </c>
      <c r="O24" s="512">
        <v>0</v>
      </c>
      <c r="P24" s="302">
        <f t="shared" si="4"/>
        <v>0</v>
      </c>
      <c r="Q24" s="517">
        <v>0</v>
      </c>
      <c r="R24" s="120">
        <f t="shared" si="5"/>
        <v>0</v>
      </c>
      <c r="S24" s="517">
        <v>5.44</v>
      </c>
      <c r="T24" s="120">
        <f t="shared" si="6"/>
        <v>38.080000000000005</v>
      </c>
      <c r="U24" s="517">
        <v>0</v>
      </c>
      <c r="V24" s="120">
        <f t="shared" si="7"/>
        <v>0</v>
      </c>
      <c r="W24" s="517">
        <v>0</v>
      </c>
      <c r="X24" s="7">
        <f t="shared" si="74"/>
        <v>0</v>
      </c>
      <c r="Y24" s="109">
        <v>72.86</v>
      </c>
      <c r="Z24" s="7">
        <f t="shared" si="8"/>
        <v>510.02</v>
      </c>
      <c r="AA24" s="109">
        <v>0</v>
      </c>
      <c r="AB24" s="7">
        <f t="shared" si="9"/>
        <v>0</v>
      </c>
      <c r="AC24" s="8">
        <f t="shared" si="10"/>
        <v>7</v>
      </c>
      <c r="AD24" s="298">
        <f t="shared" si="11"/>
        <v>7</v>
      </c>
      <c r="AE24" s="110">
        <f t="shared" si="12"/>
        <v>5.44</v>
      </c>
      <c r="AF24" s="9">
        <f t="shared" si="13"/>
        <v>38.080000000000005</v>
      </c>
      <c r="AG24" s="10">
        <f t="shared" si="14"/>
        <v>72.86</v>
      </c>
      <c r="AH24" s="11">
        <f t="shared" si="15"/>
        <v>510.02</v>
      </c>
      <c r="AI24" s="6">
        <v>28</v>
      </c>
      <c r="AJ24" s="298">
        <f t="shared" si="16"/>
        <v>28</v>
      </c>
      <c r="AK24" s="6">
        <v>18</v>
      </c>
      <c r="AL24" s="298">
        <f t="shared" si="17"/>
        <v>18</v>
      </c>
      <c r="AM24" s="6">
        <v>0</v>
      </c>
      <c r="AN24" s="298">
        <f t="shared" si="18"/>
        <v>0</v>
      </c>
      <c r="AO24" s="109">
        <v>4.59</v>
      </c>
      <c r="AP24" s="41">
        <f t="shared" si="19"/>
        <v>128.51999999999998</v>
      </c>
      <c r="AQ24" s="109">
        <v>6.44</v>
      </c>
      <c r="AR24" s="41">
        <f t="shared" si="20"/>
        <v>115.92</v>
      </c>
      <c r="AS24" s="109">
        <v>0</v>
      </c>
      <c r="AT24" s="41">
        <f t="shared" si="21"/>
        <v>0</v>
      </c>
      <c r="AU24" s="109">
        <v>75.36</v>
      </c>
      <c r="AV24" s="111">
        <f t="shared" si="22"/>
        <v>2110.08</v>
      </c>
      <c r="AW24" s="109">
        <v>57.11</v>
      </c>
      <c r="AX24" s="111">
        <f t="shared" si="23"/>
        <v>1027.98</v>
      </c>
      <c r="AY24" s="109">
        <v>0</v>
      </c>
      <c r="AZ24" s="118">
        <f t="shared" si="24"/>
        <v>0</v>
      </c>
      <c r="BA24" s="8">
        <f t="shared" si="25"/>
        <v>46</v>
      </c>
      <c r="BB24" s="298">
        <f t="shared" si="26"/>
        <v>46</v>
      </c>
      <c r="BC24" s="110">
        <f t="shared" si="27"/>
        <v>5.3139130434782604</v>
      </c>
      <c r="BD24" s="9">
        <f t="shared" si="28"/>
        <v>244.43999999999997</v>
      </c>
      <c r="BE24" s="10">
        <f t="shared" si="29"/>
        <v>68.218695652173906</v>
      </c>
      <c r="BF24" s="11">
        <f t="shared" si="30"/>
        <v>3138.0599999999995</v>
      </c>
      <c r="BG24" s="304">
        <f t="shared" si="31"/>
        <v>53</v>
      </c>
      <c r="BH24" s="298">
        <f t="shared" si="32"/>
        <v>53</v>
      </c>
      <c r="BI24" s="112">
        <f t="shared" si="33"/>
        <v>5.3305660377358484</v>
      </c>
      <c r="BJ24" s="113">
        <f t="shared" si="34"/>
        <v>282.52</v>
      </c>
      <c r="BK24" s="10">
        <f t="shared" si="35"/>
        <v>68.831698113207537</v>
      </c>
      <c r="BL24" s="119">
        <f t="shared" si="36"/>
        <v>3648.0799999999995</v>
      </c>
      <c r="BM24" s="5">
        <v>17</v>
      </c>
      <c r="BN24" s="298">
        <f t="shared" si="37"/>
        <v>17</v>
      </c>
      <c r="BO24" s="6">
        <v>16</v>
      </c>
      <c r="BP24" s="298">
        <f t="shared" si="38"/>
        <v>16</v>
      </c>
      <c r="BQ24" s="392">
        <v>0</v>
      </c>
      <c r="BR24" s="298">
        <f t="shared" si="39"/>
        <v>0</v>
      </c>
      <c r="BS24" s="114">
        <v>3.86</v>
      </c>
      <c r="BT24" s="41">
        <f t="shared" si="40"/>
        <v>65.62</v>
      </c>
      <c r="BU24" s="114">
        <v>6.1</v>
      </c>
      <c r="BV24" s="41">
        <f t="shared" si="41"/>
        <v>97.6</v>
      </c>
      <c r="BW24" s="392">
        <v>0</v>
      </c>
      <c r="BX24" s="41">
        <f t="shared" si="42"/>
        <v>0</v>
      </c>
      <c r="BY24" s="109">
        <v>54.65</v>
      </c>
      <c r="BZ24" s="111">
        <f t="shared" si="78"/>
        <v>929.05</v>
      </c>
      <c r="CA24" s="109">
        <v>57.75</v>
      </c>
      <c r="CB24" s="111">
        <f t="shared" si="43"/>
        <v>924</v>
      </c>
      <c r="CC24" s="392">
        <v>0</v>
      </c>
      <c r="CD24" s="111">
        <f t="shared" si="44"/>
        <v>0</v>
      </c>
      <c r="CE24" s="8">
        <f t="shared" si="45"/>
        <v>33</v>
      </c>
      <c r="CF24" s="298">
        <f t="shared" si="75"/>
        <v>33</v>
      </c>
      <c r="CG24" s="110">
        <f t="shared" si="47"/>
        <v>4.9460606060606063</v>
      </c>
      <c r="CH24" s="9">
        <f t="shared" si="76"/>
        <v>163.22</v>
      </c>
      <c r="CI24" s="10">
        <f t="shared" si="49"/>
        <v>56.153030303030299</v>
      </c>
      <c r="CJ24" s="117">
        <f t="shared" si="77"/>
        <v>1853.05</v>
      </c>
      <c r="CK24" s="5">
        <v>0</v>
      </c>
      <c r="CL24" s="302">
        <f t="shared" si="51"/>
        <v>0</v>
      </c>
      <c r="CM24" s="114">
        <v>0</v>
      </c>
      <c r="CN24" s="9">
        <f t="shared" si="52"/>
        <v>0</v>
      </c>
      <c r="CO24" s="109">
        <v>0</v>
      </c>
      <c r="CP24" s="117">
        <f t="shared" si="53"/>
        <v>0</v>
      </c>
      <c r="CQ24" s="195">
        <f t="shared" si="54"/>
        <v>45</v>
      </c>
      <c r="CR24" s="298">
        <f t="shared" si="55"/>
        <v>45</v>
      </c>
      <c r="CS24" s="9">
        <f t="shared" si="56"/>
        <v>194.14</v>
      </c>
      <c r="CT24" s="117">
        <f t="shared" si="57"/>
        <v>3039.13</v>
      </c>
      <c r="CU24" s="196">
        <f t="shared" si="58"/>
        <v>41</v>
      </c>
      <c r="CV24" s="298">
        <f t="shared" si="59"/>
        <v>41</v>
      </c>
      <c r="CW24" s="31">
        <f t="shared" si="60"/>
        <v>251.6</v>
      </c>
      <c r="CX24" s="121">
        <f t="shared" si="61"/>
        <v>2462</v>
      </c>
      <c r="CY24" s="196">
        <f t="shared" si="62"/>
        <v>86</v>
      </c>
      <c r="CZ24" s="298">
        <f t="shared" si="63"/>
        <v>86</v>
      </c>
      <c r="DA24" s="31">
        <f t="shared" si="64"/>
        <v>445.74</v>
      </c>
      <c r="DB24" s="121">
        <f t="shared" si="65"/>
        <v>5501.13</v>
      </c>
      <c r="DC24" s="196">
        <f t="shared" si="66"/>
        <v>0</v>
      </c>
      <c r="DD24" s="298">
        <f t="shared" si="67"/>
        <v>0</v>
      </c>
      <c r="DE24" s="9" t="str">
        <f t="shared" si="68"/>
        <v/>
      </c>
      <c r="DF24" s="11" t="str">
        <f t="shared" si="69"/>
        <v/>
      </c>
      <c r="DG24" s="29">
        <f t="shared" si="70"/>
        <v>445.74</v>
      </c>
      <c r="DH24" s="11">
        <f t="shared" si="71"/>
        <v>5501.1299999999992</v>
      </c>
    </row>
    <row r="25" spans="1:112">
      <c r="A25" s="105" t="s">
        <v>10</v>
      </c>
      <c r="B25" s="106" t="s">
        <v>29</v>
      </c>
      <c r="C25" s="105">
        <v>106883</v>
      </c>
      <c r="D25" s="107">
        <v>10</v>
      </c>
      <c r="E25" s="335">
        <v>117</v>
      </c>
      <c r="F25" s="115">
        <v>0</v>
      </c>
      <c r="G25" s="116">
        <f t="shared" si="72"/>
        <v>117</v>
      </c>
      <c r="H25" s="108">
        <f t="shared" si="1"/>
        <v>117</v>
      </c>
      <c r="I25" s="376">
        <f t="shared" si="2"/>
        <v>117</v>
      </c>
      <c r="J25" s="375"/>
      <c r="K25" s="5">
        <v>2</v>
      </c>
      <c r="L25" s="302">
        <f t="shared" si="73"/>
        <v>2</v>
      </c>
      <c r="M25" s="512">
        <v>0</v>
      </c>
      <c r="N25" s="302">
        <f t="shared" si="3"/>
        <v>0</v>
      </c>
      <c r="O25" s="512">
        <v>0</v>
      </c>
      <c r="P25" s="302">
        <f t="shared" si="4"/>
        <v>0</v>
      </c>
      <c r="Q25" s="517">
        <v>5</v>
      </c>
      <c r="R25" s="120">
        <f t="shared" si="5"/>
        <v>10</v>
      </c>
      <c r="S25" s="517">
        <v>0</v>
      </c>
      <c r="T25" s="120">
        <f t="shared" si="6"/>
        <v>0</v>
      </c>
      <c r="U25" s="517">
        <v>0</v>
      </c>
      <c r="V25" s="120">
        <f t="shared" si="7"/>
        <v>0</v>
      </c>
      <c r="W25" s="517">
        <v>81</v>
      </c>
      <c r="X25" s="7">
        <f t="shared" si="74"/>
        <v>162</v>
      </c>
      <c r="Y25" s="109">
        <v>0</v>
      </c>
      <c r="Z25" s="7">
        <f t="shared" si="8"/>
        <v>0</v>
      </c>
      <c r="AA25" s="109">
        <v>0</v>
      </c>
      <c r="AB25" s="7">
        <f t="shared" si="9"/>
        <v>0</v>
      </c>
      <c r="AC25" s="8">
        <f t="shared" si="10"/>
        <v>2</v>
      </c>
      <c r="AD25" s="298">
        <f t="shared" si="11"/>
        <v>2</v>
      </c>
      <c r="AE25" s="110">
        <f t="shared" si="12"/>
        <v>5</v>
      </c>
      <c r="AF25" s="9">
        <f t="shared" si="13"/>
        <v>10</v>
      </c>
      <c r="AG25" s="10">
        <f t="shared" si="14"/>
        <v>81</v>
      </c>
      <c r="AH25" s="11">
        <f t="shared" si="15"/>
        <v>162</v>
      </c>
      <c r="AI25" s="6">
        <v>72</v>
      </c>
      <c r="AJ25" s="298">
        <f t="shared" si="16"/>
        <v>72</v>
      </c>
      <c r="AK25" s="6">
        <v>13</v>
      </c>
      <c r="AL25" s="298">
        <f t="shared" si="17"/>
        <v>13</v>
      </c>
      <c r="AM25" s="6">
        <v>0</v>
      </c>
      <c r="AN25" s="298">
        <f t="shared" si="18"/>
        <v>0</v>
      </c>
      <c r="AO25" s="109">
        <v>12.19</v>
      </c>
      <c r="AP25" s="41">
        <f t="shared" si="19"/>
        <v>877.68</v>
      </c>
      <c r="AQ25" s="109">
        <v>16.010000000000002</v>
      </c>
      <c r="AR25" s="41">
        <f t="shared" si="20"/>
        <v>208.13000000000002</v>
      </c>
      <c r="AS25" s="109">
        <v>0</v>
      </c>
      <c r="AT25" s="41">
        <f t="shared" si="21"/>
        <v>0</v>
      </c>
      <c r="AU25" s="109">
        <v>81.709999999999994</v>
      </c>
      <c r="AV25" s="111">
        <f t="shared" si="22"/>
        <v>5883.12</v>
      </c>
      <c r="AW25" s="109">
        <v>75.69</v>
      </c>
      <c r="AX25" s="111">
        <f t="shared" si="23"/>
        <v>983.97</v>
      </c>
      <c r="AY25" s="109">
        <v>0</v>
      </c>
      <c r="AZ25" s="118">
        <f t="shared" si="24"/>
        <v>0</v>
      </c>
      <c r="BA25" s="8">
        <f t="shared" si="25"/>
        <v>85</v>
      </c>
      <c r="BB25" s="298">
        <f t="shared" si="26"/>
        <v>85</v>
      </c>
      <c r="BC25" s="110">
        <f t="shared" si="27"/>
        <v>12.774235294117647</v>
      </c>
      <c r="BD25" s="9">
        <f t="shared" si="28"/>
        <v>1085.81</v>
      </c>
      <c r="BE25" s="10">
        <f t="shared" si="29"/>
        <v>80.78929411764706</v>
      </c>
      <c r="BF25" s="11">
        <f t="shared" si="30"/>
        <v>6867.09</v>
      </c>
      <c r="BG25" s="304">
        <f t="shared" si="31"/>
        <v>87</v>
      </c>
      <c r="BH25" s="298">
        <f t="shared" si="32"/>
        <v>87</v>
      </c>
      <c r="BI25" s="112">
        <f t="shared" si="33"/>
        <v>12.59551724137931</v>
      </c>
      <c r="BJ25" s="113">
        <f t="shared" si="34"/>
        <v>1095.81</v>
      </c>
      <c r="BK25" s="10">
        <f t="shared" si="35"/>
        <v>80.794137931034484</v>
      </c>
      <c r="BL25" s="119">
        <f t="shared" si="36"/>
        <v>7029.09</v>
      </c>
      <c r="BM25" s="265">
        <v>19</v>
      </c>
      <c r="BN25" s="298">
        <f t="shared" si="37"/>
        <v>19</v>
      </c>
      <c r="BO25" s="392">
        <v>3</v>
      </c>
      <c r="BP25" s="298">
        <f t="shared" si="38"/>
        <v>3</v>
      </c>
      <c r="BQ25" s="392">
        <v>8</v>
      </c>
      <c r="BR25" s="298">
        <f t="shared" si="39"/>
        <v>8</v>
      </c>
      <c r="BS25" s="392">
        <v>4.8499999999999996</v>
      </c>
      <c r="BT25" s="41">
        <f t="shared" si="40"/>
        <v>92.149999999999991</v>
      </c>
      <c r="BU25" s="392">
        <v>5.27</v>
      </c>
      <c r="BV25" s="41">
        <f t="shared" si="41"/>
        <v>15.809999999999999</v>
      </c>
      <c r="BW25" s="392">
        <v>7.19</v>
      </c>
      <c r="BX25" s="41">
        <f t="shared" si="42"/>
        <v>57.52</v>
      </c>
      <c r="BY25" s="392">
        <v>49.3</v>
      </c>
      <c r="BZ25" s="111">
        <f t="shared" si="78"/>
        <v>936.69999999999993</v>
      </c>
      <c r="CA25" s="392">
        <v>58.67</v>
      </c>
      <c r="CB25" s="111">
        <f t="shared" si="43"/>
        <v>176.01</v>
      </c>
      <c r="CC25" s="392">
        <v>52.2</v>
      </c>
      <c r="CD25" s="111">
        <f t="shared" si="44"/>
        <v>417.6</v>
      </c>
      <c r="CE25" s="8">
        <f t="shared" si="45"/>
        <v>30</v>
      </c>
      <c r="CF25" s="298">
        <f t="shared" si="75"/>
        <v>30</v>
      </c>
      <c r="CG25" s="110">
        <f t="shared" si="47"/>
        <v>5.516</v>
      </c>
      <c r="CH25" s="9">
        <f t="shared" si="76"/>
        <v>165.48</v>
      </c>
      <c r="CI25" s="10">
        <f t="shared" si="49"/>
        <v>51.010333333333328</v>
      </c>
      <c r="CJ25" s="117">
        <f t="shared" si="77"/>
        <v>1530.31</v>
      </c>
      <c r="CK25" s="5">
        <v>0</v>
      </c>
      <c r="CL25" s="302">
        <f t="shared" si="51"/>
        <v>0</v>
      </c>
      <c r="CM25" s="114">
        <v>0</v>
      </c>
      <c r="CN25" s="9">
        <f t="shared" si="52"/>
        <v>0</v>
      </c>
      <c r="CO25" s="109">
        <v>0</v>
      </c>
      <c r="CP25" s="117">
        <f t="shared" si="53"/>
        <v>0</v>
      </c>
      <c r="CQ25" s="195">
        <f t="shared" si="54"/>
        <v>93</v>
      </c>
      <c r="CR25" s="298">
        <f t="shared" si="55"/>
        <v>93</v>
      </c>
      <c r="CS25" s="9">
        <f t="shared" si="56"/>
        <v>979.82999999999993</v>
      </c>
      <c r="CT25" s="117">
        <f t="shared" si="57"/>
        <v>6981.82</v>
      </c>
      <c r="CU25" s="196">
        <f t="shared" si="58"/>
        <v>16</v>
      </c>
      <c r="CV25" s="298">
        <f t="shared" si="59"/>
        <v>16</v>
      </c>
      <c r="CW25" s="31">
        <f t="shared" si="60"/>
        <v>223.94000000000003</v>
      </c>
      <c r="CX25" s="121">
        <f t="shared" si="61"/>
        <v>1159.98</v>
      </c>
      <c r="CY25" s="196">
        <f t="shared" si="62"/>
        <v>109</v>
      </c>
      <c r="CZ25" s="298">
        <f t="shared" si="63"/>
        <v>109</v>
      </c>
      <c r="DA25" s="31">
        <f t="shared" si="64"/>
        <v>1203.77</v>
      </c>
      <c r="DB25" s="121">
        <f t="shared" si="65"/>
        <v>8141.7999999999993</v>
      </c>
      <c r="DC25" s="196">
        <f t="shared" si="66"/>
        <v>8</v>
      </c>
      <c r="DD25" s="298">
        <f t="shared" si="67"/>
        <v>8</v>
      </c>
      <c r="DE25" s="9">
        <f t="shared" si="68"/>
        <v>57.52</v>
      </c>
      <c r="DF25" s="11">
        <f t="shared" si="69"/>
        <v>417.6</v>
      </c>
      <c r="DG25" s="29">
        <f t="shared" si="70"/>
        <v>1261.29</v>
      </c>
      <c r="DH25" s="11">
        <f t="shared" si="71"/>
        <v>8559.4</v>
      </c>
    </row>
    <row r="26" spans="1:112">
      <c r="A26" s="105" t="s">
        <v>10</v>
      </c>
      <c r="B26" s="106" t="s">
        <v>30</v>
      </c>
      <c r="C26" s="105">
        <v>107318</v>
      </c>
      <c r="D26" s="107">
        <v>10</v>
      </c>
      <c r="E26" s="335">
        <v>76</v>
      </c>
      <c r="F26" s="115">
        <v>5</v>
      </c>
      <c r="G26" s="116">
        <f t="shared" si="72"/>
        <v>71</v>
      </c>
      <c r="H26" s="108">
        <f t="shared" si="1"/>
        <v>71</v>
      </c>
      <c r="I26" s="376">
        <f t="shared" si="2"/>
        <v>71</v>
      </c>
      <c r="J26" s="375"/>
      <c r="K26" s="5">
        <v>0</v>
      </c>
      <c r="L26" s="302">
        <f t="shared" si="73"/>
        <v>0</v>
      </c>
      <c r="M26" s="512">
        <v>0</v>
      </c>
      <c r="N26" s="302">
        <f t="shared" si="3"/>
        <v>0</v>
      </c>
      <c r="O26" s="512">
        <v>14</v>
      </c>
      <c r="P26" s="302">
        <f t="shared" si="4"/>
        <v>14</v>
      </c>
      <c r="Q26" s="517">
        <v>0</v>
      </c>
      <c r="R26" s="120">
        <f t="shared" si="5"/>
        <v>0</v>
      </c>
      <c r="S26" s="517">
        <v>0</v>
      </c>
      <c r="T26" s="120">
        <f t="shared" si="6"/>
        <v>0</v>
      </c>
      <c r="U26" s="517">
        <v>4.29</v>
      </c>
      <c r="V26" s="120">
        <f t="shared" si="7"/>
        <v>60.06</v>
      </c>
      <c r="W26" s="517">
        <v>0</v>
      </c>
      <c r="X26" s="7">
        <f t="shared" si="74"/>
        <v>0</v>
      </c>
      <c r="Y26" s="109">
        <v>0</v>
      </c>
      <c r="Z26" s="7">
        <f t="shared" si="8"/>
        <v>0</v>
      </c>
      <c r="AA26" s="109">
        <v>63.79</v>
      </c>
      <c r="AB26" s="7">
        <f t="shared" si="9"/>
        <v>893.06</v>
      </c>
      <c r="AC26" s="8">
        <f t="shared" si="10"/>
        <v>14</v>
      </c>
      <c r="AD26" s="298">
        <f t="shared" si="11"/>
        <v>14</v>
      </c>
      <c r="AE26" s="110">
        <f t="shared" si="12"/>
        <v>4.29</v>
      </c>
      <c r="AF26" s="9">
        <f t="shared" si="13"/>
        <v>60.06</v>
      </c>
      <c r="AG26" s="10">
        <f t="shared" si="14"/>
        <v>63.79</v>
      </c>
      <c r="AH26" s="11">
        <f t="shared" si="15"/>
        <v>893.06</v>
      </c>
      <c r="AI26" s="6">
        <v>13</v>
      </c>
      <c r="AJ26" s="298">
        <f t="shared" si="16"/>
        <v>13</v>
      </c>
      <c r="AK26" s="6">
        <v>16</v>
      </c>
      <c r="AL26" s="298">
        <f t="shared" si="17"/>
        <v>16</v>
      </c>
      <c r="AM26" s="6">
        <v>10</v>
      </c>
      <c r="AN26" s="298">
        <f t="shared" si="18"/>
        <v>10</v>
      </c>
      <c r="AO26" s="109">
        <v>4.47</v>
      </c>
      <c r="AP26" s="41">
        <f t="shared" si="19"/>
        <v>58.11</v>
      </c>
      <c r="AQ26" s="109">
        <v>6.66</v>
      </c>
      <c r="AR26" s="41">
        <f t="shared" si="20"/>
        <v>106.56</v>
      </c>
      <c r="AS26" s="109">
        <v>11.08</v>
      </c>
      <c r="AT26" s="41">
        <f t="shared" si="21"/>
        <v>110.8</v>
      </c>
      <c r="AU26" s="109">
        <v>82.85</v>
      </c>
      <c r="AV26" s="111">
        <f t="shared" si="22"/>
        <v>1077.05</v>
      </c>
      <c r="AW26" s="109">
        <v>80.94</v>
      </c>
      <c r="AX26" s="111">
        <f t="shared" si="23"/>
        <v>1295.04</v>
      </c>
      <c r="AY26" s="109">
        <v>65.3</v>
      </c>
      <c r="AZ26" s="118">
        <f t="shared" si="24"/>
        <v>653</v>
      </c>
      <c r="BA26" s="8">
        <f t="shared" si="25"/>
        <v>39</v>
      </c>
      <c r="BB26" s="298">
        <f t="shared" si="26"/>
        <v>39</v>
      </c>
      <c r="BC26" s="110">
        <f t="shared" si="27"/>
        <v>7.0633333333333344</v>
      </c>
      <c r="BD26" s="9">
        <f t="shared" si="28"/>
        <v>275.47000000000003</v>
      </c>
      <c r="BE26" s="10">
        <f t="shared" si="29"/>
        <v>77.566410256410265</v>
      </c>
      <c r="BF26" s="11">
        <f t="shared" si="30"/>
        <v>3025.09</v>
      </c>
      <c r="BG26" s="304">
        <f t="shared" si="31"/>
        <v>53</v>
      </c>
      <c r="BH26" s="298">
        <f t="shared" si="32"/>
        <v>53</v>
      </c>
      <c r="BI26" s="112">
        <f t="shared" si="33"/>
        <v>6.3307547169811329</v>
      </c>
      <c r="BJ26" s="113">
        <f t="shared" si="34"/>
        <v>335.53000000000003</v>
      </c>
      <c r="BK26" s="10">
        <f t="shared" si="35"/>
        <v>73.927358490566036</v>
      </c>
      <c r="BL26" s="119">
        <f t="shared" si="36"/>
        <v>3918.15</v>
      </c>
      <c r="BM26" s="265">
        <v>7</v>
      </c>
      <c r="BN26" s="298">
        <f t="shared" si="37"/>
        <v>7</v>
      </c>
      <c r="BO26" s="392">
        <v>8</v>
      </c>
      <c r="BP26" s="298">
        <f t="shared" si="38"/>
        <v>8</v>
      </c>
      <c r="BQ26" s="392">
        <v>3</v>
      </c>
      <c r="BR26" s="298">
        <f t="shared" si="39"/>
        <v>3</v>
      </c>
      <c r="BS26" s="392">
        <v>6.34</v>
      </c>
      <c r="BT26" s="41">
        <f t="shared" si="40"/>
        <v>44.379999999999995</v>
      </c>
      <c r="BU26" s="392">
        <v>5.5</v>
      </c>
      <c r="BV26" s="41">
        <f t="shared" si="41"/>
        <v>44</v>
      </c>
      <c r="BW26" s="392">
        <v>6.4</v>
      </c>
      <c r="BX26" s="41">
        <f t="shared" si="42"/>
        <v>19.200000000000003</v>
      </c>
      <c r="BY26" s="392">
        <v>60.63</v>
      </c>
      <c r="BZ26" s="111">
        <f t="shared" si="78"/>
        <v>424.41</v>
      </c>
      <c r="CA26" s="392">
        <v>53.56</v>
      </c>
      <c r="CB26" s="111">
        <f t="shared" si="43"/>
        <v>428.48</v>
      </c>
      <c r="CC26" s="392">
        <v>56.06</v>
      </c>
      <c r="CD26" s="111">
        <f t="shared" si="44"/>
        <v>168.18</v>
      </c>
      <c r="CE26" s="8">
        <f t="shared" si="45"/>
        <v>18</v>
      </c>
      <c r="CF26" s="298">
        <f t="shared" si="75"/>
        <v>18</v>
      </c>
      <c r="CG26" s="110">
        <f t="shared" si="47"/>
        <v>5.9766666666666666</v>
      </c>
      <c r="CH26" s="9">
        <f t="shared" si="76"/>
        <v>107.58</v>
      </c>
      <c r="CI26" s="10">
        <f t="shared" si="49"/>
        <v>56.726111111111123</v>
      </c>
      <c r="CJ26" s="117">
        <f t="shared" si="77"/>
        <v>1021.0700000000002</v>
      </c>
      <c r="CK26" s="5">
        <v>0</v>
      </c>
      <c r="CL26" s="302">
        <f t="shared" si="51"/>
        <v>0</v>
      </c>
      <c r="CM26" s="114">
        <v>0</v>
      </c>
      <c r="CN26" s="9">
        <f t="shared" si="52"/>
        <v>0</v>
      </c>
      <c r="CO26" s="109">
        <v>0</v>
      </c>
      <c r="CP26" s="117">
        <f t="shared" si="53"/>
        <v>0</v>
      </c>
      <c r="CQ26" s="195">
        <f t="shared" si="54"/>
        <v>20</v>
      </c>
      <c r="CR26" s="298">
        <f t="shared" si="55"/>
        <v>20</v>
      </c>
      <c r="CS26" s="9">
        <f t="shared" si="56"/>
        <v>102.49</v>
      </c>
      <c r="CT26" s="117">
        <f t="shared" si="57"/>
        <v>1501.46</v>
      </c>
      <c r="CU26" s="196">
        <f t="shared" si="58"/>
        <v>24</v>
      </c>
      <c r="CV26" s="298">
        <f t="shared" si="59"/>
        <v>24</v>
      </c>
      <c r="CW26" s="31">
        <f t="shared" si="60"/>
        <v>150.56</v>
      </c>
      <c r="CX26" s="121">
        <f t="shared" si="61"/>
        <v>1723.52</v>
      </c>
      <c r="CY26" s="196">
        <f t="shared" si="62"/>
        <v>44</v>
      </c>
      <c r="CZ26" s="298">
        <f t="shared" si="63"/>
        <v>44</v>
      </c>
      <c r="DA26" s="31">
        <f t="shared" si="64"/>
        <v>253.05</v>
      </c>
      <c r="DB26" s="121">
        <f t="shared" si="65"/>
        <v>3224.98</v>
      </c>
      <c r="DC26" s="196">
        <f t="shared" si="66"/>
        <v>27</v>
      </c>
      <c r="DD26" s="298">
        <f t="shared" si="67"/>
        <v>27</v>
      </c>
      <c r="DE26" s="9">
        <f t="shared" si="68"/>
        <v>190.06</v>
      </c>
      <c r="DF26" s="11">
        <f t="shared" si="69"/>
        <v>1714.24</v>
      </c>
      <c r="DG26" s="29">
        <f t="shared" si="70"/>
        <v>443.11</v>
      </c>
      <c r="DH26" s="11">
        <f t="shared" si="71"/>
        <v>4939.22</v>
      </c>
    </row>
    <row r="27" spans="1:112">
      <c r="A27" s="105" t="s">
        <v>10</v>
      </c>
      <c r="B27" s="127" t="s">
        <v>31</v>
      </c>
      <c r="C27" s="105">
        <v>106980</v>
      </c>
      <c r="D27" s="107">
        <v>10</v>
      </c>
      <c r="E27" s="335">
        <v>379</v>
      </c>
      <c r="F27" s="115">
        <v>43</v>
      </c>
      <c r="G27" s="116">
        <f t="shared" si="72"/>
        <v>336</v>
      </c>
      <c r="H27" s="108">
        <f t="shared" si="1"/>
        <v>336</v>
      </c>
      <c r="I27" s="376">
        <f t="shared" si="2"/>
        <v>336</v>
      </c>
      <c r="J27" s="375"/>
      <c r="K27" s="5">
        <v>2</v>
      </c>
      <c r="L27" s="302">
        <f t="shared" si="73"/>
        <v>2</v>
      </c>
      <c r="M27" s="512">
        <v>32</v>
      </c>
      <c r="N27" s="302">
        <f t="shared" si="3"/>
        <v>32</v>
      </c>
      <c r="O27" s="512">
        <v>2</v>
      </c>
      <c r="P27" s="302">
        <f t="shared" si="4"/>
        <v>2</v>
      </c>
      <c r="Q27" s="517">
        <v>15.33</v>
      </c>
      <c r="R27" s="120">
        <f t="shared" si="5"/>
        <v>30.66</v>
      </c>
      <c r="S27" s="517">
        <v>6.59</v>
      </c>
      <c r="T27" s="120">
        <f t="shared" si="6"/>
        <v>210.88</v>
      </c>
      <c r="U27" s="517">
        <v>8.67</v>
      </c>
      <c r="V27" s="120">
        <f t="shared" si="7"/>
        <v>17.34</v>
      </c>
      <c r="W27" s="517">
        <v>84.5</v>
      </c>
      <c r="X27" s="7">
        <f t="shared" si="74"/>
        <v>169</v>
      </c>
      <c r="Y27" s="109">
        <v>72.28</v>
      </c>
      <c r="Z27" s="7">
        <f t="shared" si="8"/>
        <v>2312.96</v>
      </c>
      <c r="AA27" s="109">
        <v>39.5</v>
      </c>
      <c r="AB27" s="7">
        <f t="shared" si="9"/>
        <v>79</v>
      </c>
      <c r="AC27" s="8">
        <f t="shared" si="10"/>
        <v>36</v>
      </c>
      <c r="AD27" s="298">
        <f t="shared" si="11"/>
        <v>36</v>
      </c>
      <c r="AE27" s="110">
        <f t="shared" si="12"/>
        <v>7.1911111111111108</v>
      </c>
      <c r="AF27" s="9">
        <f t="shared" si="13"/>
        <v>258.88</v>
      </c>
      <c r="AG27" s="10">
        <f t="shared" si="14"/>
        <v>71.137777777777785</v>
      </c>
      <c r="AH27" s="11">
        <f t="shared" si="15"/>
        <v>2560.96</v>
      </c>
      <c r="AI27" s="6">
        <v>91</v>
      </c>
      <c r="AJ27" s="298">
        <f t="shared" si="16"/>
        <v>91</v>
      </c>
      <c r="AK27" s="6">
        <v>33</v>
      </c>
      <c r="AL27" s="298">
        <f t="shared" si="17"/>
        <v>33</v>
      </c>
      <c r="AM27" s="6">
        <v>94</v>
      </c>
      <c r="AN27" s="298">
        <f t="shared" si="18"/>
        <v>94</v>
      </c>
      <c r="AO27" s="109">
        <v>5.39</v>
      </c>
      <c r="AP27" s="41">
        <f t="shared" si="19"/>
        <v>490.48999999999995</v>
      </c>
      <c r="AQ27" s="109">
        <v>10.42</v>
      </c>
      <c r="AR27" s="41">
        <f t="shared" si="20"/>
        <v>343.86</v>
      </c>
      <c r="AS27" s="109">
        <v>10.47</v>
      </c>
      <c r="AT27" s="41">
        <f t="shared" si="21"/>
        <v>984.18000000000006</v>
      </c>
      <c r="AU27" s="109">
        <v>78.459999999999994</v>
      </c>
      <c r="AV27" s="111">
        <f t="shared" si="22"/>
        <v>7139.86</v>
      </c>
      <c r="AW27" s="109">
        <v>74.67</v>
      </c>
      <c r="AX27" s="111">
        <f t="shared" si="23"/>
        <v>2464.11</v>
      </c>
      <c r="AY27" s="109">
        <v>62.17</v>
      </c>
      <c r="AZ27" s="118">
        <f t="shared" si="24"/>
        <v>5843.9800000000005</v>
      </c>
      <c r="BA27" s="8">
        <f t="shared" si="25"/>
        <v>218</v>
      </c>
      <c r="BB27" s="298">
        <f t="shared" si="26"/>
        <v>218</v>
      </c>
      <c r="BC27" s="110">
        <f t="shared" si="27"/>
        <v>8.3418807339449543</v>
      </c>
      <c r="BD27" s="9">
        <f t="shared" si="28"/>
        <v>1818.53</v>
      </c>
      <c r="BE27" s="10">
        <f t="shared" si="29"/>
        <v>70.862155963302754</v>
      </c>
      <c r="BF27" s="11">
        <f t="shared" si="30"/>
        <v>15447.95</v>
      </c>
      <c r="BG27" s="304">
        <f t="shared" si="31"/>
        <v>254</v>
      </c>
      <c r="BH27" s="298">
        <f t="shared" si="32"/>
        <v>254</v>
      </c>
      <c r="BI27" s="112">
        <f t="shared" si="33"/>
        <v>8.1787795275590547</v>
      </c>
      <c r="BJ27" s="113">
        <f t="shared" si="34"/>
        <v>2077.41</v>
      </c>
      <c r="BK27" s="10">
        <f t="shared" si="35"/>
        <v>70.90122047244094</v>
      </c>
      <c r="BL27" s="119">
        <f t="shared" si="36"/>
        <v>18008.91</v>
      </c>
      <c r="BM27" s="265">
        <v>43</v>
      </c>
      <c r="BN27" s="298">
        <f t="shared" si="37"/>
        <v>43</v>
      </c>
      <c r="BO27" s="392">
        <v>39</v>
      </c>
      <c r="BP27" s="298">
        <f t="shared" si="38"/>
        <v>39</v>
      </c>
      <c r="BQ27" s="392">
        <v>0</v>
      </c>
      <c r="BR27" s="298">
        <f t="shared" si="39"/>
        <v>0</v>
      </c>
      <c r="BS27" s="392">
        <v>4.8</v>
      </c>
      <c r="BT27" s="41">
        <f t="shared" si="40"/>
        <v>206.4</v>
      </c>
      <c r="BU27" s="392">
        <v>4.46</v>
      </c>
      <c r="BV27" s="41">
        <f t="shared" si="41"/>
        <v>173.94</v>
      </c>
      <c r="BW27" s="392">
        <v>6.48</v>
      </c>
      <c r="BX27" s="41">
        <f t="shared" si="42"/>
        <v>0</v>
      </c>
      <c r="BY27" s="392">
        <v>67.569999999999993</v>
      </c>
      <c r="BZ27" s="111">
        <f t="shared" si="78"/>
        <v>2905.5099999999998</v>
      </c>
      <c r="CA27" s="392">
        <v>50.26</v>
      </c>
      <c r="CB27" s="111">
        <f t="shared" si="43"/>
        <v>1960.1399999999999</v>
      </c>
      <c r="CC27" s="392">
        <v>58.38</v>
      </c>
      <c r="CD27" s="111">
        <f t="shared" si="44"/>
        <v>0</v>
      </c>
      <c r="CE27" s="8">
        <f t="shared" si="45"/>
        <v>82</v>
      </c>
      <c r="CF27" s="298">
        <f t="shared" si="75"/>
        <v>82</v>
      </c>
      <c r="CG27" s="110">
        <f t="shared" si="47"/>
        <v>4.6382926829268296</v>
      </c>
      <c r="CH27" s="9">
        <f t="shared" si="76"/>
        <v>380.34000000000003</v>
      </c>
      <c r="CI27" s="10">
        <f t="shared" si="49"/>
        <v>59.337195121951218</v>
      </c>
      <c r="CJ27" s="117">
        <f t="shared" si="77"/>
        <v>4865.6499999999996</v>
      </c>
      <c r="CK27" s="5">
        <v>0</v>
      </c>
      <c r="CL27" s="302">
        <f t="shared" si="51"/>
        <v>0</v>
      </c>
      <c r="CM27" s="114">
        <v>0</v>
      </c>
      <c r="CN27" s="9">
        <f t="shared" si="52"/>
        <v>0</v>
      </c>
      <c r="CO27" s="109">
        <v>0</v>
      </c>
      <c r="CP27" s="117">
        <f t="shared" si="53"/>
        <v>0</v>
      </c>
      <c r="CQ27" s="195">
        <f t="shared" si="54"/>
        <v>136</v>
      </c>
      <c r="CR27" s="298">
        <f t="shared" si="55"/>
        <v>136</v>
      </c>
      <c r="CS27" s="9">
        <f t="shared" si="56"/>
        <v>727.55</v>
      </c>
      <c r="CT27" s="117">
        <f t="shared" si="57"/>
        <v>10214.369999999999</v>
      </c>
      <c r="CU27" s="196">
        <f t="shared" si="58"/>
        <v>104</v>
      </c>
      <c r="CV27" s="298">
        <f t="shared" si="59"/>
        <v>104</v>
      </c>
      <c r="CW27" s="31">
        <f t="shared" si="60"/>
        <v>728.68000000000006</v>
      </c>
      <c r="CX27" s="121">
        <f t="shared" si="61"/>
        <v>6737.2099999999991</v>
      </c>
      <c r="CY27" s="196">
        <f t="shared" si="62"/>
        <v>240</v>
      </c>
      <c r="CZ27" s="298">
        <f t="shared" si="63"/>
        <v>240</v>
      </c>
      <c r="DA27" s="31">
        <f t="shared" si="64"/>
        <v>1456.23</v>
      </c>
      <c r="DB27" s="121">
        <f t="shared" si="65"/>
        <v>16951.579999999998</v>
      </c>
      <c r="DC27" s="196">
        <f t="shared" si="66"/>
        <v>96</v>
      </c>
      <c r="DD27" s="298">
        <f t="shared" si="67"/>
        <v>96</v>
      </c>
      <c r="DE27" s="9">
        <f t="shared" si="68"/>
        <v>1001.5200000000001</v>
      </c>
      <c r="DF27" s="11">
        <f t="shared" si="69"/>
        <v>5922.9800000000005</v>
      </c>
      <c r="DG27" s="29">
        <f t="shared" si="70"/>
        <v>2457.75</v>
      </c>
      <c r="DH27" s="11">
        <f t="shared" si="71"/>
        <v>22874.559999999998</v>
      </c>
    </row>
    <row r="28" spans="1:112">
      <c r="A28" s="105" t="s">
        <v>10</v>
      </c>
      <c r="B28" s="106" t="s">
        <v>32</v>
      </c>
      <c r="C28" s="105">
        <v>107460</v>
      </c>
      <c r="D28" s="107">
        <v>10</v>
      </c>
      <c r="E28" s="335">
        <v>221</v>
      </c>
      <c r="F28" s="115">
        <v>2</v>
      </c>
      <c r="G28" s="116">
        <f t="shared" si="72"/>
        <v>219</v>
      </c>
      <c r="H28" s="108">
        <f t="shared" si="1"/>
        <v>219</v>
      </c>
      <c r="I28" s="376">
        <f t="shared" si="2"/>
        <v>219</v>
      </c>
      <c r="J28" s="375"/>
      <c r="K28" s="5">
        <v>1</v>
      </c>
      <c r="L28" s="302">
        <f t="shared" si="73"/>
        <v>1</v>
      </c>
      <c r="M28" s="512">
        <v>0</v>
      </c>
      <c r="N28" s="302">
        <f t="shared" si="3"/>
        <v>0</v>
      </c>
      <c r="O28" s="512">
        <v>0</v>
      </c>
      <c r="P28" s="302">
        <f t="shared" si="4"/>
        <v>0</v>
      </c>
      <c r="Q28" s="517">
        <v>2</v>
      </c>
      <c r="R28" s="120">
        <f t="shared" si="5"/>
        <v>2</v>
      </c>
      <c r="S28" s="517">
        <v>0</v>
      </c>
      <c r="T28" s="120">
        <f t="shared" si="6"/>
        <v>0</v>
      </c>
      <c r="U28" s="517">
        <v>0</v>
      </c>
      <c r="V28" s="120">
        <f t="shared" si="7"/>
        <v>0</v>
      </c>
      <c r="W28" s="517">
        <v>61</v>
      </c>
      <c r="X28" s="7">
        <f t="shared" si="74"/>
        <v>61</v>
      </c>
      <c r="Y28" s="109">
        <v>0</v>
      </c>
      <c r="Z28" s="7">
        <f t="shared" si="8"/>
        <v>0</v>
      </c>
      <c r="AA28" s="109">
        <v>0</v>
      </c>
      <c r="AB28" s="7">
        <f t="shared" si="9"/>
        <v>0</v>
      </c>
      <c r="AC28" s="8">
        <f t="shared" si="10"/>
        <v>1</v>
      </c>
      <c r="AD28" s="298">
        <f t="shared" si="11"/>
        <v>1</v>
      </c>
      <c r="AE28" s="110">
        <f t="shared" si="12"/>
        <v>2</v>
      </c>
      <c r="AF28" s="9">
        <f t="shared" si="13"/>
        <v>2</v>
      </c>
      <c r="AG28" s="10">
        <f t="shared" si="14"/>
        <v>61</v>
      </c>
      <c r="AH28" s="11">
        <f t="shared" si="15"/>
        <v>61</v>
      </c>
      <c r="AI28" s="6">
        <v>141</v>
      </c>
      <c r="AJ28" s="298">
        <f t="shared" si="16"/>
        <v>141</v>
      </c>
      <c r="AK28" s="6">
        <v>7</v>
      </c>
      <c r="AL28" s="298">
        <f t="shared" si="17"/>
        <v>7</v>
      </c>
      <c r="AM28" s="6">
        <v>10</v>
      </c>
      <c r="AN28" s="298">
        <f t="shared" si="18"/>
        <v>10</v>
      </c>
      <c r="AO28" s="109">
        <v>6.45</v>
      </c>
      <c r="AP28" s="41">
        <f t="shared" si="19"/>
        <v>909.45</v>
      </c>
      <c r="AQ28" s="109">
        <v>6.25</v>
      </c>
      <c r="AR28" s="41">
        <f t="shared" si="20"/>
        <v>43.75</v>
      </c>
      <c r="AS28" s="109">
        <v>9.43</v>
      </c>
      <c r="AT28" s="41">
        <f t="shared" si="21"/>
        <v>94.3</v>
      </c>
      <c r="AU28" s="109">
        <v>79.13</v>
      </c>
      <c r="AV28" s="111">
        <f t="shared" si="22"/>
        <v>11157.33</v>
      </c>
      <c r="AW28" s="109">
        <v>93</v>
      </c>
      <c r="AX28" s="111">
        <f t="shared" si="23"/>
        <v>651</v>
      </c>
      <c r="AY28" s="109">
        <v>65.7</v>
      </c>
      <c r="AZ28" s="118">
        <f t="shared" si="24"/>
        <v>657</v>
      </c>
      <c r="BA28" s="8">
        <f t="shared" si="25"/>
        <v>158</v>
      </c>
      <c r="BB28" s="298">
        <f t="shared" si="26"/>
        <v>158</v>
      </c>
      <c r="BC28" s="110">
        <f t="shared" si="27"/>
        <v>6.6297468354430382</v>
      </c>
      <c r="BD28" s="9">
        <f t="shared" si="28"/>
        <v>1047.5</v>
      </c>
      <c r="BE28" s="10">
        <f t="shared" si="29"/>
        <v>78.894493670886078</v>
      </c>
      <c r="BF28" s="11">
        <f t="shared" si="30"/>
        <v>12465.33</v>
      </c>
      <c r="BG28" s="304">
        <f t="shared" si="31"/>
        <v>159</v>
      </c>
      <c r="BH28" s="298">
        <f t="shared" si="32"/>
        <v>159</v>
      </c>
      <c r="BI28" s="112">
        <f t="shared" si="33"/>
        <v>6.60062893081761</v>
      </c>
      <c r="BJ28" s="113">
        <f t="shared" si="34"/>
        <v>1049.5</v>
      </c>
      <c r="BK28" s="10">
        <f t="shared" si="35"/>
        <v>78.781949685534585</v>
      </c>
      <c r="BL28" s="119">
        <f t="shared" si="36"/>
        <v>12526.329999999998</v>
      </c>
      <c r="BM28" s="265">
        <v>15</v>
      </c>
      <c r="BN28" s="298">
        <f t="shared" si="37"/>
        <v>15</v>
      </c>
      <c r="BO28" s="392">
        <v>6</v>
      </c>
      <c r="BP28" s="298">
        <f t="shared" si="38"/>
        <v>6</v>
      </c>
      <c r="BQ28" s="392">
        <v>39</v>
      </c>
      <c r="BR28" s="298">
        <f t="shared" si="39"/>
        <v>39</v>
      </c>
      <c r="BS28" s="392">
        <v>3.06</v>
      </c>
      <c r="BT28" s="41">
        <f t="shared" si="40"/>
        <v>45.9</v>
      </c>
      <c r="BU28" s="392">
        <v>3.63</v>
      </c>
      <c r="BV28" s="41">
        <f t="shared" si="41"/>
        <v>21.78</v>
      </c>
      <c r="BW28" s="392">
        <v>3.39</v>
      </c>
      <c r="BX28" s="41">
        <f t="shared" si="42"/>
        <v>132.21</v>
      </c>
      <c r="BY28" s="392">
        <v>58.94</v>
      </c>
      <c r="BZ28" s="111">
        <f t="shared" si="78"/>
        <v>884.09999999999991</v>
      </c>
      <c r="CA28" s="392">
        <v>54.96</v>
      </c>
      <c r="CB28" s="111">
        <f t="shared" si="43"/>
        <v>329.76</v>
      </c>
      <c r="CC28" s="392">
        <v>57.32</v>
      </c>
      <c r="CD28" s="111">
        <f t="shared" si="44"/>
        <v>2235.48</v>
      </c>
      <c r="CE28" s="8">
        <f t="shared" si="45"/>
        <v>60</v>
      </c>
      <c r="CF28" s="298">
        <f t="shared" si="75"/>
        <v>60</v>
      </c>
      <c r="CG28" s="110">
        <f t="shared" si="47"/>
        <v>3.3315000000000001</v>
      </c>
      <c r="CH28" s="9">
        <f t="shared" si="76"/>
        <v>199.89000000000001</v>
      </c>
      <c r="CI28" s="10">
        <f t="shared" si="49"/>
        <v>57.489000000000004</v>
      </c>
      <c r="CJ28" s="117">
        <f t="shared" si="77"/>
        <v>3449.34</v>
      </c>
      <c r="CK28" s="5">
        <v>0</v>
      </c>
      <c r="CL28" s="302">
        <f t="shared" si="51"/>
        <v>0</v>
      </c>
      <c r="CM28" s="114">
        <v>0</v>
      </c>
      <c r="CN28" s="9">
        <f t="shared" si="52"/>
        <v>0</v>
      </c>
      <c r="CO28" s="109">
        <v>0</v>
      </c>
      <c r="CP28" s="117">
        <f t="shared" si="53"/>
        <v>0</v>
      </c>
      <c r="CQ28" s="195">
        <f t="shared" si="54"/>
        <v>157</v>
      </c>
      <c r="CR28" s="298">
        <f t="shared" si="55"/>
        <v>157</v>
      </c>
      <c r="CS28" s="9">
        <f t="shared" si="56"/>
        <v>957.35</v>
      </c>
      <c r="CT28" s="117">
        <f t="shared" si="57"/>
        <v>12102.43</v>
      </c>
      <c r="CU28" s="196">
        <f t="shared" si="58"/>
        <v>13</v>
      </c>
      <c r="CV28" s="298">
        <f t="shared" si="59"/>
        <v>13</v>
      </c>
      <c r="CW28" s="31">
        <f t="shared" si="60"/>
        <v>65.53</v>
      </c>
      <c r="CX28" s="121">
        <f t="shared" si="61"/>
        <v>980.76</v>
      </c>
      <c r="CY28" s="196">
        <f t="shared" si="62"/>
        <v>170</v>
      </c>
      <c r="CZ28" s="298">
        <f t="shared" si="63"/>
        <v>170</v>
      </c>
      <c r="DA28" s="31">
        <f t="shared" si="64"/>
        <v>1022.88</v>
      </c>
      <c r="DB28" s="121">
        <f t="shared" si="65"/>
        <v>13083.19</v>
      </c>
      <c r="DC28" s="196">
        <f t="shared" si="66"/>
        <v>49</v>
      </c>
      <c r="DD28" s="298">
        <f t="shared" si="67"/>
        <v>49</v>
      </c>
      <c r="DE28" s="9">
        <f t="shared" si="68"/>
        <v>226.51</v>
      </c>
      <c r="DF28" s="11">
        <f t="shared" si="69"/>
        <v>2892.48</v>
      </c>
      <c r="DG28" s="29">
        <f t="shared" si="70"/>
        <v>1249.3900000000001</v>
      </c>
      <c r="DH28" s="11">
        <f t="shared" si="71"/>
        <v>15975.669999999998</v>
      </c>
    </row>
    <row r="29" spans="1:112">
      <c r="A29" s="105" t="s">
        <v>10</v>
      </c>
      <c r="B29" s="106" t="s">
        <v>33</v>
      </c>
      <c r="C29" s="105">
        <v>107521</v>
      </c>
      <c r="D29" s="107">
        <v>10</v>
      </c>
      <c r="E29" s="335">
        <v>102</v>
      </c>
      <c r="F29" s="115">
        <v>5</v>
      </c>
      <c r="G29" s="116">
        <f t="shared" si="72"/>
        <v>97</v>
      </c>
      <c r="H29" s="108">
        <f t="shared" si="1"/>
        <v>97</v>
      </c>
      <c r="I29" s="376">
        <f t="shared" si="2"/>
        <v>97</v>
      </c>
      <c r="J29" s="375"/>
      <c r="K29" s="5">
        <v>4</v>
      </c>
      <c r="L29" s="302">
        <f t="shared" si="73"/>
        <v>4</v>
      </c>
      <c r="M29" s="512">
        <v>0</v>
      </c>
      <c r="N29" s="302">
        <f t="shared" si="3"/>
        <v>0</v>
      </c>
      <c r="O29" s="512">
        <v>0</v>
      </c>
      <c r="P29" s="302">
        <f t="shared" si="4"/>
        <v>0</v>
      </c>
      <c r="Q29" s="517">
        <v>4.67</v>
      </c>
      <c r="R29" s="120">
        <f t="shared" si="5"/>
        <v>18.68</v>
      </c>
      <c r="S29" s="517">
        <v>0</v>
      </c>
      <c r="T29" s="120">
        <f t="shared" si="6"/>
        <v>0</v>
      </c>
      <c r="U29" s="517">
        <v>0</v>
      </c>
      <c r="V29" s="120">
        <f t="shared" si="7"/>
        <v>0</v>
      </c>
      <c r="W29" s="517">
        <v>85.5</v>
      </c>
      <c r="X29" s="7">
        <f t="shared" si="74"/>
        <v>342</v>
      </c>
      <c r="Y29" s="109">
        <v>0</v>
      </c>
      <c r="Z29" s="7">
        <f t="shared" si="8"/>
        <v>0</v>
      </c>
      <c r="AA29" s="109">
        <v>0</v>
      </c>
      <c r="AB29" s="7">
        <f t="shared" si="9"/>
        <v>0</v>
      </c>
      <c r="AC29" s="8">
        <f t="shared" si="10"/>
        <v>4</v>
      </c>
      <c r="AD29" s="298">
        <f t="shared" si="11"/>
        <v>4</v>
      </c>
      <c r="AE29" s="110">
        <f t="shared" si="12"/>
        <v>4.67</v>
      </c>
      <c r="AF29" s="9">
        <f t="shared" si="13"/>
        <v>18.68</v>
      </c>
      <c r="AG29" s="10">
        <f t="shared" si="14"/>
        <v>85.5</v>
      </c>
      <c r="AH29" s="11">
        <f t="shared" si="15"/>
        <v>342</v>
      </c>
      <c r="AI29" s="6">
        <v>44</v>
      </c>
      <c r="AJ29" s="298">
        <f t="shared" si="16"/>
        <v>44</v>
      </c>
      <c r="AK29" s="6">
        <v>8</v>
      </c>
      <c r="AL29" s="298">
        <f t="shared" si="17"/>
        <v>8</v>
      </c>
      <c r="AM29" s="6">
        <v>5</v>
      </c>
      <c r="AN29" s="298">
        <f t="shared" si="18"/>
        <v>5</v>
      </c>
      <c r="AO29" s="109">
        <v>7.31</v>
      </c>
      <c r="AP29" s="41">
        <f t="shared" si="19"/>
        <v>321.64</v>
      </c>
      <c r="AQ29" s="109">
        <v>9.33</v>
      </c>
      <c r="AR29" s="41">
        <f t="shared" si="20"/>
        <v>74.64</v>
      </c>
      <c r="AS29" s="109">
        <v>24.82</v>
      </c>
      <c r="AT29" s="41">
        <f t="shared" si="21"/>
        <v>124.1</v>
      </c>
      <c r="AU29" s="109">
        <v>77.569999999999993</v>
      </c>
      <c r="AV29" s="111">
        <f t="shared" si="22"/>
        <v>3413.08</v>
      </c>
      <c r="AW29" s="109">
        <v>77.5</v>
      </c>
      <c r="AX29" s="111">
        <f t="shared" si="23"/>
        <v>620</v>
      </c>
      <c r="AY29" s="109">
        <v>92.2</v>
      </c>
      <c r="AZ29" s="118">
        <f t="shared" si="24"/>
        <v>461</v>
      </c>
      <c r="BA29" s="8">
        <f t="shared" si="25"/>
        <v>57</v>
      </c>
      <c r="BB29" s="298">
        <f t="shared" si="26"/>
        <v>57</v>
      </c>
      <c r="BC29" s="110">
        <f t="shared" si="27"/>
        <v>9.1294736842105255</v>
      </c>
      <c r="BD29" s="9">
        <f t="shared" si="28"/>
        <v>520.38</v>
      </c>
      <c r="BE29" s="10">
        <f t="shared" si="29"/>
        <v>78.84350877192982</v>
      </c>
      <c r="BF29" s="11">
        <f t="shared" si="30"/>
        <v>4494.08</v>
      </c>
      <c r="BG29" s="304">
        <f t="shared" si="31"/>
        <v>61</v>
      </c>
      <c r="BH29" s="298">
        <f t="shared" si="32"/>
        <v>61</v>
      </c>
      <c r="BI29" s="112">
        <f t="shared" si="33"/>
        <v>8.8370491803278686</v>
      </c>
      <c r="BJ29" s="113">
        <f t="shared" si="34"/>
        <v>539.05999999999995</v>
      </c>
      <c r="BK29" s="10">
        <f t="shared" si="35"/>
        <v>79.28</v>
      </c>
      <c r="BL29" s="119">
        <f t="shared" si="36"/>
        <v>4836.08</v>
      </c>
      <c r="BM29" s="5">
        <v>2</v>
      </c>
      <c r="BN29" s="298">
        <f t="shared" si="37"/>
        <v>2</v>
      </c>
      <c r="BO29" s="6">
        <v>3</v>
      </c>
      <c r="BP29" s="298">
        <f t="shared" si="38"/>
        <v>3</v>
      </c>
      <c r="BQ29" s="6">
        <v>30</v>
      </c>
      <c r="BR29" s="298">
        <f t="shared" si="39"/>
        <v>30</v>
      </c>
      <c r="BS29" s="114">
        <v>2.42</v>
      </c>
      <c r="BT29" s="41">
        <f t="shared" si="40"/>
        <v>4.84</v>
      </c>
      <c r="BU29" s="114">
        <v>6.17</v>
      </c>
      <c r="BV29" s="41">
        <f t="shared" si="41"/>
        <v>18.509999999999998</v>
      </c>
      <c r="BW29" s="114">
        <v>6.29</v>
      </c>
      <c r="BX29" s="41">
        <f t="shared" si="42"/>
        <v>188.7</v>
      </c>
      <c r="BY29" s="109">
        <v>62</v>
      </c>
      <c r="BZ29" s="111">
        <f t="shared" si="78"/>
        <v>124</v>
      </c>
      <c r="CA29" s="109">
        <v>56.33</v>
      </c>
      <c r="CB29" s="111">
        <f t="shared" si="43"/>
        <v>168.99</v>
      </c>
      <c r="CC29" s="109">
        <v>57</v>
      </c>
      <c r="CD29" s="111">
        <f t="shared" si="44"/>
        <v>1710</v>
      </c>
      <c r="CE29" s="8">
        <f t="shared" si="45"/>
        <v>35</v>
      </c>
      <c r="CF29" s="298">
        <f t="shared" si="75"/>
        <v>35</v>
      </c>
      <c r="CG29" s="110">
        <f t="shared" si="47"/>
        <v>6.0585714285714278</v>
      </c>
      <c r="CH29" s="9">
        <f t="shared" si="76"/>
        <v>212.04999999999998</v>
      </c>
      <c r="CI29" s="10">
        <f t="shared" si="49"/>
        <v>57.228285714285711</v>
      </c>
      <c r="CJ29" s="117">
        <f t="shared" si="77"/>
        <v>2002.9899999999998</v>
      </c>
      <c r="CK29" s="5">
        <v>1</v>
      </c>
      <c r="CL29" s="302">
        <f t="shared" si="51"/>
        <v>1</v>
      </c>
      <c r="CM29" s="114">
        <v>0.92</v>
      </c>
      <c r="CN29" s="9">
        <f t="shared" si="52"/>
        <v>0.92</v>
      </c>
      <c r="CO29" s="109">
        <v>33</v>
      </c>
      <c r="CP29" s="117">
        <f t="shared" si="53"/>
        <v>33</v>
      </c>
      <c r="CQ29" s="195">
        <f t="shared" si="54"/>
        <v>50</v>
      </c>
      <c r="CR29" s="298">
        <f t="shared" si="55"/>
        <v>50</v>
      </c>
      <c r="CS29" s="9">
        <f t="shared" si="56"/>
        <v>345.15999999999997</v>
      </c>
      <c r="CT29" s="117">
        <f t="shared" si="57"/>
        <v>3879.08</v>
      </c>
      <c r="CU29" s="196">
        <f t="shared" si="58"/>
        <v>11</v>
      </c>
      <c r="CV29" s="298">
        <f t="shared" si="59"/>
        <v>11</v>
      </c>
      <c r="CW29" s="31">
        <f t="shared" si="60"/>
        <v>93.15</v>
      </c>
      <c r="CX29" s="121">
        <f t="shared" si="61"/>
        <v>788.99</v>
      </c>
      <c r="CY29" s="196">
        <f t="shared" si="62"/>
        <v>61</v>
      </c>
      <c r="CZ29" s="298">
        <f t="shared" si="63"/>
        <v>61</v>
      </c>
      <c r="DA29" s="31">
        <f t="shared" si="64"/>
        <v>438.30999999999995</v>
      </c>
      <c r="DB29" s="121">
        <f t="shared" si="65"/>
        <v>4668.07</v>
      </c>
      <c r="DC29" s="196">
        <f t="shared" si="66"/>
        <v>35</v>
      </c>
      <c r="DD29" s="298">
        <f t="shared" si="67"/>
        <v>35</v>
      </c>
      <c r="DE29" s="9">
        <f t="shared" si="68"/>
        <v>312.79999999999995</v>
      </c>
      <c r="DF29" s="11">
        <f t="shared" si="69"/>
        <v>2171</v>
      </c>
      <c r="DG29" s="29">
        <f t="shared" si="70"/>
        <v>752.02999999999986</v>
      </c>
      <c r="DH29" s="11">
        <f t="shared" si="71"/>
        <v>6872.07</v>
      </c>
    </row>
    <row r="30" spans="1:112">
      <c r="A30" s="105" t="s">
        <v>10</v>
      </c>
      <c r="B30" s="106" t="s">
        <v>34</v>
      </c>
      <c r="C30" s="105">
        <v>107549</v>
      </c>
      <c r="D30" s="107">
        <v>10</v>
      </c>
      <c r="E30" s="335">
        <v>118</v>
      </c>
      <c r="F30" s="115">
        <v>5</v>
      </c>
      <c r="G30" s="116">
        <f t="shared" si="72"/>
        <v>113</v>
      </c>
      <c r="H30" s="108">
        <f t="shared" si="1"/>
        <v>113</v>
      </c>
      <c r="I30" s="376">
        <f t="shared" si="2"/>
        <v>113</v>
      </c>
      <c r="J30" s="375"/>
      <c r="K30" s="5">
        <v>0</v>
      </c>
      <c r="L30" s="302">
        <f t="shared" si="73"/>
        <v>0</v>
      </c>
      <c r="M30" s="512">
        <v>1</v>
      </c>
      <c r="N30" s="302">
        <f t="shared" si="3"/>
        <v>1</v>
      </c>
      <c r="O30" s="512">
        <v>0</v>
      </c>
      <c r="P30" s="302">
        <f t="shared" si="4"/>
        <v>0</v>
      </c>
      <c r="Q30" s="517">
        <v>0</v>
      </c>
      <c r="R30" s="120">
        <f t="shared" si="5"/>
        <v>0</v>
      </c>
      <c r="S30" s="517">
        <v>5.5</v>
      </c>
      <c r="T30" s="120">
        <f t="shared" si="6"/>
        <v>5.5</v>
      </c>
      <c r="U30" s="517">
        <v>0</v>
      </c>
      <c r="V30" s="120">
        <f t="shared" si="7"/>
        <v>0</v>
      </c>
      <c r="W30" s="517">
        <v>0</v>
      </c>
      <c r="X30" s="7">
        <f t="shared" si="74"/>
        <v>0</v>
      </c>
      <c r="Y30" s="109">
        <v>40</v>
      </c>
      <c r="Z30" s="7">
        <f t="shared" si="8"/>
        <v>40</v>
      </c>
      <c r="AA30" s="109">
        <v>0</v>
      </c>
      <c r="AB30" s="7">
        <f t="shared" si="9"/>
        <v>0</v>
      </c>
      <c r="AC30" s="8">
        <f t="shared" si="10"/>
        <v>1</v>
      </c>
      <c r="AD30" s="298">
        <f t="shared" si="11"/>
        <v>1</v>
      </c>
      <c r="AE30" s="110">
        <f t="shared" si="12"/>
        <v>5.5</v>
      </c>
      <c r="AF30" s="9">
        <f t="shared" si="13"/>
        <v>5.5</v>
      </c>
      <c r="AG30" s="10">
        <f t="shared" si="14"/>
        <v>40</v>
      </c>
      <c r="AH30" s="11">
        <f t="shared" si="15"/>
        <v>40</v>
      </c>
      <c r="AI30" s="6">
        <v>49</v>
      </c>
      <c r="AJ30" s="298">
        <f t="shared" si="16"/>
        <v>49</v>
      </c>
      <c r="AK30" s="6">
        <v>63</v>
      </c>
      <c r="AL30" s="298">
        <f t="shared" si="17"/>
        <v>63</v>
      </c>
      <c r="AM30" s="6">
        <v>0</v>
      </c>
      <c r="AN30" s="298">
        <f t="shared" si="18"/>
        <v>0</v>
      </c>
      <c r="AO30" s="109">
        <v>2.54</v>
      </c>
      <c r="AP30" s="41">
        <f t="shared" si="19"/>
        <v>124.46000000000001</v>
      </c>
      <c r="AQ30" s="109">
        <v>1.79</v>
      </c>
      <c r="AR30" s="41">
        <f t="shared" si="20"/>
        <v>112.77</v>
      </c>
      <c r="AS30" s="109">
        <v>0</v>
      </c>
      <c r="AT30" s="41">
        <f t="shared" si="21"/>
        <v>0</v>
      </c>
      <c r="AU30" s="109">
        <v>76.86</v>
      </c>
      <c r="AV30" s="111">
        <f t="shared" si="22"/>
        <v>3766.14</v>
      </c>
      <c r="AW30" s="109">
        <v>66.09</v>
      </c>
      <c r="AX30" s="111">
        <f t="shared" si="23"/>
        <v>4163.67</v>
      </c>
      <c r="AY30" s="109">
        <v>0</v>
      </c>
      <c r="AZ30" s="118">
        <f t="shared" si="24"/>
        <v>0</v>
      </c>
      <c r="BA30" s="8">
        <f t="shared" si="25"/>
        <v>112</v>
      </c>
      <c r="BB30" s="298">
        <f t="shared" si="26"/>
        <v>112</v>
      </c>
      <c r="BC30" s="110">
        <f t="shared" si="27"/>
        <v>2.118125</v>
      </c>
      <c r="BD30" s="9">
        <f t="shared" si="28"/>
        <v>237.23000000000002</v>
      </c>
      <c r="BE30" s="10">
        <f t="shared" si="29"/>
        <v>70.801874999999995</v>
      </c>
      <c r="BF30" s="11">
        <f t="shared" si="30"/>
        <v>7929.8099999999995</v>
      </c>
      <c r="BG30" s="304">
        <f t="shared" si="31"/>
        <v>113</v>
      </c>
      <c r="BH30" s="298">
        <f t="shared" si="32"/>
        <v>113</v>
      </c>
      <c r="BI30" s="112">
        <f t="shared" si="33"/>
        <v>2.1480530973451328</v>
      </c>
      <c r="BJ30" s="113">
        <f t="shared" si="34"/>
        <v>242.73000000000002</v>
      </c>
      <c r="BK30" s="10">
        <f t="shared" si="35"/>
        <v>70.529292035398228</v>
      </c>
      <c r="BL30" s="119">
        <f t="shared" si="36"/>
        <v>7969.8099999999995</v>
      </c>
      <c r="BM30" s="265">
        <v>0</v>
      </c>
      <c r="BN30" s="298">
        <f t="shared" si="37"/>
        <v>0</v>
      </c>
      <c r="BO30" s="392">
        <v>0</v>
      </c>
      <c r="BP30" s="298">
        <f t="shared" si="38"/>
        <v>0</v>
      </c>
      <c r="BQ30" s="392">
        <v>0</v>
      </c>
      <c r="BR30" s="298">
        <f t="shared" si="39"/>
        <v>0</v>
      </c>
      <c r="BS30" s="392">
        <v>0</v>
      </c>
      <c r="BT30" s="41">
        <f t="shared" si="40"/>
        <v>0</v>
      </c>
      <c r="BU30" s="392">
        <v>0</v>
      </c>
      <c r="BV30" s="41">
        <f t="shared" si="41"/>
        <v>0</v>
      </c>
      <c r="BW30" s="392">
        <v>0</v>
      </c>
      <c r="BX30" s="41">
        <f t="shared" si="42"/>
        <v>0</v>
      </c>
      <c r="BY30" s="392">
        <v>0</v>
      </c>
      <c r="BZ30" s="111">
        <f t="shared" si="78"/>
        <v>0</v>
      </c>
      <c r="CA30" s="392">
        <v>0</v>
      </c>
      <c r="CB30" s="111">
        <f t="shared" si="43"/>
        <v>0</v>
      </c>
      <c r="CC30" s="392">
        <v>0</v>
      </c>
      <c r="CD30" s="111">
        <f t="shared" si="44"/>
        <v>0</v>
      </c>
      <c r="CE30" s="8">
        <f t="shared" si="45"/>
        <v>0</v>
      </c>
      <c r="CF30" s="298">
        <f t="shared" si="75"/>
        <v>0</v>
      </c>
      <c r="CG30" s="110">
        <f t="shared" si="47"/>
        <v>0</v>
      </c>
      <c r="CH30" s="9">
        <f t="shared" si="76"/>
        <v>0</v>
      </c>
      <c r="CI30" s="10">
        <f t="shared" si="49"/>
        <v>0</v>
      </c>
      <c r="CJ30" s="117">
        <f t="shared" si="77"/>
        <v>0</v>
      </c>
      <c r="CK30" s="5">
        <v>0</v>
      </c>
      <c r="CL30" s="302">
        <f t="shared" si="51"/>
        <v>0</v>
      </c>
      <c r="CM30" s="114">
        <v>0</v>
      </c>
      <c r="CN30" s="9">
        <f t="shared" si="52"/>
        <v>0</v>
      </c>
      <c r="CO30" s="109">
        <v>0</v>
      </c>
      <c r="CP30" s="117">
        <f t="shared" si="53"/>
        <v>0</v>
      </c>
      <c r="CQ30" s="195">
        <f t="shared" si="54"/>
        <v>49</v>
      </c>
      <c r="CR30" s="298">
        <f t="shared" si="55"/>
        <v>49</v>
      </c>
      <c r="CS30" s="9">
        <f t="shared" si="56"/>
        <v>124.46000000000001</v>
      </c>
      <c r="CT30" s="117">
        <f t="shared" si="57"/>
        <v>3766.14</v>
      </c>
      <c r="CU30" s="196">
        <f t="shared" si="58"/>
        <v>64</v>
      </c>
      <c r="CV30" s="298">
        <f t="shared" si="59"/>
        <v>64</v>
      </c>
      <c r="CW30" s="31">
        <f t="shared" si="60"/>
        <v>118.27</v>
      </c>
      <c r="CX30" s="121">
        <f t="shared" si="61"/>
        <v>4203.67</v>
      </c>
      <c r="CY30" s="196">
        <f t="shared" si="62"/>
        <v>113</v>
      </c>
      <c r="CZ30" s="298">
        <f t="shared" si="63"/>
        <v>113</v>
      </c>
      <c r="DA30" s="31">
        <f t="shared" si="64"/>
        <v>242.73000000000002</v>
      </c>
      <c r="DB30" s="121">
        <f t="shared" si="65"/>
        <v>7969.8099999999995</v>
      </c>
      <c r="DC30" s="196">
        <f t="shared" si="66"/>
        <v>0</v>
      </c>
      <c r="DD30" s="298">
        <f t="shared" si="67"/>
        <v>0</v>
      </c>
      <c r="DE30" s="9" t="str">
        <f t="shared" si="68"/>
        <v/>
      </c>
      <c r="DF30" s="11" t="str">
        <f t="shared" si="69"/>
        <v/>
      </c>
      <c r="DG30" s="29">
        <f t="shared" si="70"/>
        <v>242.73000000000002</v>
      </c>
      <c r="DH30" s="11">
        <f t="shared" si="71"/>
        <v>7969.8099999999995</v>
      </c>
    </row>
    <row r="31" spans="1:112">
      <c r="A31" s="105" t="s">
        <v>10</v>
      </c>
      <c r="B31" s="106" t="s">
        <v>35</v>
      </c>
      <c r="C31" s="105">
        <v>107619</v>
      </c>
      <c r="D31" s="107">
        <v>10</v>
      </c>
      <c r="E31" s="335">
        <v>148</v>
      </c>
      <c r="F31" s="115">
        <v>0</v>
      </c>
      <c r="G31" s="116">
        <f t="shared" si="72"/>
        <v>148</v>
      </c>
      <c r="H31" s="108">
        <f t="shared" si="1"/>
        <v>148</v>
      </c>
      <c r="I31" s="376">
        <f t="shared" si="2"/>
        <v>148</v>
      </c>
      <c r="J31" s="375"/>
      <c r="K31" s="5">
        <v>0</v>
      </c>
      <c r="L31" s="302">
        <f t="shared" si="73"/>
        <v>0</v>
      </c>
      <c r="M31" s="512">
        <v>9</v>
      </c>
      <c r="N31" s="302">
        <f t="shared" si="3"/>
        <v>9</v>
      </c>
      <c r="O31" s="512">
        <v>0</v>
      </c>
      <c r="P31" s="302">
        <f t="shared" si="4"/>
        <v>0</v>
      </c>
      <c r="Q31" s="517">
        <v>0</v>
      </c>
      <c r="R31" s="120">
        <f t="shared" si="5"/>
        <v>0</v>
      </c>
      <c r="S31" s="517">
        <v>8.7100000000000009</v>
      </c>
      <c r="T31" s="120">
        <f t="shared" si="6"/>
        <v>78.390000000000015</v>
      </c>
      <c r="U31" s="517">
        <v>0</v>
      </c>
      <c r="V31" s="120">
        <f t="shared" si="7"/>
        <v>0</v>
      </c>
      <c r="W31" s="517">
        <v>0</v>
      </c>
      <c r="X31" s="7">
        <f t="shared" si="74"/>
        <v>0</v>
      </c>
      <c r="Y31" s="109">
        <v>91.56</v>
      </c>
      <c r="Z31" s="7">
        <f t="shared" si="8"/>
        <v>824.04</v>
      </c>
      <c r="AA31" s="109">
        <v>0</v>
      </c>
      <c r="AB31" s="7">
        <f t="shared" si="9"/>
        <v>0</v>
      </c>
      <c r="AC31" s="8">
        <f t="shared" si="10"/>
        <v>9</v>
      </c>
      <c r="AD31" s="298">
        <f t="shared" si="11"/>
        <v>9</v>
      </c>
      <c r="AE31" s="110">
        <f t="shared" si="12"/>
        <v>8.7100000000000009</v>
      </c>
      <c r="AF31" s="9">
        <f t="shared" si="13"/>
        <v>78.390000000000015</v>
      </c>
      <c r="AG31" s="10">
        <f t="shared" si="14"/>
        <v>91.56</v>
      </c>
      <c r="AH31" s="11">
        <f t="shared" si="15"/>
        <v>824.04</v>
      </c>
      <c r="AI31" s="6">
        <v>49</v>
      </c>
      <c r="AJ31" s="298">
        <f t="shared" si="16"/>
        <v>49</v>
      </c>
      <c r="AK31" s="6">
        <v>54</v>
      </c>
      <c r="AL31" s="298">
        <f t="shared" si="17"/>
        <v>54</v>
      </c>
      <c r="AM31" s="6">
        <v>0</v>
      </c>
      <c r="AN31" s="298">
        <f t="shared" si="18"/>
        <v>0</v>
      </c>
      <c r="AO31" s="109">
        <v>5.16</v>
      </c>
      <c r="AP31" s="41">
        <f t="shared" si="19"/>
        <v>252.84</v>
      </c>
      <c r="AQ31" s="109">
        <v>13.13</v>
      </c>
      <c r="AR31" s="41">
        <f t="shared" si="20"/>
        <v>709.0200000000001</v>
      </c>
      <c r="AS31" s="109">
        <v>0</v>
      </c>
      <c r="AT31" s="41">
        <f t="shared" si="21"/>
        <v>0</v>
      </c>
      <c r="AU31" s="109">
        <v>87.88</v>
      </c>
      <c r="AV31" s="111">
        <f t="shared" si="22"/>
        <v>4306.12</v>
      </c>
      <c r="AW31" s="109">
        <v>71.239999999999995</v>
      </c>
      <c r="AX31" s="111">
        <f t="shared" si="23"/>
        <v>3846.9599999999996</v>
      </c>
      <c r="AY31" s="109">
        <v>0</v>
      </c>
      <c r="AZ31" s="118">
        <f t="shared" si="24"/>
        <v>0</v>
      </c>
      <c r="BA31" s="8">
        <f t="shared" si="25"/>
        <v>103</v>
      </c>
      <c r="BB31" s="298">
        <f t="shared" si="26"/>
        <v>103</v>
      </c>
      <c r="BC31" s="110">
        <f t="shared" si="27"/>
        <v>9.3384466019417491</v>
      </c>
      <c r="BD31" s="9">
        <f t="shared" si="28"/>
        <v>961.86000000000013</v>
      </c>
      <c r="BE31" s="10">
        <f t="shared" si="29"/>
        <v>79.156116504854367</v>
      </c>
      <c r="BF31" s="11">
        <f t="shared" si="30"/>
        <v>8153.08</v>
      </c>
      <c r="BG31" s="304">
        <f t="shared" si="31"/>
        <v>112</v>
      </c>
      <c r="BH31" s="298">
        <f t="shared" si="32"/>
        <v>112</v>
      </c>
      <c r="BI31" s="112">
        <f t="shared" si="33"/>
        <v>9.2879464285714306</v>
      </c>
      <c r="BJ31" s="113">
        <f t="shared" si="34"/>
        <v>1040.2500000000002</v>
      </c>
      <c r="BK31" s="10">
        <f t="shared" si="35"/>
        <v>80.15285714285713</v>
      </c>
      <c r="BL31" s="119">
        <f t="shared" si="36"/>
        <v>8977.119999999999</v>
      </c>
      <c r="BM31" s="5">
        <v>18</v>
      </c>
      <c r="BN31" s="298">
        <f t="shared" si="37"/>
        <v>18</v>
      </c>
      <c r="BO31" s="6">
        <v>18</v>
      </c>
      <c r="BP31" s="298">
        <f t="shared" si="38"/>
        <v>18</v>
      </c>
      <c r="BQ31" s="392">
        <v>0</v>
      </c>
      <c r="BR31" s="298">
        <f t="shared" si="39"/>
        <v>0</v>
      </c>
      <c r="BS31" s="114">
        <v>2.91</v>
      </c>
      <c r="BT31" s="41">
        <f t="shared" si="40"/>
        <v>52.38</v>
      </c>
      <c r="BU31" s="114">
        <v>9.91</v>
      </c>
      <c r="BV31" s="41">
        <f t="shared" si="41"/>
        <v>178.38</v>
      </c>
      <c r="BW31" s="392">
        <v>0</v>
      </c>
      <c r="BX31" s="41">
        <f t="shared" si="42"/>
        <v>0</v>
      </c>
      <c r="BY31" s="109">
        <v>72.94</v>
      </c>
      <c r="BZ31" s="111">
        <f t="shared" si="78"/>
        <v>1312.92</v>
      </c>
      <c r="CA31" s="109">
        <v>72.89</v>
      </c>
      <c r="CB31" s="111">
        <f t="shared" si="43"/>
        <v>1312.02</v>
      </c>
      <c r="CC31" s="392">
        <v>0</v>
      </c>
      <c r="CD31" s="111">
        <f t="shared" si="44"/>
        <v>0</v>
      </c>
      <c r="CE31" s="8">
        <f t="shared" si="45"/>
        <v>36</v>
      </c>
      <c r="CF31" s="298">
        <f t="shared" si="75"/>
        <v>36</v>
      </c>
      <c r="CG31" s="110">
        <f t="shared" si="47"/>
        <v>6.41</v>
      </c>
      <c r="CH31" s="9">
        <f t="shared" si="76"/>
        <v>230.76</v>
      </c>
      <c r="CI31" s="10">
        <f t="shared" si="49"/>
        <v>72.915000000000006</v>
      </c>
      <c r="CJ31" s="117">
        <f t="shared" si="77"/>
        <v>2624.94</v>
      </c>
      <c r="CK31" s="5">
        <v>0</v>
      </c>
      <c r="CL31" s="302">
        <f t="shared" si="51"/>
        <v>0</v>
      </c>
      <c r="CM31" s="114">
        <v>0</v>
      </c>
      <c r="CN31" s="9">
        <f t="shared" si="52"/>
        <v>0</v>
      </c>
      <c r="CO31" s="109">
        <v>0</v>
      </c>
      <c r="CP31" s="117">
        <f t="shared" si="53"/>
        <v>0</v>
      </c>
      <c r="CQ31" s="195">
        <f t="shared" si="54"/>
        <v>67</v>
      </c>
      <c r="CR31" s="298">
        <f t="shared" si="55"/>
        <v>67</v>
      </c>
      <c r="CS31" s="9">
        <f t="shared" si="56"/>
        <v>305.22000000000003</v>
      </c>
      <c r="CT31" s="117">
        <f t="shared" si="57"/>
        <v>5619.04</v>
      </c>
      <c r="CU31" s="196">
        <f t="shared" si="58"/>
        <v>81</v>
      </c>
      <c r="CV31" s="298">
        <f t="shared" si="59"/>
        <v>81</v>
      </c>
      <c r="CW31" s="31">
        <f t="shared" si="60"/>
        <v>965.79000000000008</v>
      </c>
      <c r="CX31" s="121">
        <f t="shared" si="61"/>
        <v>5983.02</v>
      </c>
      <c r="CY31" s="196">
        <f t="shared" si="62"/>
        <v>148</v>
      </c>
      <c r="CZ31" s="298">
        <f t="shared" si="63"/>
        <v>148</v>
      </c>
      <c r="DA31" s="31">
        <f t="shared" si="64"/>
        <v>1271.0100000000002</v>
      </c>
      <c r="DB31" s="121">
        <f t="shared" si="65"/>
        <v>11602.060000000001</v>
      </c>
      <c r="DC31" s="196">
        <f t="shared" si="66"/>
        <v>0</v>
      </c>
      <c r="DD31" s="298">
        <f t="shared" si="67"/>
        <v>0</v>
      </c>
      <c r="DE31" s="9" t="str">
        <f t="shared" si="68"/>
        <v/>
      </c>
      <c r="DF31" s="11" t="str">
        <f t="shared" si="69"/>
        <v/>
      </c>
      <c r="DG31" s="29">
        <f t="shared" si="70"/>
        <v>1271.0100000000002</v>
      </c>
      <c r="DH31" s="11">
        <f t="shared" si="71"/>
        <v>11602.06</v>
      </c>
    </row>
    <row r="32" spans="1:112">
      <c r="A32" s="105" t="s">
        <v>10</v>
      </c>
      <c r="B32" s="106" t="s">
        <v>36</v>
      </c>
      <c r="C32" s="105">
        <v>107743</v>
      </c>
      <c r="D32" s="107">
        <v>10</v>
      </c>
      <c r="E32" s="335">
        <v>66</v>
      </c>
      <c r="F32" s="115">
        <v>7</v>
      </c>
      <c r="G32" s="116">
        <f t="shared" si="72"/>
        <v>59</v>
      </c>
      <c r="H32" s="108">
        <f t="shared" si="1"/>
        <v>59</v>
      </c>
      <c r="I32" s="376">
        <f t="shared" si="2"/>
        <v>59</v>
      </c>
      <c r="J32" s="375"/>
      <c r="K32" s="5">
        <v>1</v>
      </c>
      <c r="L32" s="302">
        <f t="shared" si="73"/>
        <v>1</v>
      </c>
      <c r="M32" s="512">
        <v>2</v>
      </c>
      <c r="N32" s="302">
        <f t="shared" si="3"/>
        <v>2</v>
      </c>
      <c r="O32" s="512">
        <v>1</v>
      </c>
      <c r="P32" s="302">
        <f t="shared" si="4"/>
        <v>1</v>
      </c>
      <c r="Q32" s="517">
        <v>2.75</v>
      </c>
      <c r="R32" s="120">
        <f t="shared" si="5"/>
        <v>2.75</v>
      </c>
      <c r="S32" s="517">
        <v>3.17</v>
      </c>
      <c r="T32" s="120">
        <f t="shared" si="6"/>
        <v>6.34</v>
      </c>
      <c r="U32" s="517">
        <v>17.829999999999998</v>
      </c>
      <c r="V32" s="120">
        <f t="shared" si="7"/>
        <v>17.829999999999998</v>
      </c>
      <c r="W32" s="517">
        <v>67</v>
      </c>
      <c r="X32" s="7">
        <f t="shared" si="74"/>
        <v>67</v>
      </c>
      <c r="Y32" s="109">
        <v>68</v>
      </c>
      <c r="Z32" s="7">
        <f t="shared" si="8"/>
        <v>136</v>
      </c>
      <c r="AA32" s="109">
        <v>120</v>
      </c>
      <c r="AB32" s="7">
        <f t="shared" si="9"/>
        <v>120</v>
      </c>
      <c r="AC32" s="8">
        <f t="shared" si="10"/>
        <v>4</v>
      </c>
      <c r="AD32" s="298">
        <f t="shared" si="11"/>
        <v>4</v>
      </c>
      <c r="AE32" s="110">
        <f t="shared" si="12"/>
        <v>6.7299999999999995</v>
      </c>
      <c r="AF32" s="9">
        <f t="shared" si="13"/>
        <v>26.919999999999998</v>
      </c>
      <c r="AG32" s="10">
        <f t="shared" si="14"/>
        <v>80.75</v>
      </c>
      <c r="AH32" s="11">
        <f t="shared" si="15"/>
        <v>323</v>
      </c>
      <c r="AI32" s="6">
        <v>17</v>
      </c>
      <c r="AJ32" s="298">
        <f t="shared" si="16"/>
        <v>17</v>
      </c>
      <c r="AK32" s="6">
        <v>10</v>
      </c>
      <c r="AL32" s="298">
        <f t="shared" si="17"/>
        <v>10</v>
      </c>
      <c r="AM32" s="6">
        <v>19</v>
      </c>
      <c r="AN32" s="298">
        <f t="shared" si="18"/>
        <v>19</v>
      </c>
      <c r="AO32" s="128">
        <v>3.42</v>
      </c>
      <c r="AP32" s="41">
        <f t="shared" si="19"/>
        <v>58.14</v>
      </c>
      <c r="AQ32" s="109">
        <v>14.52</v>
      </c>
      <c r="AR32" s="41">
        <f t="shared" si="20"/>
        <v>145.19999999999999</v>
      </c>
      <c r="AS32" s="109">
        <v>7.57</v>
      </c>
      <c r="AT32" s="41">
        <f t="shared" si="21"/>
        <v>143.83000000000001</v>
      </c>
      <c r="AU32" s="109">
        <v>70.650000000000006</v>
      </c>
      <c r="AV32" s="111">
        <f t="shared" si="22"/>
        <v>1201.0500000000002</v>
      </c>
      <c r="AW32" s="109">
        <v>61</v>
      </c>
      <c r="AX32" s="111">
        <f t="shared" si="23"/>
        <v>610</v>
      </c>
      <c r="AY32" s="109">
        <v>68.209999999999994</v>
      </c>
      <c r="AZ32" s="118">
        <f t="shared" si="24"/>
        <v>1295.9899999999998</v>
      </c>
      <c r="BA32" s="8">
        <f t="shared" si="25"/>
        <v>46</v>
      </c>
      <c r="BB32" s="298">
        <f t="shared" si="26"/>
        <v>46</v>
      </c>
      <c r="BC32" s="110">
        <f t="shared" si="27"/>
        <v>7.5471739130434772</v>
      </c>
      <c r="BD32" s="9">
        <f t="shared" si="28"/>
        <v>347.16999999999996</v>
      </c>
      <c r="BE32" s="10">
        <f t="shared" si="29"/>
        <v>67.544347826086963</v>
      </c>
      <c r="BF32" s="11">
        <f t="shared" si="30"/>
        <v>3107.0400000000004</v>
      </c>
      <c r="BG32" s="304">
        <f t="shared" si="31"/>
        <v>50</v>
      </c>
      <c r="BH32" s="298">
        <f t="shared" si="32"/>
        <v>50</v>
      </c>
      <c r="BI32" s="112">
        <f t="shared" si="33"/>
        <v>7.4817999999999998</v>
      </c>
      <c r="BJ32" s="113">
        <f t="shared" si="34"/>
        <v>374.09</v>
      </c>
      <c r="BK32" s="10">
        <f t="shared" si="35"/>
        <v>68.600800000000007</v>
      </c>
      <c r="BL32" s="119">
        <f t="shared" si="36"/>
        <v>3430.0400000000004</v>
      </c>
      <c r="BM32" s="265">
        <v>0</v>
      </c>
      <c r="BN32" s="298">
        <f t="shared" si="37"/>
        <v>0</v>
      </c>
      <c r="BO32" s="392">
        <v>0</v>
      </c>
      <c r="BP32" s="298">
        <f t="shared" si="38"/>
        <v>0</v>
      </c>
      <c r="BQ32" s="6">
        <v>1</v>
      </c>
      <c r="BR32" s="298">
        <f t="shared" si="39"/>
        <v>1</v>
      </c>
      <c r="BS32" s="392">
        <v>0</v>
      </c>
      <c r="BT32" s="41">
        <f t="shared" si="40"/>
        <v>0</v>
      </c>
      <c r="BU32" s="392">
        <v>0</v>
      </c>
      <c r="BV32" s="41">
        <f t="shared" si="41"/>
        <v>0</v>
      </c>
      <c r="BW32" s="114">
        <v>1.83</v>
      </c>
      <c r="BX32" s="41">
        <f t="shared" si="42"/>
        <v>1.83</v>
      </c>
      <c r="BY32" s="392">
        <v>0</v>
      </c>
      <c r="BZ32" s="111">
        <f t="shared" si="78"/>
        <v>0</v>
      </c>
      <c r="CA32" s="392">
        <v>0</v>
      </c>
      <c r="CB32" s="111">
        <f t="shared" si="43"/>
        <v>0</v>
      </c>
      <c r="CC32" s="109">
        <v>60</v>
      </c>
      <c r="CD32" s="111">
        <f t="shared" si="44"/>
        <v>60</v>
      </c>
      <c r="CE32" s="8">
        <f t="shared" si="45"/>
        <v>1</v>
      </c>
      <c r="CF32" s="298">
        <f t="shared" si="75"/>
        <v>1</v>
      </c>
      <c r="CG32" s="110">
        <f t="shared" si="47"/>
        <v>1.83</v>
      </c>
      <c r="CH32" s="9">
        <f t="shared" si="76"/>
        <v>1.83</v>
      </c>
      <c r="CI32" s="10">
        <f t="shared" si="49"/>
        <v>60</v>
      </c>
      <c r="CJ32" s="117">
        <f t="shared" si="77"/>
        <v>60</v>
      </c>
      <c r="CK32" s="5">
        <v>8</v>
      </c>
      <c r="CL32" s="302">
        <f t="shared" si="51"/>
        <v>8</v>
      </c>
      <c r="CM32" s="114">
        <v>3.2</v>
      </c>
      <c r="CN32" s="9">
        <f t="shared" si="52"/>
        <v>25.6</v>
      </c>
      <c r="CO32" s="109">
        <v>72.25</v>
      </c>
      <c r="CP32" s="117">
        <f t="shared" si="53"/>
        <v>578</v>
      </c>
      <c r="CQ32" s="195">
        <f t="shared" si="54"/>
        <v>18</v>
      </c>
      <c r="CR32" s="298">
        <f t="shared" si="55"/>
        <v>18</v>
      </c>
      <c r="CS32" s="9">
        <f t="shared" si="56"/>
        <v>60.89</v>
      </c>
      <c r="CT32" s="117">
        <f t="shared" si="57"/>
        <v>1268.0500000000002</v>
      </c>
      <c r="CU32" s="196">
        <f t="shared" si="58"/>
        <v>12</v>
      </c>
      <c r="CV32" s="298">
        <f t="shared" si="59"/>
        <v>12</v>
      </c>
      <c r="CW32" s="31">
        <f t="shared" si="60"/>
        <v>151.54</v>
      </c>
      <c r="CX32" s="121">
        <f t="shared" si="61"/>
        <v>746</v>
      </c>
      <c r="CY32" s="196">
        <f t="shared" si="62"/>
        <v>30</v>
      </c>
      <c r="CZ32" s="298">
        <f t="shared" si="63"/>
        <v>30</v>
      </c>
      <c r="DA32" s="31">
        <f t="shared" si="64"/>
        <v>212.43</v>
      </c>
      <c r="DB32" s="121">
        <f t="shared" si="65"/>
        <v>2014.0500000000002</v>
      </c>
      <c r="DC32" s="196">
        <f t="shared" si="66"/>
        <v>21</v>
      </c>
      <c r="DD32" s="298">
        <f t="shared" si="67"/>
        <v>21</v>
      </c>
      <c r="DE32" s="9">
        <f t="shared" si="68"/>
        <v>163.49000000000004</v>
      </c>
      <c r="DF32" s="11">
        <f t="shared" si="69"/>
        <v>1475.9899999999998</v>
      </c>
      <c r="DG32" s="29">
        <f t="shared" si="70"/>
        <v>401.52</v>
      </c>
      <c r="DH32" s="11">
        <f t="shared" si="71"/>
        <v>4068.0400000000004</v>
      </c>
    </row>
    <row r="33" spans="1:112">
      <c r="A33" s="105" t="s">
        <v>10</v>
      </c>
      <c r="B33" s="106" t="s">
        <v>37</v>
      </c>
      <c r="C33" s="105">
        <v>107974</v>
      </c>
      <c r="D33" s="107">
        <v>10</v>
      </c>
      <c r="E33" s="335">
        <v>95</v>
      </c>
      <c r="F33" s="115">
        <v>0</v>
      </c>
      <c r="G33" s="116">
        <f t="shared" si="72"/>
        <v>95</v>
      </c>
      <c r="H33" s="108">
        <f t="shared" si="1"/>
        <v>95</v>
      </c>
      <c r="I33" s="376">
        <f t="shared" si="2"/>
        <v>95</v>
      </c>
      <c r="J33" s="375"/>
      <c r="K33" s="5">
        <v>1</v>
      </c>
      <c r="L33" s="302">
        <f t="shared" si="73"/>
        <v>1</v>
      </c>
      <c r="M33" s="512">
        <v>0</v>
      </c>
      <c r="N33" s="302">
        <f t="shared" si="3"/>
        <v>0</v>
      </c>
      <c r="O33" s="512">
        <v>0</v>
      </c>
      <c r="P33" s="302">
        <f t="shared" si="4"/>
        <v>0</v>
      </c>
      <c r="Q33" s="517">
        <v>4.92</v>
      </c>
      <c r="R33" s="120">
        <f t="shared" si="5"/>
        <v>4.92</v>
      </c>
      <c r="S33" s="517">
        <v>0</v>
      </c>
      <c r="T33" s="120">
        <f t="shared" si="6"/>
        <v>0</v>
      </c>
      <c r="U33" s="517">
        <v>0</v>
      </c>
      <c r="V33" s="120">
        <f t="shared" si="7"/>
        <v>0</v>
      </c>
      <c r="W33" s="517">
        <v>143</v>
      </c>
      <c r="X33" s="7">
        <f t="shared" si="74"/>
        <v>143</v>
      </c>
      <c r="Y33" s="109">
        <v>0</v>
      </c>
      <c r="Z33" s="7">
        <f t="shared" si="8"/>
        <v>0</v>
      </c>
      <c r="AA33" s="109">
        <v>0</v>
      </c>
      <c r="AB33" s="7">
        <f t="shared" si="9"/>
        <v>0</v>
      </c>
      <c r="AC33" s="8">
        <f t="shared" si="10"/>
        <v>1</v>
      </c>
      <c r="AD33" s="298">
        <f t="shared" si="11"/>
        <v>1</v>
      </c>
      <c r="AE33" s="110">
        <f t="shared" si="12"/>
        <v>4.92</v>
      </c>
      <c r="AF33" s="9">
        <f t="shared" si="13"/>
        <v>4.92</v>
      </c>
      <c r="AG33" s="10">
        <f t="shared" si="14"/>
        <v>143</v>
      </c>
      <c r="AH33" s="11">
        <f t="shared" si="15"/>
        <v>143</v>
      </c>
      <c r="AI33" s="6">
        <v>38</v>
      </c>
      <c r="AJ33" s="298">
        <f t="shared" si="16"/>
        <v>38</v>
      </c>
      <c r="AK33" s="6">
        <v>14</v>
      </c>
      <c r="AL33" s="298">
        <f t="shared" si="17"/>
        <v>14</v>
      </c>
      <c r="AM33" s="6">
        <v>0</v>
      </c>
      <c r="AN33" s="298">
        <f t="shared" si="18"/>
        <v>0</v>
      </c>
      <c r="AO33" s="109">
        <v>3.24</v>
      </c>
      <c r="AP33" s="41">
        <f t="shared" si="19"/>
        <v>123.12</v>
      </c>
      <c r="AQ33" s="109">
        <v>2.7</v>
      </c>
      <c r="AR33" s="41">
        <f t="shared" si="20"/>
        <v>37.800000000000004</v>
      </c>
      <c r="AS33" s="109">
        <v>0</v>
      </c>
      <c r="AT33" s="41">
        <f t="shared" si="21"/>
        <v>0</v>
      </c>
      <c r="AU33" s="109">
        <v>81.37</v>
      </c>
      <c r="AV33" s="111">
        <f t="shared" si="22"/>
        <v>3092.0600000000004</v>
      </c>
      <c r="AW33" s="109">
        <v>76</v>
      </c>
      <c r="AX33" s="111">
        <f t="shared" si="23"/>
        <v>1064</v>
      </c>
      <c r="AY33" s="109">
        <v>0</v>
      </c>
      <c r="AZ33" s="118">
        <f t="shared" si="24"/>
        <v>0</v>
      </c>
      <c r="BA33" s="8">
        <f t="shared" si="25"/>
        <v>52</v>
      </c>
      <c r="BB33" s="298">
        <f t="shared" si="26"/>
        <v>52</v>
      </c>
      <c r="BC33" s="110">
        <f t="shared" si="27"/>
        <v>3.094615384615385</v>
      </c>
      <c r="BD33" s="9">
        <f t="shared" si="28"/>
        <v>160.92000000000002</v>
      </c>
      <c r="BE33" s="10">
        <f t="shared" si="29"/>
        <v>79.924230769230775</v>
      </c>
      <c r="BF33" s="11">
        <f t="shared" si="30"/>
        <v>4156.0600000000004</v>
      </c>
      <c r="BG33" s="304">
        <f t="shared" si="31"/>
        <v>53</v>
      </c>
      <c r="BH33" s="298">
        <f t="shared" si="32"/>
        <v>53</v>
      </c>
      <c r="BI33" s="112">
        <f t="shared" si="33"/>
        <v>3.1290566037735852</v>
      </c>
      <c r="BJ33" s="113">
        <f t="shared" si="34"/>
        <v>165.84</v>
      </c>
      <c r="BK33" s="10">
        <f t="shared" si="35"/>
        <v>81.114339622641523</v>
      </c>
      <c r="BL33" s="119">
        <f t="shared" si="36"/>
        <v>4299.0600000000004</v>
      </c>
      <c r="BM33" s="5">
        <v>1</v>
      </c>
      <c r="BN33" s="298">
        <f t="shared" si="37"/>
        <v>1</v>
      </c>
      <c r="BO33" s="6">
        <v>2</v>
      </c>
      <c r="BP33" s="298">
        <f t="shared" si="38"/>
        <v>2</v>
      </c>
      <c r="BQ33" s="6">
        <v>39</v>
      </c>
      <c r="BR33" s="298">
        <f t="shared" si="39"/>
        <v>39</v>
      </c>
      <c r="BS33" s="114">
        <v>1.33</v>
      </c>
      <c r="BT33" s="41">
        <f t="shared" si="40"/>
        <v>1.33</v>
      </c>
      <c r="BU33" s="114">
        <v>1.33</v>
      </c>
      <c r="BV33" s="41">
        <f t="shared" si="41"/>
        <v>2.66</v>
      </c>
      <c r="BW33" s="114">
        <v>1.86</v>
      </c>
      <c r="BX33" s="41">
        <f t="shared" si="42"/>
        <v>72.540000000000006</v>
      </c>
      <c r="BY33" s="109">
        <v>54</v>
      </c>
      <c r="BZ33" s="111">
        <f t="shared" si="78"/>
        <v>54</v>
      </c>
      <c r="CA33" s="109">
        <v>44</v>
      </c>
      <c r="CB33" s="111">
        <f t="shared" si="43"/>
        <v>88</v>
      </c>
      <c r="CC33" s="109">
        <v>58.15</v>
      </c>
      <c r="CD33" s="111">
        <f t="shared" si="44"/>
        <v>2267.85</v>
      </c>
      <c r="CE33" s="8">
        <f t="shared" si="45"/>
        <v>42</v>
      </c>
      <c r="CF33" s="298">
        <f t="shared" si="75"/>
        <v>42</v>
      </c>
      <c r="CG33" s="110">
        <f t="shared" si="47"/>
        <v>1.8221428571428571</v>
      </c>
      <c r="CH33" s="9">
        <f t="shared" si="76"/>
        <v>76.53</v>
      </c>
      <c r="CI33" s="10">
        <f t="shared" si="49"/>
        <v>57.377380952380953</v>
      </c>
      <c r="CJ33" s="117">
        <f t="shared" si="77"/>
        <v>2409.85</v>
      </c>
      <c r="CK33" s="5">
        <v>0</v>
      </c>
      <c r="CL33" s="302">
        <f t="shared" si="51"/>
        <v>0</v>
      </c>
      <c r="CM33" s="114">
        <v>0</v>
      </c>
      <c r="CN33" s="9">
        <f t="shared" si="52"/>
        <v>0</v>
      </c>
      <c r="CO33" s="109">
        <v>0</v>
      </c>
      <c r="CP33" s="117">
        <f t="shared" si="53"/>
        <v>0</v>
      </c>
      <c r="CQ33" s="195">
        <f t="shared" si="54"/>
        <v>40</v>
      </c>
      <c r="CR33" s="298">
        <f t="shared" si="55"/>
        <v>40</v>
      </c>
      <c r="CS33" s="9">
        <f t="shared" si="56"/>
        <v>129.37</v>
      </c>
      <c r="CT33" s="117">
        <f t="shared" si="57"/>
        <v>3289.0600000000004</v>
      </c>
      <c r="CU33" s="196">
        <f t="shared" si="58"/>
        <v>16</v>
      </c>
      <c r="CV33" s="298">
        <f t="shared" si="59"/>
        <v>16</v>
      </c>
      <c r="CW33" s="31">
        <f t="shared" si="60"/>
        <v>40.460000000000008</v>
      </c>
      <c r="CX33" s="121">
        <f t="shared" si="61"/>
        <v>1152</v>
      </c>
      <c r="CY33" s="196">
        <f t="shared" si="62"/>
        <v>56</v>
      </c>
      <c r="CZ33" s="298">
        <f t="shared" si="63"/>
        <v>56</v>
      </c>
      <c r="DA33" s="31">
        <f t="shared" si="64"/>
        <v>169.83</v>
      </c>
      <c r="DB33" s="121">
        <f t="shared" si="65"/>
        <v>4441.0600000000004</v>
      </c>
      <c r="DC33" s="196">
        <f t="shared" si="66"/>
        <v>39</v>
      </c>
      <c r="DD33" s="298">
        <f t="shared" si="67"/>
        <v>39</v>
      </c>
      <c r="DE33" s="9">
        <f t="shared" si="68"/>
        <v>72.540000000000006</v>
      </c>
      <c r="DF33" s="11">
        <f t="shared" si="69"/>
        <v>2267.85</v>
      </c>
      <c r="DG33" s="29">
        <f t="shared" si="70"/>
        <v>242.37</v>
      </c>
      <c r="DH33" s="11">
        <f t="shared" si="71"/>
        <v>6708.91</v>
      </c>
    </row>
    <row r="34" spans="1:112">
      <c r="A34" s="105" t="s">
        <v>10</v>
      </c>
      <c r="B34" s="106" t="s">
        <v>38</v>
      </c>
      <c r="C34" s="105">
        <v>107637</v>
      </c>
      <c r="D34" s="107">
        <v>10</v>
      </c>
      <c r="E34" s="335">
        <v>166</v>
      </c>
      <c r="F34" s="115">
        <v>2</v>
      </c>
      <c r="G34" s="116">
        <f t="shared" si="72"/>
        <v>164</v>
      </c>
      <c r="H34" s="108">
        <f t="shared" si="1"/>
        <v>164</v>
      </c>
      <c r="I34" s="376">
        <f t="shared" si="2"/>
        <v>164</v>
      </c>
      <c r="J34" s="375"/>
      <c r="K34" s="5">
        <v>0</v>
      </c>
      <c r="L34" s="302">
        <f t="shared" si="73"/>
        <v>0</v>
      </c>
      <c r="M34" s="512">
        <v>7</v>
      </c>
      <c r="N34" s="302">
        <f t="shared" si="3"/>
        <v>7</v>
      </c>
      <c r="O34" s="512">
        <v>0</v>
      </c>
      <c r="P34" s="302">
        <f t="shared" si="4"/>
        <v>0</v>
      </c>
      <c r="Q34" s="517">
        <v>0</v>
      </c>
      <c r="R34" s="120">
        <f t="shared" si="5"/>
        <v>0</v>
      </c>
      <c r="S34" s="517">
        <v>11.48</v>
      </c>
      <c r="T34" s="120">
        <f t="shared" si="6"/>
        <v>80.36</v>
      </c>
      <c r="U34" s="517">
        <v>0</v>
      </c>
      <c r="V34" s="120">
        <f t="shared" si="7"/>
        <v>0</v>
      </c>
      <c r="W34" s="517">
        <v>0</v>
      </c>
      <c r="X34" s="7">
        <f t="shared" si="74"/>
        <v>0</v>
      </c>
      <c r="Y34" s="109">
        <v>94</v>
      </c>
      <c r="Z34" s="7">
        <f t="shared" si="8"/>
        <v>658</v>
      </c>
      <c r="AA34" s="109">
        <v>0</v>
      </c>
      <c r="AB34" s="7">
        <f t="shared" si="9"/>
        <v>0</v>
      </c>
      <c r="AC34" s="8">
        <f t="shared" si="10"/>
        <v>7</v>
      </c>
      <c r="AD34" s="298">
        <f t="shared" si="11"/>
        <v>7</v>
      </c>
      <c r="AE34" s="110">
        <f t="shared" si="12"/>
        <v>11.48</v>
      </c>
      <c r="AF34" s="9">
        <f t="shared" si="13"/>
        <v>80.36</v>
      </c>
      <c r="AG34" s="10">
        <f t="shared" si="14"/>
        <v>94</v>
      </c>
      <c r="AH34" s="11">
        <f t="shared" si="15"/>
        <v>658</v>
      </c>
      <c r="AI34" s="6">
        <v>33</v>
      </c>
      <c r="AJ34" s="298">
        <f t="shared" si="16"/>
        <v>33</v>
      </c>
      <c r="AK34" s="6">
        <v>119</v>
      </c>
      <c r="AL34" s="298">
        <f t="shared" si="17"/>
        <v>119</v>
      </c>
      <c r="AM34" s="6">
        <v>0</v>
      </c>
      <c r="AN34" s="298">
        <f t="shared" si="18"/>
        <v>0</v>
      </c>
      <c r="AO34" s="109">
        <v>6.92</v>
      </c>
      <c r="AP34" s="41">
        <f t="shared" si="19"/>
        <v>228.35999999999999</v>
      </c>
      <c r="AQ34" s="109">
        <v>9.98</v>
      </c>
      <c r="AR34" s="41">
        <f t="shared" si="20"/>
        <v>1187.6200000000001</v>
      </c>
      <c r="AS34" s="109">
        <v>0</v>
      </c>
      <c r="AT34" s="41">
        <f t="shared" si="21"/>
        <v>0</v>
      </c>
      <c r="AU34" s="109">
        <v>73.7</v>
      </c>
      <c r="AV34" s="111">
        <f t="shared" si="22"/>
        <v>2432.1</v>
      </c>
      <c r="AW34" s="109">
        <v>80.739999999999995</v>
      </c>
      <c r="AX34" s="111">
        <f t="shared" si="23"/>
        <v>9608.06</v>
      </c>
      <c r="AY34" s="109">
        <v>0</v>
      </c>
      <c r="AZ34" s="118">
        <f t="shared" si="24"/>
        <v>0</v>
      </c>
      <c r="BA34" s="8">
        <f t="shared" si="25"/>
        <v>152</v>
      </c>
      <c r="BB34" s="298">
        <f t="shared" si="26"/>
        <v>152</v>
      </c>
      <c r="BC34" s="110">
        <f t="shared" si="27"/>
        <v>9.3156578947368427</v>
      </c>
      <c r="BD34" s="9">
        <f t="shared" si="28"/>
        <v>1415.98</v>
      </c>
      <c r="BE34" s="10">
        <f t="shared" si="29"/>
        <v>79.211578947368423</v>
      </c>
      <c r="BF34" s="11">
        <f t="shared" si="30"/>
        <v>12040.16</v>
      </c>
      <c r="BG34" s="304">
        <f t="shared" si="31"/>
        <v>159</v>
      </c>
      <c r="BH34" s="298">
        <f t="shared" si="32"/>
        <v>159</v>
      </c>
      <c r="BI34" s="112">
        <f t="shared" si="33"/>
        <v>9.4109433962264148</v>
      </c>
      <c r="BJ34" s="113">
        <f t="shared" si="34"/>
        <v>1496.34</v>
      </c>
      <c r="BK34" s="10">
        <f t="shared" si="35"/>
        <v>79.862641509433956</v>
      </c>
      <c r="BL34" s="119">
        <f t="shared" si="36"/>
        <v>12698.16</v>
      </c>
      <c r="BM34" s="265">
        <v>0</v>
      </c>
      <c r="BN34" s="298">
        <f t="shared" si="37"/>
        <v>0</v>
      </c>
      <c r="BO34" s="6">
        <v>5</v>
      </c>
      <c r="BP34" s="298">
        <f t="shared" si="38"/>
        <v>5</v>
      </c>
      <c r="BQ34" s="392">
        <v>0</v>
      </c>
      <c r="BR34" s="298">
        <f t="shared" si="39"/>
        <v>0</v>
      </c>
      <c r="BS34" s="392">
        <v>0</v>
      </c>
      <c r="BT34" s="41">
        <f t="shared" si="40"/>
        <v>0</v>
      </c>
      <c r="BU34" s="114">
        <v>11.27</v>
      </c>
      <c r="BV34" s="41">
        <f t="shared" si="41"/>
        <v>56.349999999999994</v>
      </c>
      <c r="BW34" s="392">
        <v>0</v>
      </c>
      <c r="BX34" s="41">
        <f t="shared" si="42"/>
        <v>0</v>
      </c>
      <c r="BY34" s="392">
        <v>0</v>
      </c>
      <c r="BZ34" s="111">
        <f t="shared" si="78"/>
        <v>0</v>
      </c>
      <c r="CA34" s="109">
        <v>95.8</v>
      </c>
      <c r="CB34" s="111">
        <f t="shared" si="43"/>
        <v>479</v>
      </c>
      <c r="CC34" s="392">
        <v>0</v>
      </c>
      <c r="CD34" s="111">
        <f t="shared" si="44"/>
        <v>0</v>
      </c>
      <c r="CE34" s="8">
        <f t="shared" si="45"/>
        <v>5</v>
      </c>
      <c r="CF34" s="298">
        <f t="shared" si="75"/>
        <v>5</v>
      </c>
      <c r="CG34" s="110">
        <f t="shared" si="47"/>
        <v>11.27</v>
      </c>
      <c r="CH34" s="9">
        <f t="shared" si="76"/>
        <v>56.349999999999994</v>
      </c>
      <c r="CI34" s="10">
        <f t="shared" si="49"/>
        <v>95.8</v>
      </c>
      <c r="CJ34" s="117">
        <f t="shared" si="77"/>
        <v>479</v>
      </c>
      <c r="CK34" s="5">
        <v>0</v>
      </c>
      <c r="CL34" s="302">
        <f t="shared" si="51"/>
        <v>0</v>
      </c>
      <c r="CM34" s="114">
        <v>0</v>
      </c>
      <c r="CN34" s="9">
        <f t="shared" si="52"/>
        <v>0</v>
      </c>
      <c r="CO34" s="109">
        <v>0</v>
      </c>
      <c r="CP34" s="117">
        <f t="shared" si="53"/>
        <v>0</v>
      </c>
      <c r="CQ34" s="195">
        <f t="shared" si="54"/>
        <v>33</v>
      </c>
      <c r="CR34" s="298">
        <f t="shared" si="55"/>
        <v>33</v>
      </c>
      <c r="CS34" s="9">
        <f t="shared" si="56"/>
        <v>228.35999999999999</v>
      </c>
      <c r="CT34" s="117">
        <f t="shared" si="57"/>
        <v>2432.1</v>
      </c>
      <c r="CU34" s="196">
        <f t="shared" si="58"/>
        <v>131</v>
      </c>
      <c r="CV34" s="298">
        <f t="shared" si="59"/>
        <v>131</v>
      </c>
      <c r="CW34" s="31">
        <f t="shared" si="60"/>
        <v>1324.33</v>
      </c>
      <c r="CX34" s="121">
        <f t="shared" si="61"/>
        <v>10745.06</v>
      </c>
      <c r="CY34" s="196">
        <f t="shared" si="62"/>
        <v>164</v>
      </c>
      <c r="CZ34" s="298">
        <f t="shared" si="63"/>
        <v>164</v>
      </c>
      <c r="DA34" s="31">
        <f t="shared" si="64"/>
        <v>1552.6899999999998</v>
      </c>
      <c r="DB34" s="121">
        <f t="shared" si="65"/>
        <v>13177.16</v>
      </c>
      <c r="DC34" s="196">
        <f t="shared" si="66"/>
        <v>0</v>
      </c>
      <c r="DD34" s="298">
        <f t="shared" si="67"/>
        <v>0</v>
      </c>
      <c r="DE34" s="9" t="str">
        <f t="shared" si="68"/>
        <v/>
      </c>
      <c r="DF34" s="11" t="str">
        <f t="shared" si="69"/>
        <v/>
      </c>
      <c r="DG34" s="29">
        <f t="shared" si="70"/>
        <v>1552.6899999999998</v>
      </c>
      <c r="DH34" s="11">
        <f t="shared" si="71"/>
        <v>13177.16</v>
      </c>
    </row>
    <row r="35" spans="1:112">
      <c r="A35" s="105" t="s">
        <v>10</v>
      </c>
      <c r="B35" s="106" t="s">
        <v>39</v>
      </c>
      <c r="C35" s="105">
        <v>107992</v>
      </c>
      <c r="D35" s="107">
        <v>10</v>
      </c>
      <c r="E35" s="335">
        <v>123</v>
      </c>
      <c r="F35" s="115">
        <v>2</v>
      </c>
      <c r="G35" s="116">
        <f t="shared" si="72"/>
        <v>121</v>
      </c>
      <c r="H35" s="108">
        <f t="shared" si="1"/>
        <v>121</v>
      </c>
      <c r="I35" s="376">
        <f t="shared" si="2"/>
        <v>121</v>
      </c>
      <c r="J35" s="375"/>
      <c r="K35" s="5">
        <v>0</v>
      </c>
      <c r="L35" s="302">
        <f t="shared" si="73"/>
        <v>0</v>
      </c>
      <c r="M35" s="512">
        <v>2</v>
      </c>
      <c r="N35" s="302">
        <f t="shared" si="3"/>
        <v>2</v>
      </c>
      <c r="O35" s="512">
        <v>0</v>
      </c>
      <c r="P35" s="302">
        <f t="shared" si="4"/>
        <v>0</v>
      </c>
      <c r="Q35" s="517">
        <v>0</v>
      </c>
      <c r="R35" s="120">
        <f t="shared" si="5"/>
        <v>0</v>
      </c>
      <c r="S35" s="517">
        <v>8.1300000000000008</v>
      </c>
      <c r="T35" s="120">
        <f t="shared" si="6"/>
        <v>16.260000000000002</v>
      </c>
      <c r="U35" s="517">
        <v>0</v>
      </c>
      <c r="V35" s="120">
        <f t="shared" si="7"/>
        <v>0</v>
      </c>
      <c r="W35" s="517">
        <v>0</v>
      </c>
      <c r="X35" s="7">
        <f t="shared" si="74"/>
        <v>0</v>
      </c>
      <c r="Y35" s="109">
        <v>67.5</v>
      </c>
      <c r="Z35" s="7">
        <f t="shared" si="8"/>
        <v>135</v>
      </c>
      <c r="AA35" s="109">
        <v>0</v>
      </c>
      <c r="AB35" s="7">
        <f t="shared" si="9"/>
        <v>0</v>
      </c>
      <c r="AC35" s="8">
        <f t="shared" si="10"/>
        <v>2</v>
      </c>
      <c r="AD35" s="298">
        <f t="shared" si="11"/>
        <v>2</v>
      </c>
      <c r="AE35" s="110">
        <f t="shared" si="12"/>
        <v>8.1300000000000008</v>
      </c>
      <c r="AF35" s="9">
        <f t="shared" si="13"/>
        <v>16.260000000000002</v>
      </c>
      <c r="AG35" s="10">
        <f t="shared" si="14"/>
        <v>67.5</v>
      </c>
      <c r="AH35" s="11">
        <f t="shared" si="15"/>
        <v>135</v>
      </c>
      <c r="AI35" s="6">
        <v>54</v>
      </c>
      <c r="AJ35" s="298">
        <f t="shared" si="16"/>
        <v>54</v>
      </c>
      <c r="AK35" s="6">
        <v>22</v>
      </c>
      <c r="AL35" s="298">
        <f t="shared" si="17"/>
        <v>22</v>
      </c>
      <c r="AM35" s="6">
        <v>0</v>
      </c>
      <c r="AN35" s="298">
        <f t="shared" si="18"/>
        <v>0</v>
      </c>
      <c r="AO35" s="109">
        <v>6.84</v>
      </c>
      <c r="AP35" s="41">
        <f t="shared" si="19"/>
        <v>369.36</v>
      </c>
      <c r="AQ35" s="109">
        <v>10.09</v>
      </c>
      <c r="AR35" s="41">
        <f t="shared" si="20"/>
        <v>221.98</v>
      </c>
      <c r="AS35" s="109">
        <v>0</v>
      </c>
      <c r="AT35" s="41">
        <f t="shared" si="21"/>
        <v>0</v>
      </c>
      <c r="AU35" s="109">
        <v>71.02</v>
      </c>
      <c r="AV35" s="111">
        <f t="shared" si="22"/>
        <v>3835.08</v>
      </c>
      <c r="AW35" s="109">
        <v>65.5</v>
      </c>
      <c r="AX35" s="111">
        <f t="shared" si="23"/>
        <v>1441</v>
      </c>
      <c r="AY35" s="109">
        <v>0</v>
      </c>
      <c r="AZ35" s="118">
        <f t="shared" si="24"/>
        <v>0</v>
      </c>
      <c r="BA35" s="8">
        <f t="shared" si="25"/>
        <v>76</v>
      </c>
      <c r="BB35" s="298">
        <f t="shared" si="26"/>
        <v>76</v>
      </c>
      <c r="BC35" s="110">
        <f t="shared" si="27"/>
        <v>7.7807894736842114</v>
      </c>
      <c r="BD35" s="9">
        <f t="shared" si="28"/>
        <v>591.34</v>
      </c>
      <c r="BE35" s="10">
        <f t="shared" si="29"/>
        <v>69.422105263157889</v>
      </c>
      <c r="BF35" s="11">
        <f t="shared" si="30"/>
        <v>5276.08</v>
      </c>
      <c r="BG35" s="304">
        <f t="shared" si="31"/>
        <v>78</v>
      </c>
      <c r="BH35" s="298">
        <f t="shared" si="32"/>
        <v>78</v>
      </c>
      <c r="BI35" s="112">
        <f t="shared" si="33"/>
        <v>7.7897435897435896</v>
      </c>
      <c r="BJ35" s="113">
        <f t="shared" si="34"/>
        <v>607.6</v>
      </c>
      <c r="BK35" s="10">
        <f t="shared" si="35"/>
        <v>69.37282051282051</v>
      </c>
      <c r="BL35" s="119">
        <f t="shared" si="36"/>
        <v>5411.08</v>
      </c>
      <c r="BM35" s="5">
        <v>3</v>
      </c>
      <c r="BN35" s="298">
        <f t="shared" si="37"/>
        <v>3</v>
      </c>
      <c r="BO35" s="6">
        <v>2</v>
      </c>
      <c r="BP35" s="298">
        <f t="shared" si="38"/>
        <v>2</v>
      </c>
      <c r="BQ35" s="6">
        <v>38</v>
      </c>
      <c r="BR35" s="298">
        <f t="shared" si="39"/>
        <v>38</v>
      </c>
      <c r="BS35" s="114">
        <v>2</v>
      </c>
      <c r="BT35" s="41">
        <f t="shared" si="40"/>
        <v>6</v>
      </c>
      <c r="BU35" s="114">
        <v>8.08</v>
      </c>
      <c r="BV35" s="41">
        <f t="shared" si="41"/>
        <v>16.16</v>
      </c>
      <c r="BW35" s="114">
        <v>5.91</v>
      </c>
      <c r="BX35" s="41">
        <f t="shared" si="42"/>
        <v>224.58</v>
      </c>
      <c r="BY35" s="109">
        <v>51.33</v>
      </c>
      <c r="BZ35" s="111">
        <f t="shared" si="78"/>
        <v>153.99</v>
      </c>
      <c r="CA35" s="109">
        <v>67</v>
      </c>
      <c r="CB35" s="111">
        <f t="shared" si="43"/>
        <v>134</v>
      </c>
      <c r="CC35" s="109">
        <v>49.89</v>
      </c>
      <c r="CD35" s="111">
        <f t="shared" si="44"/>
        <v>1895.82</v>
      </c>
      <c r="CE35" s="8">
        <f t="shared" si="45"/>
        <v>43</v>
      </c>
      <c r="CF35" s="298">
        <f t="shared" si="75"/>
        <v>43</v>
      </c>
      <c r="CG35" s="110">
        <f t="shared" si="47"/>
        <v>5.7381395348837207</v>
      </c>
      <c r="CH35" s="9">
        <f t="shared" si="76"/>
        <v>246.73999999999998</v>
      </c>
      <c r="CI35" s="10">
        <f t="shared" si="49"/>
        <v>50.786279069767438</v>
      </c>
      <c r="CJ35" s="117">
        <f t="shared" si="77"/>
        <v>2183.81</v>
      </c>
      <c r="CK35" s="5">
        <v>0</v>
      </c>
      <c r="CL35" s="302">
        <f t="shared" si="51"/>
        <v>0</v>
      </c>
      <c r="CM35" s="114">
        <v>0</v>
      </c>
      <c r="CN35" s="9">
        <f t="shared" si="52"/>
        <v>0</v>
      </c>
      <c r="CO35" s="109">
        <v>0</v>
      </c>
      <c r="CP35" s="117">
        <f t="shared" si="53"/>
        <v>0</v>
      </c>
      <c r="CQ35" s="195">
        <f t="shared" si="54"/>
        <v>57</v>
      </c>
      <c r="CR35" s="298">
        <f t="shared" si="55"/>
        <v>57</v>
      </c>
      <c r="CS35" s="9">
        <f t="shared" si="56"/>
        <v>375.36</v>
      </c>
      <c r="CT35" s="117">
        <f t="shared" si="57"/>
        <v>3989.0699999999997</v>
      </c>
      <c r="CU35" s="196">
        <f t="shared" si="58"/>
        <v>26</v>
      </c>
      <c r="CV35" s="298">
        <f t="shared" si="59"/>
        <v>26</v>
      </c>
      <c r="CW35" s="31">
        <f t="shared" si="60"/>
        <v>254.39999999999998</v>
      </c>
      <c r="CX35" s="121">
        <f t="shared" si="61"/>
        <v>1710</v>
      </c>
      <c r="CY35" s="196">
        <f t="shared" si="62"/>
        <v>83</v>
      </c>
      <c r="CZ35" s="298">
        <f t="shared" si="63"/>
        <v>83</v>
      </c>
      <c r="DA35" s="31">
        <f t="shared" si="64"/>
        <v>629.76</v>
      </c>
      <c r="DB35" s="121">
        <f t="shared" si="65"/>
        <v>5699.07</v>
      </c>
      <c r="DC35" s="196">
        <f t="shared" si="66"/>
        <v>38</v>
      </c>
      <c r="DD35" s="298">
        <f t="shared" si="67"/>
        <v>38</v>
      </c>
      <c r="DE35" s="9">
        <f t="shared" si="68"/>
        <v>224.58</v>
      </c>
      <c r="DF35" s="11">
        <f t="shared" si="69"/>
        <v>1895.82</v>
      </c>
      <c r="DG35" s="29">
        <f t="shared" si="70"/>
        <v>854.34</v>
      </c>
      <c r="DH35" s="11">
        <f t="shared" si="71"/>
        <v>7594.8899999999994</v>
      </c>
    </row>
    <row r="36" spans="1:112">
      <c r="A36" s="105" t="s">
        <v>10</v>
      </c>
      <c r="B36" s="106" t="s">
        <v>40</v>
      </c>
      <c r="C36" s="105">
        <v>106999</v>
      </c>
      <c r="D36" s="107">
        <v>10</v>
      </c>
      <c r="E36" s="335">
        <v>167</v>
      </c>
      <c r="F36" s="115">
        <v>0</v>
      </c>
      <c r="G36" s="116">
        <f t="shared" si="72"/>
        <v>167</v>
      </c>
      <c r="H36" s="108">
        <f t="shared" si="1"/>
        <v>167</v>
      </c>
      <c r="I36" s="376">
        <f t="shared" si="2"/>
        <v>167</v>
      </c>
      <c r="J36" s="375"/>
      <c r="K36" s="5">
        <v>0</v>
      </c>
      <c r="L36" s="302">
        <f t="shared" si="73"/>
        <v>0</v>
      </c>
      <c r="M36" s="512">
        <v>1</v>
      </c>
      <c r="N36" s="302">
        <f t="shared" si="3"/>
        <v>1</v>
      </c>
      <c r="O36" s="512">
        <v>0</v>
      </c>
      <c r="P36" s="302">
        <f t="shared" si="4"/>
        <v>0</v>
      </c>
      <c r="Q36" s="517">
        <v>0</v>
      </c>
      <c r="R36" s="120">
        <f t="shared" si="5"/>
        <v>0</v>
      </c>
      <c r="S36" s="517">
        <v>9.42</v>
      </c>
      <c r="T36" s="120">
        <f t="shared" si="6"/>
        <v>9.42</v>
      </c>
      <c r="U36" s="517">
        <v>0</v>
      </c>
      <c r="V36" s="120">
        <f t="shared" si="7"/>
        <v>0</v>
      </c>
      <c r="W36" s="517">
        <v>0</v>
      </c>
      <c r="X36" s="7">
        <f t="shared" si="74"/>
        <v>0</v>
      </c>
      <c r="Y36" s="109">
        <v>54</v>
      </c>
      <c r="Z36" s="7">
        <f t="shared" si="8"/>
        <v>54</v>
      </c>
      <c r="AA36" s="109">
        <v>0</v>
      </c>
      <c r="AB36" s="7">
        <f t="shared" si="9"/>
        <v>0</v>
      </c>
      <c r="AC36" s="8">
        <f t="shared" si="10"/>
        <v>1</v>
      </c>
      <c r="AD36" s="298">
        <f t="shared" si="11"/>
        <v>1</v>
      </c>
      <c r="AE36" s="110">
        <f t="shared" si="12"/>
        <v>9.42</v>
      </c>
      <c r="AF36" s="9">
        <f t="shared" si="13"/>
        <v>9.42</v>
      </c>
      <c r="AG36" s="10">
        <f t="shared" si="14"/>
        <v>54</v>
      </c>
      <c r="AH36" s="11">
        <f t="shared" si="15"/>
        <v>54</v>
      </c>
      <c r="AI36" s="6">
        <v>69</v>
      </c>
      <c r="AJ36" s="298">
        <f t="shared" si="16"/>
        <v>69</v>
      </c>
      <c r="AK36" s="6">
        <v>33</v>
      </c>
      <c r="AL36" s="298">
        <f t="shared" si="17"/>
        <v>33</v>
      </c>
      <c r="AM36" s="6">
        <v>0</v>
      </c>
      <c r="AN36" s="298">
        <f t="shared" si="18"/>
        <v>0</v>
      </c>
      <c r="AO36" s="109">
        <v>4.83</v>
      </c>
      <c r="AP36" s="41">
        <f t="shared" si="19"/>
        <v>333.27</v>
      </c>
      <c r="AQ36" s="109">
        <v>7.35</v>
      </c>
      <c r="AR36" s="41">
        <f t="shared" si="20"/>
        <v>242.54999999999998</v>
      </c>
      <c r="AS36" s="109">
        <v>0</v>
      </c>
      <c r="AT36" s="41">
        <f t="shared" si="21"/>
        <v>0</v>
      </c>
      <c r="AU36" s="109">
        <v>82.64</v>
      </c>
      <c r="AV36" s="111">
        <f t="shared" si="22"/>
        <v>5702.16</v>
      </c>
      <c r="AW36" s="109">
        <v>80.739999999999995</v>
      </c>
      <c r="AX36" s="111">
        <f t="shared" si="23"/>
        <v>2664.4199999999996</v>
      </c>
      <c r="AY36" s="109">
        <v>0</v>
      </c>
      <c r="AZ36" s="118">
        <f t="shared" si="24"/>
        <v>0</v>
      </c>
      <c r="BA36" s="8">
        <f t="shared" si="25"/>
        <v>102</v>
      </c>
      <c r="BB36" s="298">
        <f t="shared" si="26"/>
        <v>102</v>
      </c>
      <c r="BC36" s="110">
        <f t="shared" si="27"/>
        <v>5.6452941176470581</v>
      </c>
      <c r="BD36" s="9">
        <f t="shared" si="28"/>
        <v>575.81999999999994</v>
      </c>
      <c r="BE36" s="10">
        <f t="shared" si="29"/>
        <v>82.025294117647064</v>
      </c>
      <c r="BF36" s="11">
        <f t="shared" si="30"/>
        <v>8366.58</v>
      </c>
      <c r="BG36" s="304">
        <f t="shared" si="31"/>
        <v>103</v>
      </c>
      <c r="BH36" s="298">
        <f t="shared" si="32"/>
        <v>103</v>
      </c>
      <c r="BI36" s="112">
        <f t="shared" si="33"/>
        <v>5.6819417475728144</v>
      </c>
      <c r="BJ36" s="113">
        <f t="shared" si="34"/>
        <v>585.2399999999999</v>
      </c>
      <c r="BK36" s="10">
        <f t="shared" si="35"/>
        <v>81.753203883495146</v>
      </c>
      <c r="BL36" s="119">
        <f t="shared" si="36"/>
        <v>8420.58</v>
      </c>
      <c r="BM36" s="5">
        <v>41</v>
      </c>
      <c r="BN36" s="298">
        <f t="shared" si="37"/>
        <v>41</v>
      </c>
      <c r="BO36" s="6">
        <v>22</v>
      </c>
      <c r="BP36" s="298">
        <f t="shared" si="38"/>
        <v>22</v>
      </c>
      <c r="BQ36" s="6">
        <v>1</v>
      </c>
      <c r="BR36" s="298">
        <f t="shared" si="39"/>
        <v>1</v>
      </c>
      <c r="BS36" s="114">
        <v>3.66</v>
      </c>
      <c r="BT36" s="41">
        <f t="shared" si="40"/>
        <v>150.06</v>
      </c>
      <c r="BU36" s="114">
        <v>4.28</v>
      </c>
      <c r="BV36" s="41">
        <f t="shared" si="41"/>
        <v>94.160000000000011</v>
      </c>
      <c r="BW36" s="114">
        <v>3.5</v>
      </c>
      <c r="BX36" s="41">
        <f t="shared" si="42"/>
        <v>3.5</v>
      </c>
      <c r="BY36" s="109">
        <v>65.56</v>
      </c>
      <c r="BZ36" s="111">
        <f t="shared" si="78"/>
        <v>2687.96</v>
      </c>
      <c r="CA36" s="109">
        <v>61.68</v>
      </c>
      <c r="CB36" s="111">
        <f t="shared" si="43"/>
        <v>1356.96</v>
      </c>
      <c r="CC36" s="109">
        <v>100</v>
      </c>
      <c r="CD36" s="111">
        <f t="shared" si="44"/>
        <v>100</v>
      </c>
      <c r="CE36" s="8">
        <f t="shared" si="45"/>
        <v>64</v>
      </c>
      <c r="CF36" s="298">
        <f t="shared" si="75"/>
        <v>64</v>
      </c>
      <c r="CG36" s="110">
        <f t="shared" si="47"/>
        <v>3.8706250000000004</v>
      </c>
      <c r="CH36" s="9">
        <f t="shared" si="76"/>
        <v>247.72000000000003</v>
      </c>
      <c r="CI36" s="10">
        <f t="shared" si="49"/>
        <v>64.764375000000001</v>
      </c>
      <c r="CJ36" s="117">
        <f t="shared" si="77"/>
        <v>4144.92</v>
      </c>
      <c r="CK36" s="5">
        <v>0</v>
      </c>
      <c r="CL36" s="302">
        <f t="shared" si="51"/>
        <v>0</v>
      </c>
      <c r="CM36" s="114">
        <v>0</v>
      </c>
      <c r="CN36" s="9">
        <f t="shared" si="52"/>
        <v>0</v>
      </c>
      <c r="CO36" s="109">
        <v>0</v>
      </c>
      <c r="CP36" s="117">
        <f t="shared" si="53"/>
        <v>0</v>
      </c>
      <c r="CQ36" s="195">
        <f t="shared" si="54"/>
        <v>110</v>
      </c>
      <c r="CR36" s="298">
        <f t="shared" si="55"/>
        <v>110</v>
      </c>
      <c r="CS36" s="9">
        <f t="shared" si="56"/>
        <v>483.33</v>
      </c>
      <c r="CT36" s="117">
        <f t="shared" si="57"/>
        <v>8390.119999999999</v>
      </c>
      <c r="CU36" s="196">
        <f t="shared" si="58"/>
        <v>56</v>
      </c>
      <c r="CV36" s="298">
        <f t="shared" si="59"/>
        <v>56</v>
      </c>
      <c r="CW36" s="31">
        <f t="shared" si="60"/>
        <v>346.13</v>
      </c>
      <c r="CX36" s="121">
        <f t="shared" si="61"/>
        <v>4075.3799999999997</v>
      </c>
      <c r="CY36" s="196">
        <f t="shared" si="62"/>
        <v>166</v>
      </c>
      <c r="CZ36" s="298">
        <f t="shared" si="63"/>
        <v>166</v>
      </c>
      <c r="DA36" s="31">
        <f t="shared" si="64"/>
        <v>829.46</v>
      </c>
      <c r="DB36" s="121">
        <f t="shared" si="65"/>
        <v>12465.499999999998</v>
      </c>
      <c r="DC36" s="196">
        <f t="shared" si="66"/>
        <v>1</v>
      </c>
      <c r="DD36" s="298">
        <f t="shared" si="67"/>
        <v>1</v>
      </c>
      <c r="DE36" s="9">
        <f t="shared" si="68"/>
        <v>3.5</v>
      </c>
      <c r="DF36" s="11">
        <f t="shared" si="69"/>
        <v>100</v>
      </c>
      <c r="DG36" s="29">
        <f t="shared" si="70"/>
        <v>832.95999999999992</v>
      </c>
      <c r="DH36" s="11">
        <f t="shared" si="71"/>
        <v>12565.5</v>
      </c>
    </row>
    <row r="37" spans="1:112">
      <c r="A37" s="105" t="s">
        <v>10</v>
      </c>
      <c r="B37" s="106" t="s">
        <v>41</v>
      </c>
      <c r="C37" s="105">
        <v>107725</v>
      </c>
      <c r="D37" s="107">
        <v>10</v>
      </c>
      <c r="E37" s="335">
        <v>131</v>
      </c>
      <c r="F37" s="115">
        <v>1</v>
      </c>
      <c r="G37" s="116">
        <f t="shared" si="72"/>
        <v>130</v>
      </c>
      <c r="H37" s="108">
        <f t="shared" si="1"/>
        <v>130</v>
      </c>
      <c r="I37" s="376">
        <f t="shared" si="2"/>
        <v>130</v>
      </c>
      <c r="J37" s="375"/>
      <c r="K37" s="5">
        <v>1</v>
      </c>
      <c r="L37" s="302">
        <f t="shared" si="73"/>
        <v>1</v>
      </c>
      <c r="M37" s="512">
        <v>11</v>
      </c>
      <c r="N37" s="302">
        <f t="shared" si="3"/>
        <v>11</v>
      </c>
      <c r="O37" s="512">
        <v>0</v>
      </c>
      <c r="P37" s="302">
        <f t="shared" si="4"/>
        <v>0</v>
      </c>
      <c r="Q37" s="517">
        <v>8.33</v>
      </c>
      <c r="R37" s="120">
        <f t="shared" si="5"/>
        <v>8.33</v>
      </c>
      <c r="S37" s="517">
        <v>10.58</v>
      </c>
      <c r="T37" s="120">
        <f t="shared" si="6"/>
        <v>116.38</v>
      </c>
      <c r="U37" s="517">
        <v>0</v>
      </c>
      <c r="V37" s="120">
        <f t="shared" si="7"/>
        <v>0</v>
      </c>
      <c r="W37" s="517">
        <v>76</v>
      </c>
      <c r="X37" s="7">
        <f t="shared" si="74"/>
        <v>76</v>
      </c>
      <c r="Y37" s="109">
        <v>75.09</v>
      </c>
      <c r="Z37" s="7">
        <f t="shared" si="8"/>
        <v>825.99</v>
      </c>
      <c r="AA37" s="109">
        <v>0</v>
      </c>
      <c r="AB37" s="7">
        <f t="shared" si="9"/>
        <v>0</v>
      </c>
      <c r="AC37" s="8">
        <f t="shared" si="10"/>
        <v>12</v>
      </c>
      <c r="AD37" s="298">
        <f t="shared" si="11"/>
        <v>12</v>
      </c>
      <c r="AE37" s="110">
        <f t="shared" si="12"/>
        <v>10.3925</v>
      </c>
      <c r="AF37" s="9">
        <f t="shared" si="13"/>
        <v>124.71000000000001</v>
      </c>
      <c r="AG37" s="10">
        <f t="shared" si="14"/>
        <v>75.165833333333339</v>
      </c>
      <c r="AH37" s="11">
        <f t="shared" si="15"/>
        <v>901.99</v>
      </c>
      <c r="AI37" s="6">
        <v>66</v>
      </c>
      <c r="AJ37" s="298">
        <f t="shared" si="16"/>
        <v>66</v>
      </c>
      <c r="AK37" s="6">
        <v>18</v>
      </c>
      <c r="AL37" s="298">
        <f t="shared" si="17"/>
        <v>18</v>
      </c>
      <c r="AM37" s="6">
        <v>0</v>
      </c>
      <c r="AN37" s="298">
        <f t="shared" si="18"/>
        <v>0</v>
      </c>
      <c r="AO37" s="109">
        <v>8.16</v>
      </c>
      <c r="AP37" s="41">
        <f t="shared" si="19"/>
        <v>538.56000000000006</v>
      </c>
      <c r="AQ37" s="109">
        <v>10.47</v>
      </c>
      <c r="AR37" s="41">
        <f t="shared" si="20"/>
        <v>188.46</v>
      </c>
      <c r="AS37" s="109">
        <v>0</v>
      </c>
      <c r="AT37" s="41">
        <f t="shared" si="21"/>
        <v>0</v>
      </c>
      <c r="AU37" s="109">
        <v>73.12</v>
      </c>
      <c r="AV37" s="111">
        <f t="shared" si="22"/>
        <v>4825.92</v>
      </c>
      <c r="AW37" s="109">
        <v>76.94</v>
      </c>
      <c r="AX37" s="111">
        <f t="shared" si="23"/>
        <v>1384.92</v>
      </c>
      <c r="AY37" s="109">
        <v>0</v>
      </c>
      <c r="AZ37" s="118">
        <f t="shared" si="24"/>
        <v>0</v>
      </c>
      <c r="BA37" s="8">
        <f t="shared" si="25"/>
        <v>84</v>
      </c>
      <c r="BB37" s="298">
        <f t="shared" si="26"/>
        <v>84</v>
      </c>
      <c r="BC37" s="110">
        <f t="shared" si="27"/>
        <v>8.6550000000000011</v>
      </c>
      <c r="BD37" s="9">
        <f t="shared" si="28"/>
        <v>727.0200000000001</v>
      </c>
      <c r="BE37" s="10">
        <f t="shared" si="29"/>
        <v>73.938571428571436</v>
      </c>
      <c r="BF37" s="11">
        <f t="shared" si="30"/>
        <v>6210.84</v>
      </c>
      <c r="BG37" s="304">
        <f t="shared" si="31"/>
        <v>96</v>
      </c>
      <c r="BH37" s="298">
        <f t="shared" si="32"/>
        <v>96</v>
      </c>
      <c r="BI37" s="112">
        <f t="shared" si="33"/>
        <v>8.8721875000000008</v>
      </c>
      <c r="BJ37" s="113">
        <f t="shared" si="34"/>
        <v>851.73</v>
      </c>
      <c r="BK37" s="10">
        <f t="shared" si="35"/>
        <v>74.091979166666661</v>
      </c>
      <c r="BL37" s="119">
        <f t="shared" si="36"/>
        <v>7112.83</v>
      </c>
      <c r="BM37" s="5">
        <v>2</v>
      </c>
      <c r="BN37" s="298">
        <f t="shared" si="37"/>
        <v>2</v>
      </c>
      <c r="BO37" s="6">
        <v>3</v>
      </c>
      <c r="BP37" s="298">
        <f t="shared" si="38"/>
        <v>3</v>
      </c>
      <c r="BQ37" s="6">
        <v>29</v>
      </c>
      <c r="BR37" s="298">
        <f t="shared" si="39"/>
        <v>29</v>
      </c>
      <c r="BS37" s="114">
        <v>6.46</v>
      </c>
      <c r="BT37" s="41">
        <f t="shared" si="40"/>
        <v>12.92</v>
      </c>
      <c r="BU37" s="114">
        <v>4.25</v>
      </c>
      <c r="BV37" s="41">
        <f t="shared" si="41"/>
        <v>12.75</v>
      </c>
      <c r="BW37" s="114">
        <v>9.0299999999999994</v>
      </c>
      <c r="BX37" s="41">
        <f t="shared" si="42"/>
        <v>261.87</v>
      </c>
      <c r="BY37" s="109">
        <v>69</v>
      </c>
      <c r="BZ37" s="111">
        <f t="shared" si="78"/>
        <v>138</v>
      </c>
      <c r="CA37" s="109">
        <v>49.33</v>
      </c>
      <c r="CB37" s="111">
        <f t="shared" si="43"/>
        <v>147.99</v>
      </c>
      <c r="CC37" s="109">
        <v>57.9</v>
      </c>
      <c r="CD37" s="111">
        <f t="shared" si="44"/>
        <v>1679.1</v>
      </c>
      <c r="CE37" s="8">
        <f t="shared" si="45"/>
        <v>34</v>
      </c>
      <c r="CF37" s="298">
        <f t="shared" si="75"/>
        <v>34</v>
      </c>
      <c r="CG37" s="110">
        <f t="shared" si="47"/>
        <v>8.4570588235294117</v>
      </c>
      <c r="CH37" s="9">
        <f t="shared" si="76"/>
        <v>287.54000000000002</v>
      </c>
      <c r="CI37" s="10">
        <f t="shared" si="49"/>
        <v>57.796764705882353</v>
      </c>
      <c r="CJ37" s="117">
        <f t="shared" si="77"/>
        <v>1965.09</v>
      </c>
      <c r="CK37" s="5">
        <v>0</v>
      </c>
      <c r="CL37" s="302">
        <f t="shared" si="51"/>
        <v>0</v>
      </c>
      <c r="CM37" s="114">
        <v>0</v>
      </c>
      <c r="CN37" s="9">
        <f t="shared" si="52"/>
        <v>0</v>
      </c>
      <c r="CO37" s="109">
        <v>0</v>
      </c>
      <c r="CP37" s="117">
        <f t="shared" si="53"/>
        <v>0</v>
      </c>
      <c r="CQ37" s="195">
        <f t="shared" si="54"/>
        <v>69</v>
      </c>
      <c r="CR37" s="298">
        <f t="shared" si="55"/>
        <v>69</v>
      </c>
      <c r="CS37" s="9">
        <f t="shared" si="56"/>
        <v>559.81000000000006</v>
      </c>
      <c r="CT37" s="117">
        <f t="shared" si="57"/>
        <v>5039.92</v>
      </c>
      <c r="CU37" s="196">
        <f t="shared" si="58"/>
        <v>32</v>
      </c>
      <c r="CV37" s="298">
        <f t="shared" si="59"/>
        <v>32</v>
      </c>
      <c r="CW37" s="31">
        <f t="shared" si="60"/>
        <v>317.59000000000003</v>
      </c>
      <c r="CX37" s="121">
        <f t="shared" si="61"/>
        <v>2358.8999999999996</v>
      </c>
      <c r="CY37" s="196">
        <f t="shared" si="62"/>
        <v>101</v>
      </c>
      <c r="CZ37" s="298">
        <f t="shared" si="63"/>
        <v>101</v>
      </c>
      <c r="DA37" s="31">
        <f t="shared" si="64"/>
        <v>877.40000000000009</v>
      </c>
      <c r="DB37" s="121">
        <f t="shared" si="65"/>
        <v>7398.82</v>
      </c>
      <c r="DC37" s="196">
        <f t="shared" si="66"/>
        <v>29</v>
      </c>
      <c r="DD37" s="298">
        <f t="shared" si="67"/>
        <v>29</v>
      </c>
      <c r="DE37" s="9">
        <f t="shared" si="68"/>
        <v>261.87</v>
      </c>
      <c r="DF37" s="11">
        <f t="shared" si="69"/>
        <v>1679.1</v>
      </c>
      <c r="DG37" s="29">
        <f t="shared" si="70"/>
        <v>1139.27</v>
      </c>
      <c r="DH37" s="11">
        <f t="shared" si="71"/>
        <v>9077.92</v>
      </c>
    </row>
    <row r="38" spans="1:112">
      <c r="A38" s="105" t="s">
        <v>10</v>
      </c>
      <c r="B38" s="106" t="s">
        <v>42</v>
      </c>
      <c r="C38" s="105">
        <v>107585</v>
      </c>
      <c r="D38" s="107">
        <v>10</v>
      </c>
      <c r="E38" s="335">
        <v>231</v>
      </c>
      <c r="F38" s="115">
        <v>5</v>
      </c>
      <c r="G38" s="116">
        <f t="shared" si="72"/>
        <v>226</v>
      </c>
      <c r="H38" s="108">
        <f t="shared" si="1"/>
        <v>226</v>
      </c>
      <c r="I38" s="376">
        <f t="shared" si="2"/>
        <v>226</v>
      </c>
      <c r="J38" s="375"/>
      <c r="K38" s="5">
        <v>0</v>
      </c>
      <c r="L38" s="302">
        <f t="shared" si="73"/>
        <v>0</v>
      </c>
      <c r="M38" s="512">
        <v>0</v>
      </c>
      <c r="N38" s="302">
        <f t="shared" si="3"/>
        <v>0</v>
      </c>
      <c r="O38" s="512">
        <v>0</v>
      </c>
      <c r="P38" s="302">
        <f t="shared" si="4"/>
        <v>0</v>
      </c>
      <c r="Q38" s="517">
        <v>0</v>
      </c>
      <c r="R38" s="120">
        <f t="shared" si="5"/>
        <v>0</v>
      </c>
      <c r="S38" s="517">
        <v>0</v>
      </c>
      <c r="T38" s="120">
        <f t="shared" si="6"/>
        <v>0</v>
      </c>
      <c r="U38" s="517">
        <v>0</v>
      </c>
      <c r="V38" s="120">
        <f t="shared" si="7"/>
        <v>0</v>
      </c>
      <c r="W38" s="517">
        <v>0</v>
      </c>
      <c r="X38" s="7">
        <f t="shared" si="74"/>
        <v>0</v>
      </c>
      <c r="Y38" s="109">
        <v>0</v>
      </c>
      <c r="Z38" s="7">
        <f t="shared" si="8"/>
        <v>0</v>
      </c>
      <c r="AA38" s="109">
        <v>0</v>
      </c>
      <c r="AB38" s="7">
        <f t="shared" si="9"/>
        <v>0</v>
      </c>
      <c r="AC38" s="8">
        <f t="shared" si="10"/>
        <v>0</v>
      </c>
      <c r="AD38" s="298">
        <f t="shared" si="11"/>
        <v>0</v>
      </c>
      <c r="AE38" s="110">
        <f t="shared" si="12"/>
        <v>0</v>
      </c>
      <c r="AF38" s="9">
        <f t="shared" si="13"/>
        <v>0</v>
      </c>
      <c r="AG38" s="10">
        <f t="shared" si="14"/>
        <v>0</v>
      </c>
      <c r="AH38" s="11">
        <f t="shared" si="15"/>
        <v>0</v>
      </c>
      <c r="AI38" s="6">
        <v>126</v>
      </c>
      <c r="AJ38" s="298">
        <f t="shared" si="16"/>
        <v>126</v>
      </c>
      <c r="AK38" s="6">
        <v>12</v>
      </c>
      <c r="AL38" s="298">
        <f t="shared" si="17"/>
        <v>12</v>
      </c>
      <c r="AM38" s="6">
        <v>0</v>
      </c>
      <c r="AN38" s="298">
        <f t="shared" si="18"/>
        <v>0</v>
      </c>
      <c r="AO38" s="109">
        <v>5.16</v>
      </c>
      <c r="AP38" s="41">
        <f t="shared" si="19"/>
        <v>650.16</v>
      </c>
      <c r="AQ38" s="109">
        <v>10.27</v>
      </c>
      <c r="AR38" s="41">
        <f t="shared" si="20"/>
        <v>123.24</v>
      </c>
      <c r="AS38" s="109">
        <v>0</v>
      </c>
      <c r="AT38" s="41">
        <f t="shared" si="21"/>
        <v>0</v>
      </c>
      <c r="AU38" s="109">
        <v>77.099999999999994</v>
      </c>
      <c r="AV38" s="111">
        <f t="shared" si="22"/>
        <v>9714.5999999999985</v>
      </c>
      <c r="AW38" s="109">
        <v>79.75</v>
      </c>
      <c r="AX38" s="111">
        <f t="shared" si="23"/>
        <v>957</v>
      </c>
      <c r="AY38" s="109">
        <v>0</v>
      </c>
      <c r="AZ38" s="118">
        <f t="shared" si="24"/>
        <v>0</v>
      </c>
      <c r="BA38" s="8">
        <f t="shared" si="25"/>
        <v>138</v>
      </c>
      <c r="BB38" s="298">
        <f t="shared" si="26"/>
        <v>138</v>
      </c>
      <c r="BC38" s="110">
        <f t="shared" si="27"/>
        <v>5.6043478260869559</v>
      </c>
      <c r="BD38" s="9">
        <f t="shared" si="28"/>
        <v>773.39999999999986</v>
      </c>
      <c r="BE38" s="10">
        <f t="shared" si="29"/>
        <v>77.330434782608691</v>
      </c>
      <c r="BF38" s="11">
        <f t="shared" si="30"/>
        <v>10671.599999999999</v>
      </c>
      <c r="BG38" s="304">
        <f t="shared" si="31"/>
        <v>138</v>
      </c>
      <c r="BH38" s="298">
        <f t="shared" si="32"/>
        <v>138</v>
      </c>
      <c r="BI38" s="112">
        <f t="shared" si="33"/>
        <v>5.6043478260869559</v>
      </c>
      <c r="BJ38" s="113">
        <f t="shared" si="34"/>
        <v>773.39999999999986</v>
      </c>
      <c r="BK38" s="10">
        <f t="shared" si="35"/>
        <v>77.330434782608691</v>
      </c>
      <c r="BL38" s="119">
        <f t="shared" si="36"/>
        <v>10671.599999999999</v>
      </c>
      <c r="BM38" s="265">
        <v>51</v>
      </c>
      <c r="BN38" s="298">
        <f t="shared" si="37"/>
        <v>51</v>
      </c>
      <c r="BO38" s="392">
        <v>27</v>
      </c>
      <c r="BP38" s="298">
        <f t="shared" si="38"/>
        <v>27</v>
      </c>
      <c r="BQ38" s="392">
        <v>10</v>
      </c>
      <c r="BR38" s="298">
        <f t="shared" si="39"/>
        <v>10</v>
      </c>
      <c r="BS38" s="392">
        <v>3.8</v>
      </c>
      <c r="BT38" s="41">
        <f t="shared" si="40"/>
        <v>193.79999999999998</v>
      </c>
      <c r="BU38" s="392">
        <v>3.8</v>
      </c>
      <c r="BV38" s="41">
        <f t="shared" si="41"/>
        <v>102.6</v>
      </c>
      <c r="BW38" s="392">
        <v>4.33</v>
      </c>
      <c r="BX38" s="41">
        <f t="shared" si="42"/>
        <v>43.3</v>
      </c>
      <c r="BY38" s="392">
        <v>58.6</v>
      </c>
      <c r="BZ38" s="111">
        <f t="shared" si="78"/>
        <v>2988.6</v>
      </c>
      <c r="CA38" s="392">
        <v>55.31</v>
      </c>
      <c r="CB38" s="111">
        <f t="shared" si="43"/>
        <v>1493.3700000000001</v>
      </c>
      <c r="CC38" s="392">
        <v>56.44</v>
      </c>
      <c r="CD38" s="111">
        <f t="shared" si="44"/>
        <v>564.4</v>
      </c>
      <c r="CE38" s="8">
        <f t="shared" si="45"/>
        <v>88</v>
      </c>
      <c r="CF38" s="298">
        <f t="shared" si="75"/>
        <v>88</v>
      </c>
      <c r="CG38" s="110">
        <f t="shared" si="47"/>
        <v>3.8602272727272724</v>
      </c>
      <c r="CH38" s="9">
        <f t="shared" si="76"/>
        <v>339.7</v>
      </c>
      <c r="CI38" s="10">
        <f t="shared" si="49"/>
        <v>57.345113636363635</v>
      </c>
      <c r="CJ38" s="117">
        <f t="shared" si="77"/>
        <v>5046.37</v>
      </c>
      <c r="CK38" s="5">
        <v>0</v>
      </c>
      <c r="CL38" s="302">
        <f t="shared" si="51"/>
        <v>0</v>
      </c>
      <c r="CM38" s="114">
        <v>0</v>
      </c>
      <c r="CN38" s="9">
        <f t="shared" si="52"/>
        <v>0</v>
      </c>
      <c r="CO38" s="109">
        <v>0</v>
      </c>
      <c r="CP38" s="117">
        <f t="shared" si="53"/>
        <v>0</v>
      </c>
      <c r="CQ38" s="195">
        <f t="shared" si="54"/>
        <v>177</v>
      </c>
      <c r="CR38" s="298">
        <f t="shared" si="55"/>
        <v>177</v>
      </c>
      <c r="CS38" s="9">
        <f t="shared" si="56"/>
        <v>843.95999999999992</v>
      </c>
      <c r="CT38" s="117">
        <f t="shared" si="57"/>
        <v>12703.199999999999</v>
      </c>
      <c r="CU38" s="196">
        <f t="shared" si="58"/>
        <v>39</v>
      </c>
      <c r="CV38" s="298">
        <f t="shared" si="59"/>
        <v>39</v>
      </c>
      <c r="CW38" s="31">
        <f t="shared" si="60"/>
        <v>225.83999999999997</v>
      </c>
      <c r="CX38" s="121">
        <f t="shared" si="61"/>
        <v>2450.37</v>
      </c>
      <c r="CY38" s="196">
        <f t="shared" si="62"/>
        <v>216</v>
      </c>
      <c r="CZ38" s="298">
        <f t="shared" si="63"/>
        <v>216</v>
      </c>
      <c r="DA38" s="31">
        <f t="shared" si="64"/>
        <v>1069.8</v>
      </c>
      <c r="DB38" s="121">
        <f t="shared" si="65"/>
        <v>15153.57</v>
      </c>
      <c r="DC38" s="196">
        <f t="shared" si="66"/>
        <v>10</v>
      </c>
      <c r="DD38" s="298">
        <f t="shared" si="67"/>
        <v>10</v>
      </c>
      <c r="DE38" s="9">
        <f t="shared" si="68"/>
        <v>43.3</v>
      </c>
      <c r="DF38" s="11">
        <f t="shared" si="69"/>
        <v>564.4</v>
      </c>
      <c r="DG38" s="29">
        <f t="shared" si="70"/>
        <v>1113.0999999999999</v>
      </c>
      <c r="DH38" s="11">
        <f t="shared" si="71"/>
        <v>15717.969999999998</v>
      </c>
    </row>
    <row r="39" spans="1:112">
      <c r="A39" s="192" t="s">
        <v>286</v>
      </c>
      <c r="B39" s="193"/>
      <c r="C39" s="192"/>
      <c r="D39" s="368">
        <v>1</v>
      </c>
      <c r="E39" s="335"/>
      <c r="F39" s="115"/>
      <c r="G39" s="116"/>
      <c r="H39" s="108"/>
      <c r="I39" s="376"/>
      <c r="J39" s="375"/>
      <c r="K39" s="5"/>
      <c r="L39" s="302"/>
      <c r="M39" s="512"/>
      <c r="N39" s="302"/>
      <c r="O39" s="512"/>
      <c r="P39" s="302"/>
      <c r="Q39" s="517"/>
      <c r="R39" s="120"/>
      <c r="S39" s="517"/>
      <c r="T39" s="120"/>
      <c r="U39" s="517"/>
      <c r="V39" s="120"/>
      <c r="W39" s="517"/>
      <c r="X39" s="7">
        <f t="shared" si="74"/>
        <v>0</v>
      </c>
      <c r="Y39" s="109"/>
      <c r="Z39" s="7">
        <f t="shared" si="8"/>
        <v>0</v>
      </c>
      <c r="AA39" s="109"/>
      <c r="AB39" s="7">
        <f t="shared" si="9"/>
        <v>0</v>
      </c>
      <c r="AC39" s="8"/>
      <c r="AD39" s="298"/>
      <c r="AE39" s="110"/>
      <c r="AF39" s="9"/>
      <c r="AG39" s="10"/>
      <c r="AH39" s="11"/>
      <c r="AI39" s="6"/>
      <c r="AJ39" s="298"/>
      <c r="AK39" s="6"/>
      <c r="AL39" s="298"/>
      <c r="AM39" s="6"/>
      <c r="AN39" s="298"/>
      <c r="AO39" s="109"/>
      <c r="AP39" s="41"/>
      <c r="AQ39" s="109"/>
      <c r="AR39" s="41"/>
      <c r="AS39" s="109"/>
      <c r="AT39" s="41"/>
      <c r="AU39" s="109"/>
      <c r="AV39" s="111">
        <f t="shared" si="22"/>
        <v>0</v>
      </c>
      <c r="AW39" s="109"/>
      <c r="AX39" s="111">
        <f t="shared" si="23"/>
        <v>0</v>
      </c>
      <c r="AY39" s="109"/>
      <c r="AZ39" s="118">
        <f t="shared" si="24"/>
        <v>0</v>
      </c>
      <c r="BA39" s="8"/>
      <c r="BB39" s="298"/>
      <c r="BC39" s="110"/>
      <c r="BD39" s="9"/>
      <c r="BE39" s="10"/>
      <c r="BF39" s="11"/>
      <c r="BG39" s="304"/>
      <c r="BH39" s="298"/>
      <c r="BI39" s="112"/>
      <c r="BJ39" s="113"/>
      <c r="BK39" s="10"/>
      <c r="BL39" s="119"/>
      <c r="BM39" s="265"/>
      <c r="BN39" s="298"/>
      <c r="BO39" s="392"/>
      <c r="BP39" s="298"/>
      <c r="BQ39" s="392"/>
      <c r="BR39" s="298"/>
      <c r="BS39" s="392"/>
      <c r="BT39" s="41"/>
      <c r="BU39" s="392"/>
      <c r="BV39" s="41"/>
      <c r="BW39" s="392"/>
      <c r="BX39" s="41"/>
      <c r="BY39" s="392"/>
      <c r="BZ39" s="111">
        <f t="shared" si="78"/>
        <v>0</v>
      </c>
      <c r="CA39" s="392"/>
      <c r="CB39" s="111">
        <f t="shared" si="43"/>
        <v>0</v>
      </c>
      <c r="CC39" s="392"/>
      <c r="CD39" s="111">
        <f t="shared" si="44"/>
        <v>0</v>
      </c>
      <c r="CE39" s="8"/>
      <c r="CF39" s="298"/>
      <c r="CG39" s="110"/>
      <c r="CH39" s="9"/>
      <c r="CI39" s="10"/>
      <c r="CJ39" s="117"/>
      <c r="CK39" s="5"/>
      <c r="CL39" s="302"/>
      <c r="CM39" s="114"/>
      <c r="CN39" s="9"/>
      <c r="CO39" s="109"/>
      <c r="CP39" s="117"/>
      <c r="CQ39" s="195"/>
      <c r="CR39" s="298"/>
      <c r="CS39" s="9"/>
      <c r="CT39" s="117"/>
      <c r="CU39" s="196"/>
      <c r="CV39" s="298"/>
      <c r="CW39" s="31"/>
      <c r="CX39" s="121"/>
      <c r="CY39" s="196"/>
      <c r="CZ39" s="298"/>
      <c r="DA39" s="31"/>
      <c r="DB39" s="121"/>
      <c r="DC39" s="196"/>
      <c r="DD39" s="298"/>
      <c r="DE39" s="9"/>
      <c r="DF39" s="11"/>
      <c r="DG39" s="29"/>
      <c r="DH39" s="11"/>
    </row>
    <row r="40" spans="1:112">
      <c r="A40" s="129" t="s">
        <v>111</v>
      </c>
      <c r="B40" s="130" t="s">
        <v>117</v>
      </c>
      <c r="C40" s="131">
        <v>133951</v>
      </c>
      <c r="D40" s="132">
        <v>1</v>
      </c>
      <c r="E40" s="335">
        <v>5663</v>
      </c>
      <c r="F40" s="133">
        <v>74</v>
      </c>
      <c r="G40" s="116">
        <f t="shared" si="72"/>
        <v>5589</v>
      </c>
      <c r="H40" s="108">
        <f t="shared" ref="H40:H71" si="79">+K40+M40+O40+AI40+AK40+AM40+BM40+BO40+BQ40+CK40</f>
        <v>5589</v>
      </c>
      <c r="I40" s="376">
        <f t="shared" ref="I40:I71" si="80">+L40+N40+P40+AJ40+AL40+AN40+BN40+BP40+BR40+CL40</f>
        <v>0</v>
      </c>
      <c r="J40" s="375"/>
      <c r="K40" s="5">
        <v>330</v>
      </c>
      <c r="L40" s="302">
        <f t="shared" si="73"/>
        <v>0</v>
      </c>
      <c r="M40" s="513">
        <v>53</v>
      </c>
      <c r="N40" s="302">
        <f t="shared" ref="N40:N71" si="81">IF(Y40&gt;0,M40,)</f>
        <v>0</v>
      </c>
      <c r="O40" s="512"/>
      <c r="P40" s="302">
        <f t="shared" ref="P40:P71" si="82">IF(AA40&gt;0,O40,)</f>
        <v>0</v>
      </c>
      <c r="Q40" s="512">
        <v>4.91</v>
      </c>
      <c r="R40" s="120">
        <f t="shared" si="5"/>
        <v>1620.3</v>
      </c>
      <c r="S40" s="512">
        <v>5.1100000000000003</v>
      </c>
      <c r="T40" s="120">
        <f t="shared" ref="T40:T71" si="83">IF(M40&gt;0,(M40*S40),)</f>
        <v>270.83000000000004</v>
      </c>
      <c r="U40" s="512"/>
      <c r="V40" s="120">
        <f t="shared" ref="V40:V71" si="84">IF(O40&gt;0,(O40*U40),)</f>
        <v>0</v>
      </c>
      <c r="W40" s="512"/>
      <c r="X40" s="7">
        <f t="shared" si="74"/>
        <v>0</v>
      </c>
      <c r="Y40" s="6"/>
      <c r="Z40" s="7">
        <f t="shared" si="8"/>
        <v>0</v>
      </c>
      <c r="AA40" s="6"/>
      <c r="AB40" s="7">
        <f t="shared" si="9"/>
        <v>0</v>
      </c>
      <c r="AC40" s="8">
        <f t="shared" ref="AC40:AC71" si="85">K40+M40+O40</f>
        <v>383</v>
      </c>
      <c r="AD40" s="298">
        <f t="shared" si="11"/>
        <v>0</v>
      </c>
      <c r="AE40" s="110">
        <f t="shared" ref="AE40:AE71" si="86">IF(AC40&gt;0,((R40+T40+V40)/AC40),)</f>
        <v>4.9376762402088774</v>
      </c>
      <c r="AF40" s="9">
        <f t="shared" si="13"/>
        <v>1891.13</v>
      </c>
      <c r="AG40" s="10">
        <f t="shared" ref="AG40:AG71" si="87">IF((X40+Z40+AB40)&gt;0,((X40+Z40+AB40)/AC40),)</f>
        <v>0</v>
      </c>
      <c r="AH40" s="11">
        <f t="shared" si="15"/>
        <v>0</v>
      </c>
      <c r="AI40" s="6">
        <v>1430</v>
      </c>
      <c r="AJ40" s="298">
        <f t="shared" ref="AJ40:AJ71" si="88">IF(AU40&gt;0,AI40,)</f>
        <v>0</v>
      </c>
      <c r="AK40" s="6">
        <v>330</v>
      </c>
      <c r="AL40" s="298">
        <f t="shared" ref="AL40:AL71" si="89">IF(AW40&gt;0,AK40,)</f>
        <v>0</v>
      </c>
      <c r="AM40" s="6">
        <v>39</v>
      </c>
      <c r="AN40" s="298">
        <f t="shared" ref="AN40:AN71" si="90">IF(AY40&gt;0,AM40,)</f>
        <v>0</v>
      </c>
      <c r="AO40" s="6">
        <v>5.61</v>
      </c>
      <c r="AP40" s="41">
        <f t="shared" si="19"/>
        <v>8022.3</v>
      </c>
      <c r="AQ40" s="6">
        <v>6.83</v>
      </c>
      <c r="AR40" s="41">
        <f t="shared" ref="AR40:AR71" si="91">IF(AK40&gt;0,(AK40*AQ40),)</f>
        <v>2253.9</v>
      </c>
      <c r="AS40" s="6">
        <v>7.42</v>
      </c>
      <c r="AT40" s="41">
        <f t="shared" ref="AT40:AT71" si="92">IF(AM40&gt;0,(AM40*AS40),)</f>
        <v>289.38</v>
      </c>
      <c r="AU40" s="6"/>
      <c r="AV40" s="111">
        <f t="shared" si="22"/>
        <v>0</v>
      </c>
      <c r="AW40" s="6"/>
      <c r="AX40" s="111">
        <f t="shared" si="23"/>
        <v>0</v>
      </c>
      <c r="AY40" s="6"/>
      <c r="AZ40" s="118">
        <f t="shared" si="24"/>
        <v>0</v>
      </c>
      <c r="BA40" s="8">
        <f t="shared" ref="BA40:BA71" si="93">AI40+AK40+AM40</f>
        <v>1799</v>
      </c>
      <c r="BB40" s="298">
        <f t="shared" si="26"/>
        <v>0</v>
      </c>
      <c r="BC40" s="110">
        <f t="shared" ref="BC40:BC71" si="94">IF(BA40&gt;0,((AP40+AR40+AT40)/BA40),)</f>
        <v>5.8730294608115621</v>
      </c>
      <c r="BD40" s="9">
        <f t="shared" si="28"/>
        <v>10565.58</v>
      </c>
      <c r="BE40" s="10">
        <f t="shared" ref="BE40:BE71" si="95">IF((AV40+AX40+AZ40)&gt;0,((AV40+AX40+AZ40)/BA40),)</f>
        <v>0</v>
      </c>
      <c r="BF40" s="11">
        <f t="shared" si="30"/>
        <v>0</v>
      </c>
      <c r="BG40" s="304">
        <f t="shared" ref="BG40:BG71" si="96">AC40+BA40</f>
        <v>2182</v>
      </c>
      <c r="BH40" s="298">
        <f t="shared" ref="BH40:BH71" si="97">AD40+BB40</f>
        <v>0</v>
      </c>
      <c r="BI40" s="112">
        <f t="shared" ref="BI40:BI71" si="98">IF(BG40&gt;0,((AC40*AE40)+(BA40*BC40))/BG40,)</f>
        <v>5.7088496791934</v>
      </c>
      <c r="BJ40" s="113">
        <f t="shared" si="34"/>
        <v>12456.71</v>
      </c>
      <c r="BK40" s="10">
        <f t="shared" ref="BK40:BK71" si="99">IF(BH40&gt;0,((AD40*AG40)+(BB40*BE40))/BH40,)</f>
        <v>0</v>
      </c>
      <c r="BL40" s="119">
        <f t="shared" si="36"/>
        <v>0</v>
      </c>
      <c r="BM40" s="5">
        <v>1806</v>
      </c>
      <c r="BN40" s="298">
        <f t="shared" si="37"/>
        <v>0</v>
      </c>
      <c r="BO40" s="6">
        <v>1517</v>
      </c>
      <c r="BP40" s="298">
        <f t="shared" ref="BP40:BP71" si="100">IF(CA40&gt;0,BO40,)</f>
        <v>0</v>
      </c>
      <c r="BQ40" s="6">
        <v>84</v>
      </c>
      <c r="BR40" s="298">
        <f t="shared" ref="BR40:BR71" si="101">IF(CC40&gt;0,BQ40,)</f>
        <v>0</v>
      </c>
      <c r="BS40" s="40">
        <v>3.53</v>
      </c>
      <c r="BT40" s="41">
        <f t="shared" si="40"/>
        <v>6375.1799999999994</v>
      </c>
      <c r="BU40" s="40">
        <v>4.6100000000000003</v>
      </c>
      <c r="BV40" s="41">
        <f t="shared" ref="BV40:BV71" si="102">IF(BO40&gt;0,(BO40*BU40),)</f>
        <v>6993.3700000000008</v>
      </c>
      <c r="BW40" s="40">
        <v>10.199999999999999</v>
      </c>
      <c r="BX40" s="41">
        <f t="shared" ref="BX40:BX71" si="103">IF(BQ40&gt;0,(BQ40*BW40),)</f>
        <v>856.8</v>
      </c>
      <c r="BY40" s="6"/>
      <c r="BZ40" s="111">
        <f t="shared" si="78"/>
        <v>0</v>
      </c>
      <c r="CA40" s="6"/>
      <c r="CB40" s="111">
        <f t="shared" si="43"/>
        <v>0</v>
      </c>
      <c r="CC40" s="6"/>
      <c r="CD40" s="111">
        <f t="shared" si="44"/>
        <v>0</v>
      </c>
      <c r="CE40" s="8">
        <f t="shared" ref="CE40:CE71" si="104">BM40+BO40+BQ40</f>
        <v>3407</v>
      </c>
      <c r="CF40" s="298">
        <f t="shared" si="75"/>
        <v>0</v>
      </c>
      <c r="CG40" s="110">
        <f t="shared" ref="CG40:CG71" si="105">IF(CE40&gt;0,((BT40+BV40+BX40)/CE40),)</f>
        <v>4.1753302025242141</v>
      </c>
      <c r="CH40" s="9">
        <f t="shared" si="76"/>
        <v>14225.349999999997</v>
      </c>
      <c r="CI40" s="10">
        <f t="shared" ref="CI40:CI71" si="106">IF((BZ40+CB40+CD40)&gt;0,((BZ40+CB40+CD40)/CE40),)</f>
        <v>0</v>
      </c>
      <c r="CJ40" s="117">
        <f t="shared" si="77"/>
        <v>0</v>
      </c>
      <c r="CK40" s="5"/>
      <c r="CL40" s="302">
        <f t="shared" ref="CL40:CL71" si="107">IF(CO40&gt;0,CK40,)</f>
        <v>0</v>
      </c>
      <c r="CM40" s="40"/>
      <c r="CN40" s="9">
        <f t="shared" ref="CN40:CN71" si="108">IF(CK40&gt;0,(CK40*CM40),)</f>
        <v>0</v>
      </c>
      <c r="CO40" s="6"/>
      <c r="CP40" s="117">
        <f t="shared" ref="CP40:CP71" si="109">IF(CO40&gt;0,(CK40*CO40),)</f>
        <v>0</v>
      </c>
      <c r="CQ40" s="195">
        <f t="shared" ref="CQ40:CQ71" si="110">(K40+AI40+BM40)</f>
        <v>3566</v>
      </c>
      <c r="CR40" s="298">
        <f t="shared" ref="CR40:CR71" si="111">(L40+AJ40+BN40)</f>
        <v>0</v>
      </c>
      <c r="CS40" s="9">
        <f t="shared" ref="CS40:CS71" si="112">IF(CQ40&gt;0,(R40+AP40+BT40),"")</f>
        <v>16017.779999999999</v>
      </c>
      <c r="CT40" s="117" t="str">
        <f t="shared" ref="CT40:CT71" si="113">IF(CR40&gt;0,(X40+AV40+BZ40),"")</f>
        <v/>
      </c>
      <c r="CU40" s="196">
        <f t="shared" ref="CU40:CU71" si="114">(M40+AK40+BO40)</f>
        <v>1900</v>
      </c>
      <c r="CV40" s="298">
        <f t="shared" ref="CV40:CV71" si="115">(N40+AL40+BP40)</f>
        <v>0</v>
      </c>
      <c r="CW40" s="31">
        <f t="shared" ref="CW40:CW71" si="116">IF(CU40&gt;0,T40+AR40+BV40,)</f>
        <v>9518.1</v>
      </c>
      <c r="CX40" s="121">
        <f t="shared" ref="CX40:CX71" si="117">IF(CV40&gt;0,Z40+AX40+CB40,)</f>
        <v>0</v>
      </c>
      <c r="CY40" s="196">
        <f t="shared" ref="CY40:CY71" si="118">+CU40+CQ40</f>
        <v>5466</v>
      </c>
      <c r="CZ40" s="298">
        <f t="shared" ref="CZ40:CZ71" si="119">+CV40+CR40</f>
        <v>0</v>
      </c>
      <c r="DA40" s="31">
        <f t="shared" ref="DA40:DA71" si="120">IF(CY40&gt;0,(CS40+CW40),"")</f>
        <v>25535.879999999997</v>
      </c>
      <c r="DB40" s="121" t="str">
        <f t="shared" ref="DB40:DB71" si="121">IF(CZ40&gt;0,(CT40+CX40),"")</f>
        <v/>
      </c>
      <c r="DC40" s="196">
        <f t="shared" ref="DC40:DC71" si="122">(O40+AM40+BQ40)</f>
        <v>123</v>
      </c>
      <c r="DD40" s="298">
        <f t="shared" ref="DD40:DD71" si="123">(P40+AN40+BR40)</f>
        <v>0</v>
      </c>
      <c r="DE40" s="9">
        <f t="shared" ref="DE40:DE71" si="124">IF(DC40&gt;0,(V40+AT40+BX40),"")</f>
        <v>1146.1799999999998</v>
      </c>
      <c r="DF40" s="11" t="str">
        <f t="shared" ref="DF40:DF71" si="125">IF(DD40&gt;0,(AB40+AZ40+CD40),"")</f>
        <v/>
      </c>
      <c r="DG40" s="29">
        <f t="shared" ref="DG40:DG71" si="126">IF((BG40+CE40+CK40)&gt;0,(BJ40+CH40+CN40),"")</f>
        <v>26682.059999999998</v>
      </c>
      <c r="DH40" s="11" t="str">
        <f t="shared" ref="DH40:DH71" si="127">IF((BH40+CF40+CL40)&gt;0,(BL40+CJ40+CP40),"")</f>
        <v/>
      </c>
    </row>
    <row r="41" spans="1:112">
      <c r="A41" s="129" t="s">
        <v>111</v>
      </c>
      <c r="B41" s="134" t="s">
        <v>112</v>
      </c>
      <c r="C41" s="129">
        <v>134097</v>
      </c>
      <c r="D41" s="135">
        <v>1</v>
      </c>
      <c r="E41" s="335">
        <v>7630</v>
      </c>
      <c r="F41" s="133">
        <v>189</v>
      </c>
      <c r="G41" s="116">
        <f t="shared" si="72"/>
        <v>7441</v>
      </c>
      <c r="H41" s="108">
        <f t="shared" si="79"/>
        <v>7441</v>
      </c>
      <c r="I41" s="376">
        <f t="shared" si="80"/>
        <v>0</v>
      </c>
      <c r="J41" s="375"/>
      <c r="K41" s="5">
        <v>1079</v>
      </c>
      <c r="L41" s="302">
        <f t="shared" si="73"/>
        <v>0</v>
      </c>
      <c r="M41" s="513">
        <v>6</v>
      </c>
      <c r="N41" s="302">
        <f t="shared" si="81"/>
        <v>0</v>
      </c>
      <c r="O41" s="512"/>
      <c r="P41" s="302">
        <f t="shared" si="82"/>
        <v>0</v>
      </c>
      <c r="Q41" s="512">
        <v>4.43</v>
      </c>
      <c r="R41" s="120">
        <f t="shared" si="5"/>
        <v>4779.9699999999993</v>
      </c>
      <c r="S41" s="512">
        <v>4</v>
      </c>
      <c r="T41" s="120">
        <f t="shared" si="83"/>
        <v>24</v>
      </c>
      <c r="U41" s="512"/>
      <c r="V41" s="120">
        <f t="shared" si="84"/>
        <v>0</v>
      </c>
      <c r="W41" s="512"/>
      <c r="X41" s="7">
        <f t="shared" si="74"/>
        <v>0</v>
      </c>
      <c r="Y41" s="6"/>
      <c r="Z41" s="7">
        <f t="shared" si="8"/>
        <v>0</v>
      </c>
      <c r="AA41" s="6"/>
      <c r="AB41" s="7">
        <f t="shared" si="9"/>
        <v>0</v>
      </c>
      <c r="AC41" s="8">
        <f t="shared" si="85"/>
        <v>1085</v>
      </c>
      <c r="AD41" s="298">
        <f t="shared" si="11"/>
        <v>0</v>
      </c>
      <c r="AE41" s="110">
        <f t="shared" si="86"/>
        <v>4.427622119815668</v>
      </c>
      <c r="AF41" s="9">
        <f t="shared" si="13"/>
        <v>4803.9699999999993</v>
      </c>
      <c r="AG41" s="10">
        <f t="shared" si="87"/>
        <v>0</v>
      </c>
      <c r="AH41" s="11">
        <f t="shared" si="15"/>
        <v>0</v>
      </c>
      <c r="AI41" s="6">
        <v>3579</v>
      </c>
      <c r="AJ41" s="298">
        <f t="shared" si="88"/>
        <v>0</v>
      </c>
      <c r="AK41" s="6">
        <v>45</v>
      </c>
      <c r="AL41" s="298">
        <f t="shared" si="89"/>
        <v>0</v>
      </c>
      <c r="AM41" s="6">
        <v>8</v>
      </c>
      <c r="AN41" s="298">
        <f t="shared" si="90"/>
        <v>0</v>
      </c>
      <c r="AO41" s="6">
        <v>4.72</v>
      </c>
      <c r="AP41" s="41">
        <f t="shared" si="19"/>
        <v>16892.879999999997</v>
      </c>
      <c r="AQ41" s="6">
        <v>5.73</v>
      </c>
      <c r="AR41" s="41">
        <f t="shared" si="91"/>
        <v>257.85000000000002</v>
      </c>
      <c r="AS41" s="6">
        <v>9.3800000000000008</v>
      </c>
      <c r="AT41" s="41">
        <f t="shared" si="92"/>
        <v>75.040000000000006</v>
      </c>
      <c r="AU41" s="6"/>
      <c r="AV41" s="111">
        <f t="shared" si="22"/>
        <v>0</v>
      </c>
      <c r="AW41" s="6"/>
      <c r="AX41" s="111">
        <f t="shared" si="23"/>
        <v>0</v>
      </c>
      <c r="AY41" s="6"/>
      <c r="AZ41" s="118">
        <f t="shared" si="24"/>
        <v>0</v>
      </c>
      <c r="BA41" s="8">
        <f t="shared" si="93"/>
        <v>3632</v>
      </c>
      <c r="BB41" s="298">
        <f t="shared" si="26"/>
        <v>0</v>
      </c>
      <c r="BC41" s="110">
        <f t="shared" si="94"/>
        <v>4.7427780837004399</v>
      </c>
      <c r="BD41" s="9">
        <f t="shared" si="28"/>
        <v>17225.769999999997</v>
      </c>
      <c r="BE41" s="10">
        <f t="shared" si="95"/>
        <v>0</v>
      </c>
      <c r="BF41" s="11">
        <f t="shared" si="30"/>
        <v>0</v>
      </c>
      <c r="BG41" s="304">
        <f t="shared" si="96"/>
        <v>4717</v>
      </c>
      <c r="BH41" s="298">
        <f t="shared" si="97"/>
        <v>0</v>
      </c>
      <c r="BI41" s="112">
        <f t="shared" si="98"/>
        <v>4.6702861988552042</v>
      </c>
      <c r="BJ41" s="113">
        <f t="shared" si="34"/>
        <v>22029.739999999998</v>
      </c>
      <c r="BK41" s="10">
        <f t="shared" si="99"/>
        <v>0</v>
      </c>
      <c r="BL41" s="119">
        <f t="shared" si="36"/>
        <v>0</v>
      </c>
      <c r="BM41" s="5">
        <v>2071</v>
      </c>
      <c r="BN41" s="298">
        <f t="shared" si="37"/>
        <v>0</v>
      </c>
      <c r="BO41" s="6">
        <v>594</v>
      </c>
      <c r="BP41" s="298">
        <f t="shared" si="100"/>
        <v>0</v>
      </c>
      <c r="BQ41" s="6">
        <v>59</v>
      </c>
      <c r="BR41" s="298">
        <f t="shared" si="101"/>
        <v>0</v>
      </c>
      <c r="BS41" s="40">
        <v>3.05</v>
      </c>
      <c r="BT41" s="41">
        <f t="shared" si="40"/>
        <v>6316.5499999999993</v>
      </c>
      <c r="BU41" s="40">
        <v>3.81</v>
      </c>
      <c r="BV41" s="41">
        <f t="shared" si="102"/>
        <v>2263.14</v>
      </c>
      <c r="BW41" s="40">
        <v>10.7</v>
      </c>
      <c r="BX41" s="41">
        <f t="shared" si="103"/>
        <v>631.29999999999995</v>
      </c>
      <c r="BY41" s="6"/>
      <c r="BZ41" s="111">
        <f t="shared" si="78"/>
        <v>0</v>
      </c>
      <c r="CA41" s="6"/>
      <c r="CB41" s="111">
        <f t="shared" si="43"/>
        <v>0</v>
      </c>
      <c r="CC41" s="6"/>
      <c r="CD41" s="111">
        <f t="shared" si="44"/>
        <v>0</v>
      </c>
      <c r="CE41" s="8">
        <f t="shared" si="104"/>
        <v>2724</v>
      </c>
      <c r="CF41" s="298">
        <f t="shared" si="75"/>
        <v>0</v>
      </c>
      <c r="CG41" s="110">
        <f t="shared" si="105"/>
        <v>3.381420704845814</v>
      </c>
      <c r="CH41" s="9">
        <f t="shared" si="76"/>
        <v>9210.989999999998</v>
      </c>
      <c r="CI41" s="10">
        <f t="shared" si="106"/>
        <v>0</v>
      </c>
      <c r="CJ41" s="117">
        <f t="shared" si="77"/>
        <v>0</v>
      </c>
      <c r="CK41" s="5"/>
      <c r="CL41" s="302">
        <f t="shared" si="107"/>
        <v>0</v>
      </c>
      <c r="CM41" s="40"/>
      <c r="CN41" s="9">
        <f t="shared" si="108"/>
        <v>0</v>
      </c>
      <c r="CO41" s="6"/>
      <c r="CP41" s="117">
        <f t="shared" si="109"/>
        <v>0</v>
      </c>
      <c r="CQ41" s="195">
        <f t="shared" si="110"/>
        <v>6729</v>
      </c>
      <c r="CR41" s="298">
        <f t="shared" si="111"/>
        <v>0</v>
      </c>
      <c r="CS41" s="9">
        <f t="shared" si="112"/>
        <v>27989.399999999998</v>
      </c>
      <c r="CT41" s="117" t="str">
        <f t="shared" si="113"/>
        <v/>
      </c>
      <c r="CU41" s="196">
        <f t="shared" si="114"/>
        <v>645</v>
      </c>
      <c r="CV41" s="298">
        <f t="shared" si="115"/>
        <v>0</v>
      </c>
      <c r="CW41" s="31">
        <f t="shared" si="116"/>
        <v>2544.9899999999998</v>
      </c>
      <c r="CX41" s="121">
        <f t="shared" si="117"/>
        <v>0</v>
      </c>
      <c r="CY41" s="196">
        <f t="shared" si="118"/>
        <v>7374</v>
      </c>
      <c r="CZ41" s="298">
        <f t="shared" si="119"/>
        <v>0</v>
      </c>
      <c r="DA41" s="31">
        <f t="shared" si="120"/>
        <v>30534.39</v>
      </c>
      <c r="DB41" s="121" t="str">
        <f t="shared" si="121"/>
        <v/>
      </c>
      <c r="DC41" s="196">
        <f t="shared" si="122"/>
        <v>67</v>
      </c>
      <c r="DD41" s="298">
        <f t="shared" si="123"/>
        <v>0</v>
      </c>
      <c r="DE41" s="9">
        <f t="shared" si="124"/>
        <v>706.33999999999992</v>
      </c>
      <c r="DF41" s="11" t="str">
        <f t="shared" si="125"/>
        <v/>
      </c>
      <c r="DG41" s="29">
        <f t="shared" si="126"/>
        <v>31240.729999999996</v>
      </c>
      <c r="DH41" s="11" t="str">
        <f t="shared" si="127"/>
        <v/>
      </c>
    </row>
    <row r="42" spans="1:112">
      <c r="A42" s="129" t="s">
        <v>111</v>
      </c>
      <c r="B42" s="134" t="s">
        <v>113</v>
      </c>
      <c r="C42" s="129">
        <v>132903</v>
      </c>
      <c r="D42" s="135">
        <v>1</v>
      </c>
      <c r="E42" s="335">
        <v>9373</v>
      </c>
      <c r="F42" s="133">
        <v>171</v>
      </c>
      <c r="G42" s="116">
        <f t="shared" si="72"/>
        <v>9202</v>
      </c>
      <c r="H42" s="108">
        <f t="shared" si="79"/>
        <v>9202</v>
      </c>
      <c r="I42" s="376">
        <f t="shared" si="80"/>
        <v>0</v>
      </c>
      <c r="J42" s="375"/>
      <c r="K42" s="5">
        <v>1716</v>
      </c>
      <c r="L42" s="302">
        <f t="shared" si="73"/>
        <v>0</v>
      </c>
      <c r="M42" s="513">
        <v>27</v>
      </c>
      <c r="N42" s="302">
        <f t="shared" si="81"/>
        <v>0</v>
      </c>
      <c r="O42" s="512"/>
      <c r="P42" s="302">
        <f t="shared" si="82"/>
        <v>0</v>
      </c>
      <c r="Q42" s="512">
        <v>4.82</v>
      </c>
      <c r="R42" s="120">
        <f t="shared" si="5"/>
        <v>8271.1200000000008</v>
      </c>
      <c r="S42" s="512">
        <v>5.26</v>
      </c>
      <c r="T42" s="120">
        <f t="shared" si="83"/>
        <v>142.01999999999998</v>
      </c>
      <c r="U42" s="512"/>
      <c r="V42" s="120">
        <f t="shared" si="84"/>
        <v>0</v>
      </c>
      <c r="W42" s="512"/>
      <c r="X42" s="7">
        <f t="shared" si="74"/>
        <v>0</v>
      </c>
      <c r="Y42" s="6"/>
      <c r="Z42" s="7">
        <f t="shared" si="8"/>
        <v>0</v>
      </c>
      <c r="AA42" s="6"/>
      <c r="AB42" s="7">
        <f t="shared" si="9"/>
        <v>0</v>
      </c>
      <c r="AC42" s="8">
        <f t="shared" si="85"/>
        <v>1743</v>
      </c>
      <c r="AD42" s="298">
        <f t="shared" si="11"/>
        <v>0</v>
      </c>
      <c r="AE42" s="110">
        <f t="shared" si="86"/>
        <v>4.8268158347676424</v>
      </c>
      <c r="AF42" s="9">
        <f t="shared" si="13"/>
        <v>8413.1400000000012</v>
      </c>
      <c r="AG42" s="10">
        <f t="shared" si="87"/>
        <v>0</v>
      </c>
      <c r="AH42" s="11">
        <f t="shared" si="15"/>
        <v>0</v>
      </c>
      <c r="AI42" s="6">
        <v>2222</v>
      </c>
      <c r="AJ42" s="298">
        <f t="shared" si="88"/>
        <v>0</v>
      </c>
      <c r="AK42" s="6">
        <v>141</v>
      </c>
      <c r="AL42" s="298">
        <f t="shared" si="89"/>
        <v>0</v>
      </c>
      <c r="AM42" s="6">
        <v>9</v>
      </c>
      <c r="AN42" s="298">
        <f t="shared" si="90"/>
        <v>0</v>
      </c>
      <c r="AO42" s="6">
        <v>5.01</v>
      </c>
      <c r="AP42" s="41">
        <f t="shared" si="19"/>
        <v>11132.22</v>
      </c>
      <c r="AQ42" s="6">
        <v>5.98</v>
      </c>
      <c r="AR42" s="41">
        <f t="shared" si="91"/>
        <v>843.18000000000006</v>
      </c>
      <c r="AS42" s="6">
        <v>12.83</v>
      </c>
      <c r="AT42" s="41">
        <f t="shared" si="92"/>
        <v>115.47</v>
      </c>
      <c r="AU42" s="6"/>
      <c r="AV42" s="111">
        <f t="shared" si="22"/>
        <v>0</v>
      </c>
      <c r="AW42" s="6"/>
      <c r="AX42" s="111">
        <f t="shared" si="23"/>
        <v>0</v>
      </c>
      <c r="AY42" s="6"/>
      <c r="AZ42" s="118">
        <f t="shared" si="24"/>
        <v>0</v>
      </c>
      <c r="BA42" s="8">
        <f t="shared" si="93"/>
        <v>2372</v>
      </c>
      <c r="BB42" s="298">
        <f t="shared" si="26"/>
        <v>0</v>
      </c>
      <c r="BC42" s="110">
        <f t="shared" si="94"/>
        <v>5.0973313659359185</v>
      </c>
      <c r="BD42" s="9">
        <f t="shared" si="28"/>
        <v>12090.869999999999</v>
      </c>
      <c r="BE42" s="10">
        <f t="shared" si="95"/>
        <v>0</v>
      </c>
      <c r="BF42" s="11">
        <f t="shared" si="30"/>
        <v>0</v>
      </c>
      <c r="BG42" s="304">
        <f t="shared" si="96"/>
        <v>4115</v>
      </c>
      <c r="BH42" s="298">
        <f t="shared" si="97"/>
        <v>0</v>
      </c>
      <c r="BI42" s="112">
        <f t="shared" si="98"/>
        <v>4.9827484811664648</v>
      </c>
      <c r="BJ42" s="113">
        <f t="shared" si="34"/>
        <v>20504.010000000002</v>
      </c>
      <c r="BK42" s="10">
        <f t="shared" si="99"/>
        <v>0</v>
      </c>
      <c r="BL42" s="119">
        <f t="shared" si="36"/>
        <v>0</v>
      </c>
      <c r="BM42" s="5">
        <v>3163</v>
      </c>
      <c r="BN42" s="298">
        <f t="shared" si="37"/>
        <v>0</v>
      </c>
      <c r="BO42" s="6">
        <v>1883</v>
      </c>
      <c r="BP42" s="298">
        <f t="shared" si="100"/>
        <v>0</v>
      </c>
      <c r="BQ42" s="6">
        <v>41</v>
      </c>
      <c r="BR42" s="298">
        <f t="shared" si="101"/>
        <v>0</v>
      </c>
      <c r="BS42" s="40">
        <v>3.02</v>
      </c>
      <c r="BT42" s="41">
        <f t="shared" si="40"/>
        <v>9552.26</v>
      </c>
      <c r="BU42" s="40">
        <v>3.76</v>
      </c>
      <c r="BV42" s="41">
        <f t="shared" si="102"/>
        <v>7080.08</v>
      </c>
      <c r="BW42" s="40">
        <v>22.1</v>
      </c>
      <c r="BX42" s="41">
        <f t="shared" si="103"/>
        <v>906.1</v>
      </c>
      <c r="BY42" s="6"/>
      <c r="BZ42" s="111">
        <f t="shared" si="78"/>
        <v>0</v>
      </c>
      <c r="CA42" s="6"/>
      <c r="CB42" s="111">
        <f t="shared" si="43"/>
        <v>0</v>
      </c>
      <c r="CC42" s="6"/>
      <c r="CD42" s="111">
        <f t="shared" si="44"/>
        <v>0</v>
      </c>
      <c r="CE42" s="8">
        <f t="shared" si="104"/>
        <v>5087</v>
      </c>
      <c r="CF42" s="298">
        <f t="shared" si="75"/>
        <v>0</v>
      </c>
      <c r="CG42" s="110">
        <f t="shared" si="105"/>
        <v>3.447698053862787</v>
      </c>
      <c r="CH42" s="9">
        <f t="shared" si="76"/>
        <v>17538.439999999999</v>
      </c>
      <c r="CI42" s="10">
        <f t="shared" si="106"/>
        <v>0</v>
      </c>
      <c r="CJ42" s="117">
        <f t="shared" si="77"/>
        <v>0</v>
      </c>
      <c r="CK42" s="5"/>
      <c r="CL42" s="302">
        <f t="shared" si="107"/>
        <v>0</v>
      </c>
      <c r="CM42" s="40"/>
      <c r="CN42" s="9">
        <f t="shared" si="108"/>
        <v>0</v>
      </c>
      <c r="CO42" s="6"/>
      <c r="CP42" s="117">
        <f t="shared" si="109"/>
        <v>0</v>
      </c>
      <c r="CQ42" s="195">
        <f t="shared" si="110"/>
        <v>7101</v>
      </c>
      <c r="CR42" s="298">
        <f t="shared" si="111"/>
        <v>0</v>
      </c>
      <c r="CS42" s="9">
        <f t="shared" si="112"/>
        <v>28955.599999999999</v>
      </c>
      <c r="CT42" s="117" t="str">
        <f t="shared" si="113"/>
        <v/>
      </c>
      <c r="CU42" s="196">
        <f t="shared" si="114"/>
        <v>2051</v>
      </c>
      <c r="CV42" s="298">
        <f t="shared" si="115"/>
        <v>0</v>
      </c>
      <c r="CW42" s="31">
        <f t="shared" si="116"/>
        <v>8065.28</v>
      </c>
      <c r="CX42" s="121">
        <f t="shared" si="117"/>
        <v>0</v>
      </c>
      <c r="CY42" s="196">
        <f t="shared" si="118"/>
        <v>9152</v>
      </c>
      <c r="CZ42" s="298">
        <f t="shared" si="119"/>
        <v>0</v>
      </c>
      <c r="DA42" s="31">
        <f t="shared" si="120"/>
        <v>37020.879999999997</v>
      </c>
      <c r="DB42" s="121" t="str">
        <f t="shared" si="121"/>
        <v/>
      </c>
      <c r="DC42" s="196">
        <f t="shared" si="122"/>
        <v>50</v>
      </c>
      <c r="DD42" s="298">
        <f t="shared" si="123"/>
        <v>0</v>
      </c>
      <c r="DE42" s="9">
        <f t="shared" si="124"/>
        <v>1021.57</v>
      </c>
      <c r="DF42" s="11" t="str">
        <f t="shared" si="125"/>
        <v/>
      </c>
      <c r="DG42" s="29">
        <f t="shared" si="126"/>
        <v>38042.449999999997</v>
      </c>
      <c r="DH42" s="11" t="str">
        <f t="shared" si="127"/>
        <v/>
      </c>
    </row>
    <row r="43" spans="1:112">
      <c r="A43" s="129" t="s">
        <v>111</v>
      </c>
      <c r="B43" s="134" t="s">
        <v>114</v>
      </c>
      <c r="C43" s="129">
        <v>134130</v>
      </c>
      <c r="D43" s="135">
        <v>1</v>
      </c>
      <c r="E43" s="335">
        <v>9207</v>
      </c>
      <c r="F43" s="133">
        <v>262</v>
      </c>
      <c r="G43" s="116">
        <f t="shared" si="72"/>
        <v>8945</v>
      </c>
      <c r="H43" s="108">
        <f t="shared" si="79"/>
        <v>8945</v>
      </c>
      <c r="I43" s="376">
        <f t="shared" si="80"/>
        <v>0</v>
      </c>
      <c r="J43" s="375"/>
      <c r="K43" s="5">
        <v>1075</v>
      </c>
      <c r="L43" s="302">
        <f t="shared" si="73"/>
        <v>0</v>
      </c>
      <c r="M43" s="513">
        <v>6</v>
      </c>
      <c r="N43" s="302">
        <f t="shared" si="81"/>
        <v>0</v>
      </c>
      <c r="O43" s="512">
        <v>1</v>
      </c>
      <c r="P43" s="302">
        <f t="shared" si="82"/>
        <v>0</v>
      </c>
      <c r="Q43" s="512">
        <v>4.46</v>
      </c>
      <c r="R43" s="120">
        <f t="shared" si="5"/>
        <v>4794.5</v>
      </c>
      <c r="S43" s="512">
        <v>4.67</v>
      </c>
      <c r="T43" s="120">
        <f t="shared" si="83"/>
        <v>28.02</v>
      </c>
      <c r="U43" s="512">
        <v>5</v>
      </c>
      <c r="V43" s="120">
        <f t="shared" si="84"/>
        <v>5</v>
      </c>
      <c r="W43" s="512"/>
      <c r="X43" s="7">
        <f t="shared" si="74"/>
        <v>0</v>
      </c>
      <c r="Y43" s="6"/>
      <c r="Z43" s="7">
        <f t="shared" si="8"/>
        <v>0</v>
      </c>
      <c r="AA43" s="6"/>
      <c r="AB43" s="7">
        <f t="shared" si="9"/>
        <v>0</v>
      </c>
      <c r="AC43" s="8">
        <f t="shared" si="85"/>
        <v>1082</v>
      </c>
      <c r="AD43" s="298">
        <f t="shared" si="11"/>
        <v>0</v>
      </c>
      <c r="AE43" s="110">
        <f t="shared" si="86"/>
        <v>4.4616635859519409</v>
      </c>
      <c r="AF43" s="9">
        <f t="shared" si="13"/>
        <v>4827.5200000000004</v>
      </c>
      <c r="AG43" s="10">
        <f t="shared" si="87"/>
        <v>0</v>
      </c>
      <c r="AH43" s="11">
        <f t="shared" si="15"/>
        <v>0</v>
      </c>
      <c r="AI43" s="6">
        <v>4974</v>
      </c>
      <c r="AJ43" s="298">
        <f t="shared" si="88"/>
        <v>0</v>
      </c>
      <c r="AK43" s="6">
        <v>52</v>
      </c>
      <c r="AL43" s="298">
        <f t="shared" si="89"/>
        <v>0</v>
      </c>
      <c r="AM43" s="6">
        <v>29</v>
      </c>
      <c r="AN43" s="298">
        <f t="shared" si="90"/>
        <v>0</v>
      </c>
      <c r="AO43" s="6">
        <v>4.53</v>
      </c>
      <c r="AP43" s="41">
        <f t="shared" si="19"/>
        <v>22532.22</v>
      </c>
      <c r="AQ43" s="6">
        <v>5.65</v>
      </c>
      <c r="AR43" s="41">
        <f t="shared" si="91"/>
        <v>293.8</v>
      </c>
      <c r="AS43" s="6">
        <v>17.71</v>
      </c>
      <c r="AT43" s="41">
        <f t="shared" si="92"/>
        <v>513.59</v>
      </c>
      <c r="AU43" s="6"/>
      <c r="AV43" s="111">
        <f t="shared" si="22"/>
        <v>0</v>
      </c>
      <c r="AW43" s="6"/>
      <c r="AX43" s="111">
        <f t="shared" si="23"/>
        <v>0</v>
      </c>
      <c r="AY43" s="6"/>
      <c r="AZ43" s="118">
        <f t="shared" si="24"/>
        <v>0</v>
      </c>
      <c r="BA43" s="8">
        <f t="shared" si="93"/>
        <v>5055</v>
      </c>
      <c r="BB43" s="298">
        <f t="shared" si="26"/>
        <v>0</v>
      </c>
      <c r="BC43" s="110">
        <f t="shared" si="94"/>
        <v>4.6171335311572701</v>
      </c>
      <c r="BD43" s="9">
        <f t="shared" si="28"/>
        <v>23339.61</v>
      </c>
      <c r="BE43" s="10">
        <f t="shared" si="95"/>
        <v>0</v>
      </c>
      <c r="BF43" s="11">
        <f t="shared" si="30"/>
        <v>0</v>
      </c>
      <c r="BG43" s="304">
        <f t="shared" si="96"/>
        <v>6137</v>
      </c>
      <c r="BH43" s="298">
        <f t="shared" si="97"/>
        <v>0</v>
      </c>
      <c r="BI43" s="112">
        <f t="shared" si="98"/>
        <v>4.5897229916897508</v>
      </c>
      <c r="BJ43" s="113">
        <f t="shared" si="34"/>
        <v>28167.13</v>
      </c>
      <c r="BK43" s="10">
        <f t="shared" si="99"/>
        <v>0</v>
      </c>
      <c r="BL43" s="119">
        <f t="shared" si="36"/>
        <v>0</v>
      </c>
      <c r="BM43" s="5">
        <v>2368</v>
      </c>
      <c r="BN43" s="298">
        <f t="shared" si="37"/>
        <v>0</v>
      </c>
      <c r="BO43" s="6">
        <v>379</v>
      </c>
      <c r="BP43" s="298">
        <f t="shared" si="100"/>
        <v>0</v>
      </c>
      <c r="BQ43" s="6">
        <v>61</v>
      </c>
      <c r="BR43" s="298">
        <f t="shared" si="101"/>
        <v>0</v>
      </c>
      <c r="BS43" s="40">
        <v>2.92</v>
      </c>
      <c r="BT43" s="41">
        <f t="shared" si="40"/>
        <v>6914.5599999999995</v>
      </c>
      <c r="BU43" s="40">
        <v>3.42</v>
      </c>
      <c r="BV43" s="41">
        <f t="shared" si="102"/>
        <v>1296.18</v>
      </c>
      <c r="BW43" s="40">
        <v>7.49</v>
      </c>
      <c r="BX43" s="41">
        <f t="shared" si="103"/>
        <v>456.89</v>
      </c>
      <c r="BY43" s="6"/>
      <c r="BZ43" s="111">
        <f t="shared" si="78"/>
        <v>0</v>
      </c>
      <c r="CA43" s="6"/>
      <c r="CB43" s="111">
        <f t="shared" si="43"/>
        <v>0</v>
      </c>
      <c r="CC43" s="6"/>
      <c r="CD43" s="111">
        <f t="shared" si="44"/>
        <v>0</v>
      </c>
      <c r="CE43" s="8">
        <f t="shared" si="104"/>
        <v>2808</v>
      </c>
      <c r="CF43" s="298">
        <f t="shared" si="75"/>
        <v>0</v>
      </c>
      <c r="CG43" s="110">
        <f t="shared" si="105"/>
        <v>3.0867628205128201</v>
      </c>
      <c r="CH43" s="9">
        <f t="shared" si="76"/>
        <v>8667.6299999999992</v>
      </c>
      <c r="CI43" s="10">
        <f t="shared" si="106"/>
        <v>0</v>
      </c>
      <c r="CJ43" s="117">
        <f t="shared" si="77"/>
        <v>0</v>
      </c>
      <c r="CK43" s="5"/>
      <c r="CL43" s="302">
        <f t="shared" si="107"/>
        <v>0</v>
      </c>
      <c r="CM43" s="40"/>
      <c r="CN43" s="9">
        <f t="shared" si="108"/>
        <v>0</v>
      </c>
      <c r="CO43" s="6"/>
      <c r="CP43" s="117">
        <f t="shared" si="109"/>
        <v>0</v>
      </c>
      <c r="CQ43" s="195">
        <f t="shared" si="110"/>
        <v>8417</v>
      </c>
      <c r="CR43" s="298">
        <f t="shared" si="111"/>
        <v>0</v>
      </c>
      <c r="CS43" s="9">
        <f t="shared" si="112"/>
        <v>34241.279999999999</v>
      </c>
      <c r="CT43" s="117" t="str">
        <f t="shared" si="113"/>
        <v/>
      </c>
      <c r="CU43" s="196">
        <f t="shared" si="114"/>
        <v>437</v>
      </c>
      <c r="CV43" s="298">
        <f t="shared" si="115"/>
        <v>0</v>
      </c>
      <c r="CW43" s="31">
        <f t="shared" si="116"/>
        <v>1618</v>
      </c>
      <c r="CX43" s="121">
        <f t="shared" si="117"/>
        <v>0</v>
      </c>
      <c r="CY43" s="196">
        <f t="shared" si="118"/>
        <v>8854</v>
      </c>
      <c r="CZ43" s="298">
        <f t="shared" si="119"/>
        <v>0</v>
      </c>
      <c r="DA43" s="31">
        <f t="shared" si="120"/>
        <v>35859.279999999999</v>
      </c>
      <c r="DB43" s="121" t="str">
        <f t="shared" si="121"/>
        <v/>
      </c>
      <c r="DC43" s="196">
        <f t="shared" si="122"/>
        <v>91</v>
      </c>
      <c r="DD43" s="298">
        <f t="shared" si="123"/>
        <v>0</v>
      </c>
      <c r="DE43" s="9">
        <f t="shared" si="124"/>
        <v>975.48</v>
      </c>
      <c r="DF43" s="11" t="str">
        <f t="shared" si="125"/>
        <v/>
      </c>
      <c r="DG43" s="29">
        <f t="shared" si="126"/>
        <v>36834.76</v>
      </c>
      <c r="DH43" s="11" t="str">
        <f t="shared" si="127"/>
        <v/>
      </c>
    </row>
    <row r="44" spans="1:112">
      <c r="A44" s="129" t="s">
        <v>111</v>
      </c>
      <c r="B44" s="134" t="s">
        <v>115</v>
      </c>
      <c r="C44" s="129">
        <v>137351</v>
      </c>
      <c r="D44" s="135">
        <v>1</v>
      </c>
      <c r="E44" s="335">
        <v>7479</v>
      </c>
      <c r="F44" s="133">
        <v>145</v>
      </c>
      <c r="G44" s="116">
        <f t="shared" si="72"/>
        <v>7334</v>
      </c>
      <c r="H44" s="108">
        <f t="shared" si="79"/>
        <v>7334</v>
      </c>
      <c r="I44" s="376">
        <f t="shared" si="80"/>
        <v>0</v>
      </c>
      <c r="J44" s="375"/>
      <c r="K44" s="5">
        <v>1160</v>
      </c>
      <c r="L44" s="302">
        <f t="shared" si="73"/>
        <v>0</v>
      </c>
      <c r="M44" s="513">
        <v>81</v>
      </c>
      <c r="N44" s="302">
        <f t="shared" si="81"/>
        <v>0</v>
      </c>
      <c r="O44" s="512">
        <v>1</v>
      </c>
      <c r="P44" s="302">
        <f t="shared" si="82"/>
        <v>0</v>
      </c>
      <c r="Q44" s="512">
        <v>4.99</v>
      </c>
      <c r="R44" s="120">
        <f t="shared" si="5"/>
        <v>5788.4000000000005</v>
      </c>
      <c r="S44" s="512">
        <v>5.78</v>
      </c>
      <c r="T44" s="120">
        <f t="shared" si="83"/>
        <v>468.18</v>
      </c>
      <c r="U44" s="512">
        <v>7</v>
      </c>
      <c r="V44" s="120">
        <f t="shared" si="84"/>
        <v>7</v>
      </c>
      <c r="W44" s="512"/>
      <c r="X44" s="7">
        <f t="shared" si="74"/>
        <v>0</v>
      </c>
      <c r="Y44" s="6"/>
      <c r="Z44" s="7">
        <f t="shared" si="8"/>
        <v>0</v>
      </c>
      <c r="AA44" s="6"/>
      <c r="AB44" s="7">
        <f t="shared" si="9"/>
        <v>0</v>
      </c>
      <c r="AC44" s="8">
        <f t="shared" si="85"/>
        <v>1242</v>
      </c>
      <c r="AD44" s="298">
        <f t="shared" si="11"/>
        <v>0</v>
      </c>
      <c r="AE44" s="110">
        <f t="shared" si="86"/>
        <v>5.0431400966183579</v>
      </c>
      <c r="AF44" s="9">
        <f t="shared" si="13"/>
        <v>6263.5800000000008</v>
      </c>
      <c r="AG44" s="10">
        <f t="shared" si="87"/>
        <v>0</v>
      </c>
      <c r="AH44" s="11">
        <f t="shared" si="15"/>
        <v>0</v>
      </c>
      <c r="AI44" s="6">
        <v>1408</v>
      </c>
      <c r="AJ44" s="298">
        <f t="shared" si="88"/>
        <v>0</v>
      </c>
      <c r="AK44" s="6">
        <v>253</v>
      </c>
      <c r="AL44" s="298">
        <f t="shared" si="89"/>
        <v>0</v>
      </c>
      <c r="AM44" s="6">
        <v>394</v>
      </c>
      <c r="AN44" s="298">
        <f t="shared" si="90"/>
        <v>0</v>
      </c>
      <c r="AO44" s="6">
        <v>5.57</v>
      </c>
      <c r="AP44" s="41">
        <f t="shared" si="19"/>
        <v>7842.56</v>
      </c>
      <c r="AQ44" s="6">
        <v>6.26</v>
      </c>
      <c r="AR44" s="41">
        <f t="shared" si="91"/>
        <v>1583.78</v>
      </c>
      <c r="AS44" s="6">
        <v>7.19</v>
      </c>
      <c r="AT44" s="41">
        <f t="shared" si="92"/>
        <v>2832.86</v>
      </c>
      <c r="AU44" s="6"/>
      <c r="AV44" s="111">
        <f t="shared" si="22"/>
        <v>0</v>
      </c>
      <c r="AW44" s="6"/>
      <c r="AX44" s="111">
        <f t="shared" si="23"/>
        <v>0</v>
      </c>
      <c r="AY44" s="6"/>
      <c r="AZ44" s="118">
        <f t="shared" si="24"/>
        <v>0</v>
      </c>
      <c r="BA44" s="8">
        <f t="shared" si="93"/>
        <v>2055</v>
      </c>
      <c r="BB44" s="298">
        <f t="shared" si="26"/>
        <v>0</v>
      </c>
      <c r="BC44" s="110">
        <f t="shared" si="94"/>
        <v>5.9655474452554751</v>
      </c>
      <c r="BD44" s="9">
        <f t="shared" si="28"/>
        <v>12259.2</v>
      </c>
      <c r="BE44" s="10">
        <f t="shared" si="95"/>
        <v>0</v>
      </c>
      <c r="BF44" s="11">
        <f t="shared" si="30"/>
        <v>0</v>
      </c>
      <c r="BG44" s="304">
        <f t="shared" si="96"/>
        <v>3297</v>
      </c>
      <c r="BH44" s="298">
        <f t="shared" si="97"/>
        <v>0</v>
      </c>
      <c r="BI44" s="112">
        <f t="shared" si="98"/>
        <v>5.618070973612376</v>
      </c>
      <c r="BJ44" s="113">
        <f t="shared" si="34"/>
        <v>18522.780000000002</v>
      </c>
      <c r="BK44" s="10">
        <f t="shared" si="99"/>
        <v>0</v>
      </c>
      <c r="BL44" s="119">
        <f t="shared" si="36"/>
        <v>0</v>
      </c>
      <c r="BM44" s="5">
        <v>2281</v>
      </c>
      <c r="BN44" s="298">
        <f t="shared" si="37"/>
        <v>0</v>
      </c>
      <c r="BO44" s="6">
        <v>1276</v>
      </c>
      <c r="BP44" s="298">
        <f t="shared" si="100"/>
        <v>0</v>
      </c>
      <c r="BQ44" s="6">
        <v>480</v>
      </c>
      <c r="BR44" s="298">
        <f t="shared" si="101"/>
        <v>0</v>
      </c>
      <c r="BS44" s="40">
        <v>3.34</v>
      </c>
      <c r="BT44" s="41">
        <f t="shared" si="40"/>
        <v>7618.54</v>
      </c>
      <c r="BU44" s="40">
        <v>4.33</v>
      </c>
      <c r="BV44" s="41">
        <f t="shared" si="102"/>
        <v>5525.08</v>
      </c>
      <c r="BW44" s="40">
        <v>5.41</v>
      </c>
      <c r="BX44" s="41">
        <f t="shared" si="103"/>
        <v>2596.8000000000002</v>
      </c>
      <c r="BY44" s="6"/>
      <c r="BZ44" s="111">
        <f t="shared" si="78"/>
        <v>0</v>
      </c>
      <c r="CA44" s="6"/>
      <c r="CB44" s="111">
        <f t="shared" si="43"/>
        <v>0</v>
      </c>
      <c r="CC44" s="6"/>
      <c r="CD44" s="111">
        <f t="shared" si="44"/>
        <v>0</v>
      </c>
      <c r="CE44" s="8">
        <f t="shared" si="104"/>
        <v>4037</v>
      </c>
      <c r="CF44" s="298">
        <f t="shared" si="75"/>
        <v>0</v>
      </c>
      <c r="CG44" s="110">
        <f t="shared" si="105"/>
        <v>3.8990388902650479</v>
      </c>
      <c r="CH44" s="9">
        <f t="shared" si="76"/>
        <v>15740.419999999998</v>
      </c>
      <c r="CI44" s="10">
        <f t="shared" si="106"/>
        <v>0</v>
      </c>
      <c r="CJ44" s="117">
        <f t="shared" si="77"/>
        <v>0</v>
      </c>
      <c r="CK44" s="5"/>
      <c r="CL44" s="302">
        <f t="shared" si="107"/>
        <v>0</v>
      </c>
      <c r="CM44" s="40"/>
      <c r="CN44" s="9">
        <f t="shared" si="108"/>
        <v>0</v>
      </c>
      <c r="CO44" s="6"/>
      <c r="CP44" s="117">
        <f t="shared" si="109"/>
        <v>0</v>
      </c>
      <c r="CQ44" s="195">
        <f t="shared" si="110"/>
        <v>4849</v>
      </c>
      <c r="CR44" s="298">
        <f t="shared" si="111"/>
        <v>0</v>
      </c>
      <c r="CS44" s="9">
        <f t="shared" si="112"/>
        <v>21249.5</v>
      </c>
      <c r="CT44" s="117" t="str">
        <f t="shared" si="113"/>
        <v/>
      </c>
      <c r="CU44" s="196">
        <f t="shared" si="114"/>
        <v>1610</v>
      </c>
      <c r="CV44" s="298">
        <f t="shared" si="115"/>
        <v>0</v>
      </c>
      <c r="CW44" s="31">
        <f t="shared" si="116"/>
        <v>7577.04</v>
      </c>
      <c r="CX44" s="121">
        <f t="shared" si="117"/>
        <v>0</v>
      </c>
      <c r="CY44" s="196">
        <f t="shared" si="118"/>
        <v>6459</v>
      </c>
      <c r="CZ44" s="298">
        <f t="shared" si="119"/>
        <v>0</v>
      </c>
      <c r="DA44" s="31">
        <f t="shared" si="120"/>
        <v>28826.54</v>
      </c>
      <c r="DB44" s="121" t="str">
        <f t="shared" si="121"/>
        <v/>
      </c>
      <c r="DC44" s="196">
        <f t="shared" si="122"/>
        <v>875</v>
      </c>
      <c r="DD44" s="298">
        <f t="shared" si="123"/>
        <v>0</v>
      </c>
      <c r="DE44" s="9">
        <f t="shared" si="124"/>
        <v>5436.66</v>
      </c>
      <c r="DF44" s="11" t="str">
        <f t="shared" si="125"/>
        <v/>
      </c>
      <c r="DG44" s="29">
        <f t="shared" si="126"/>
        <v>34263.199999999997</v>
      </c>
      <c r="DH44" s="11" t="str">
        <f t="shared" si="127"/>
        <v/>
      </c>
    </row>
    <row r="45" spans="1:112">
      <c r="A45" s="129" t="s">
        <v>111</v>
      </c>
      <c r="B45" s="134" t="s">
        <v>116</v>
      </c>
      <c r="C45" s="129">
        <v>133669</v>
      </c>
      <c r="D45" s="135">
        <v>2</v>
      </c>
      <c r="E45" s="335">
        <v>4467</v>
      </c>
      <c r="F45" s="133">
        <v>90</v>
      </c>
      <c r="G45" s="116">
        <f t="shared" si="72"/>
        <v>4377</v>
      </c>
      <c r="H45" s="108">
        <f t="shared" si="79"/>
        <v>4377</v>
      </c>
      <c r="I45" s="376">
        <f t="shared" si="80"/>
        <v>0</v>
      </c>
      <c r="J45" s="375"/>
      <c r="K45" s="5">
        <v>361</v>
      </c>
      <c r="L45" s="302">
        <f t="shared" si="73"/>
        <v>0</v>
      </c>
      <c r="M45" s="513">
        <v>38</v>
      </c>
      <c r="N45" s="302">
        <f t="shared" si="81"/>
        <v>0</v>
      </c>
      <c r="O45" s="512"/>
      <c r="P45" s="302">
        <f t="shared" si="82"/>
        <v>0</v>
      </c>
      <c r="Q45" s="512">
        <v>4.96</v>
      </c>
      <c r="R45" s="120">
        <f t="shared" si="5"/>
        <v>1790.56</v>
      </c>
      <c r="S45" s="512">
        <v>5.63</v>
      </c>
      <c r="T45" s="120">
        <f t="shared" si="83"/>
        <v>213.94</v>
      </c>
      <c r="U45" s="512"/>
      <c r="V45" s="120">
        <f t="shared" si="84"/>
        <v>0</v>
      </c>
      <c r="W45" s="512"/>
      <c r="X45" s="7">
        <f t="shared" si="74"/>
        <v>0</v>
      </c>
      <c r="Y45" s="6"/>
      <c r="Z45" s="7">
        <f t="shared" si="8"/>
        <v>0</v>
      </c>
      <c r="AA45" s="6"/>
      <c r="AB45" s="7">
        <f t="shared" si="9"/>
        <v>0</v>
      </c>
      <c r="AC45" s="8">
        <f t="shared" si="85"/>
        <v>399</v>
      </c>
      <c r="AD45" s="298">
        <f t="shared" si="11"/>
        <v>0</v>
      </c>
      <c r="AE45" s="110">
        <f t="shared" si="86"/>
        <v>5.0238095238095237</v>
      </c>
      <c r="AF45" s="9">
        <f t="shared" si="13"/>
        <v>2004.5</v>
      </c>
      <c r="AG45" s="10">
        <f t="shared" si="87"/>
        <v>0</v>
      </c>
      <c r="AH45" s="11">
        <f t="shared" si="15"/>
        <v>0</v>
      </c>
      <c r="AI45" s="6">
        <v>675</v>
      </c>
      <c r="AJ45" s="298">
        <f t="shared" si="88"/>
        <v>0</v>
      </c>
      <c r="AK45" s="6">
        <v>137</v>
      </c>
      <c r="AL45" s="298">
        <f t="shared" si="89"/>
        <v>0</v>
      </c>
      <c r="AM45" s="6">
        <v>3</v>
      </c>
      <c r="AN45" s="298">
        <f t="shared" si="90"/>
        <v>0</v>
      </c>
      <c r="AO45" s="6">
        <v>5.64</v>
      </c>
      <c r="AP45" s="41">
        <f t="shared" si="19"/>
        <v>3807</v>
      </c>
      <c r="AQ45" s="6">
        <v>6.32</v>
      </c>
      <c r="AR45" s="41">
        <f t="shared" si="91"/>
        <v>865.84</v>
      </c>
      <c r="AS45" s="6">
        <v>13.33</v>
      </c>
      <c r="AT45" s="41">
        <f t="shared" si="92"/>
        <v>39.99</v>
      </c>
      <c r="AU45" s="6"/>
      <c r="AV45" s="111">
        <f t="shared" si="22"/>
        <v>0</v>
      </c>
      <c r="AW45" s="6"/>
      <c r="AX45" s="111">
        <f t="shared" si="23"/>
        <v>0</v>
      </c>
      <c r="AY45" s="6"/>
      <c r="AZ45" s="118">
        <f t="shared" si="24"/>
        <v>0</v>
      </c>
      <c r="BA45" s="8">
        <f t="shared" si="93"/>
        <v>815</v>
      </c>
      <c r="BB45" s="298">
        <f t="shared" si="26"/>
        <v>0</v>
      </c>
      <c r="BC45" s="110">
        <f t="shared" si="94"/>
        <v>5.7826134969325151</v>
      </c>
      <c r="BD45" s="9">
        <f t="shared" si="28"/>
        <v>4712.83</v>
      </c>
      <c r="BE45" s="10">
        <f t="shared" si="95"/>
        <v>0</v>
      </c>
      <c r="BF45" s="11">
        <f t="shared" si="30"/>
        <v>0</v>
      </c>
      <c r="BG45" s="304">
        <f t="shared" si="96"/>
        <v>1214</v>
      </c>
      <c r="BH45" s="298">
        <f t="shared" si="97"/>
        <v>0</v>
      </c>
      <c r="BI45" s="112">
        <f t="shared" si="98"/>
        <v>5.5332207578253705</v>
      </c>
      <c r="BJ45" s="113">
        <f t="shared" si="34"/>
        <v>6717.33</v>
      </c>
      <c r="BK45" s="10">
        <f t="shared" si="99"/>
        <v>0</v>
      </c>
      <c r="BL45" s="119">
        <f t="shared" si="36"/>
        <v>0</v>
      </c>
      <c r="BM45" s="5">
        <v>1515</v>
      </c>
      <c r="BN45" s="298">
        <f t="shared" si="37"/>
        <v>0</v>
      </c>
      <c r="BO45" s="6">
        <v>1606</v>
      </c>
      <c r="BP45" s="298">
        <f t="shared" si="100"/>
        <v>0</v>
      </c>
      <c r="BQ45" s="6">
        <v>42</v>
      </c>
      <c r="BR45" s="298">
        <f t="shared" si="101"/>
        <v>0</v>
      </c>
      <c r="BS45" s="40">
        <v>3.42</v>
      </c>
      <c r="BT45" s="41">
        <f t="shared" si="40"/>
        <v>5181.3</v>
      </c>
      <c r="BU45" s="40">
        <v>4.18</v>
      </c>
      <c r="BV45" s="41">
        <f t="shared" si="102"/>
        <v>6713.08</v>
      </c>
      <c r="BW45" s="40">
        <v>15.44</v>
      </c>
      <c r="BX45" s="41">
        <f t="shared" si="103"/>
        <v>648.48</v>
      </c>
      <c r="BY45" s="6"/>
      <c r="BZ45" s="111">
        <f t="shared" si="78"/>
        <v>0</v>
      </c>
      <c r="CA45" s="6"/>
      <c r="CB45" s="111">
        <f t="shared" si="43"/>
        <v>0</v>
      </c>
      <c r="CC45" s="6"/>
      <c r="CD45" s="111">
        <f t="shared" si="44"/>
        <v>0</v>
      </c>
      <c r="CE45" s="8">
        <f t="shared" si="104"/>
        <v>3163</v>
      </c>
      <c r="CF45" s="298">
        <f t="shared" si="75"/>
        <v>0</v>
      </c>
      <c r="CG45" s="110">
        <f t="shared" si="105"/>
        <v>3.9654947834334493</v>
      </c>
      <c r="CH45" s="9">
        <f t="shared" si="76"/>
        <v>12542.86</v>
      </c>
      <c r="CI45" s="10">
        <f t="shared" si="106"/>
        <v>0</v>
      </c>
      <c r="CJ45" s="117">
        <f t="shared" si="77"/>
        <v>0</v>
      </c>
      <c r="CK45" s="5"/>
      <c r="CL45" s="302">
        <f t="shared" si="107"/>
        <v>0</v>
      </c>
      <c r="CM45" s="40"/>
      <c r="CN45" s="9">
        <f t="shared" si="108"/>
        <v>0</v>
      </c>
      <c r="CO45" s="6"/>
      <c r="CP45" s="117">
        <f t="shared" si="109"/>
        <v>0</v>
      </c>
      <c r="CQ45" s="195">
        <f t="shared" si="110"/>
        <v>2551</v>
      </c>
      <c r="CR45" s="298">
        <f t="shared" si="111"/>
        <v>0</v>
      </c>
      <c r="CS45" s="9">
        <f t="shared" si="112"/>
        <v>10778.86</v>
      </c>
      <c r="CT45" s="117" t="str">
        <f t="shared" si="113"/>
        <v/>
      </c>
      <c r="CU45" s="196">
        <f t="shared" si="114"/>
        <v>1781</v>
      </c>
      <c r="CV45" s="298">
        <f t="shared" si="115"/>
        <v>0</v>
      </c>
      <c r="CW45" s="31">
        <f t="shared" si="116"/>
        <v>7792.86</v>
      </c>
      <c r="CX45" s="121">
        <f t="shared" si="117"/>
        <v>0</v>
      </c>
      <c r="CY45" s="196">
        <f t="shared" si="118"/>
        <v>4332</v>
      </c>
      <c r="CZ45" s="298">
        <f t="shared" si="119"/>
        <v>0</v>
      </c>
      <c r="DA45" s="31">
        <f t="shared" si="120"/>
        <v>18571.72</v>
      </c>
      <c r="DB45" s="121" t="str">
        <f t="shared" si="121"/>
        <v/>
      </c>
      <c r="DC45" s="196">
        <f t="shared" si="122"/>
        <v>45</v>
      </c>
      <c r="DD45" s="298">
        <f t="shared" si="123"/>
        <v>0</v>
      </c>
      <c r="DE45" s="9">
        <f t="shared" si="124"/>
        <v>688.47</v>
      </c>
      <c r="DF45" s="11" t="str">
        <f t="shared" si="125"/>
        <v/>
      </c>
      <c r="DG45" s="29">
        <f t="shared" si="126"/>
        <v>19260.190000000002</v>
      </c>
      <c r="DH45" s="11" t="str">
        <f t="shared" si="127"/>
        <v/>
      </c>
    </row>
    <row r="46" spans="1:112">
      <c r="A46" s="129" t="s">
        <v>111</v>
      </c>
      <c r="B46" s="134" t="s">
        <v>118</v>
      </c>
      <c r="C46" s="129">
        <v>133650</v>
      </c>
      <c r="D46" s="135">
        <v>3</v>
      </c>
      <c r="E46" s="335">
        <v>1435</v>
      </c>
      <c r="F46" s="133">
        <v>19</v>
      </c>
      <c r="G46" s="116">
        <f t="shared" si="72"/>
        <v>1416</v>
      </c>
      <c r="H46" s="108">
        <f t="shared" si="79"/>
        <v>1416</v>
      </c>
      <c r="I46" s="376">
        <f t="shared" si="80"/>
        <v>0</v>
      </c>
      <c r="J46" s="375"/>
      <c r="K46" s="5">
        <v>71</v>
      </c>
      <c r="L46" s="302">
        <f t="shared" si="73"/>
        <v>0</v>
      </c>
      <c r="M46" s="513">
        <v>1</v>
      </c>
      <c r="N46" s="302">
        <f t="shared" si="81"/>
        <v>0</v>
      </c>
      <c r="O46" s="512"/>
      <c r="P46" s="302">
        <f t="shared" si="82"/>
        <v>0</v>
      </c>
      <c r="Q46" s="512">
        <v>6.51</v>
      </c>
      <c r="R46" s="120">
        <f t="shared" si="5"/>
        <v>462.21</v>
      </c>
      <c r="S46" s="512">
        <v>8</v>
      </c>
      <c r="T46" s="120">
        <f t="shared" si="83"/>
        <v>8</v>
      </c>
      <c r="U46" s="512"/>
      <c r="V46" s="120">
        <f t="shared" si="84"/>
        <v>0</v>
      </c>
      <c r="W46" s="512"/>
      <c r="X46" s="7">
        <f t="shared" si="74"/>
        <v>0</v>
      </c>
      <c r="Y46" s="6"/>
      <c r="Z46" s="7">
        <f t="shared" si="8"/>
        <v>0</v>
      </c>
      <c r="AA46" s="6"/>
      <c r="AB46" s="7">
        <f t="shared" si="9"/>
        <v>0</v>
      </c>
      <c r="AC46" s="8">
        <f t="shared" si="85"/>
        <v>72</v>
      </c>
      <c r="AD46" s="298">
        <f t="shared" si="11"/>
        <v>0</v>
      </c>
      <c r="AE46" s="110">
        <f t="shared" si="86"/>
        <v>6.5306944444444444</v>
      </c>
      <c r="AF46" s="9">
        <f t="shared" si="13"/>
        <v>470.21</v>
      </c>
      <c r="AG46" s="10">
        <f t="shared" si="87"/>
        <v>0</v>
      </c>
      <c r="AH46" s="11">
        <f t="shared" si="15"/>
        <v>0</v>
      </c>
      <c r="AI46" s="6">
        <v>977</v>
      </c>
      <c r="AJ46" s="298">
        <f t="shared" si="88"/>
        <v>0</v>
      </c>
      <c r="AK46" s="6">
        <v>11</v>
      </c>
      <c r="AL46" s="298">
        <f t="shared" si="89"/>
        <v>0</v>
      </c>
      <c r="AM46" s="6">
        <v>9</v>
      </c>
      <c r="AN46" s="298">
        <f t="shared" si="90"/>
        <v>0</v>
      </c>
      <c r="AO46" s="6">
        <v>5.78</v>
      </c>
      <c r="AP46" s="41">
        <f t="shared" si="19"/>
        <v>5647.06</v>
      </c>
      <c r="AQ46" s="6">
        <v>7.27</v>
      </c>
      <c r="AR46" s="41">
        <f t="shared" si="91"/>
        <v>79.97</v>
      </c>
      <c r="AS46" s="6">
        <v>14.22</v>
      </c>
      <c r="AT46" s="41">
        <f t="shared" si="92"/>
        <v>127.98</v>
      </c>
      <c r="AU46" s="6"/>
      <c r="AV46" s="111">
        <f t="shared" si="22"/>
        <v>0</v>
      </c>
      <c r="AW46" s="6"/>
      <c r="AX46" s="111">
        <f t="shared" si="23"/>
        <v>0</v>
      </c>
      <c r="AY46" s="6"/>
      <c r="AZ46" s="118">
        <f t="shared" si="24"/>
        <v>0</v>
      </c>
      <c r="BA46" s="8">
        <f t="shared" si="93"/>
        <v>997</v>
      </c>
      <c r="BB46" s="298">
        <f t="shared" si="26"/>
        <v>0</v>
      </c>
      <c r="BC46" s="110">
        <f t="shared" si="94"/>
        <v>5.8726278836509529</v>
      </c>
      <c r="BD46" s="9">
        <f t="shared" si="28"/>
        <v>5855.01</v>
      </c>
      <c r="BE46" s="10">
        <f t="shared" si="95"/>
        <v>0</v>
      </c>
      <c r="BF46" s="11">
        <f t="shared" si="30"/>
        <v>0</v>
      </c>
      <c r="BG46" s="304">
        <f t="shared" si="96"/>
        <v>1069</v>
      </c>
      <c r="BH46" s="298">
        <f t="shared" si="97"/>
        <v>0</v>
      </c>
      <c r="BI46" s="112">
        <f t="shared" si="98"/>
        <v>5.916950420954163</v>
      </c>
      <c r="BJ46" s="113">
        <f t="shared" si="34"/>
        <v>6325.22</v>
      </c>
      <c r="BK46" s="10">
        <f t="shared" si="99"/>
        <v>0</v>
      </c>
      <c r="BL46" s="119">
        <f t="shared" si="36"/>
        <v>0</v>
      </c>
      <c r="BM46" s="5">
        <v>248</v>
      </c>
      <c r="BN46" s="298">
        <f t="shared" si="37"/>
        <v>0</v>
      </c>
      <c r="BO46" s="6">
        <v>58</v>
      </c>
      <c r="BP46" s="298">
        <f t="shared" si="100"/>
        <v>0</v>
      </c>
      <c r="BQ46" s="6">
        <v>41</v>
      </c>
      <c r="BR46" s="298">
        <f t="shared" si="101"/>
        <v>0</v>
      </c>
      <c r="BS46" s="40">
        <v>4.18</v>
      </c>
      <c r="BT46" s="41">
        <f t="shared" si="40"/>
        <v>1036.6399999999999</v>
      </c>
      <c r="BU46" s="40">
        <v>4.37</v>
      </c>
      <c r="BV46" s="41">
        <f t="shared" si="102"/>
        <v>253.46</v>
      </c>
      <c r="BW46" s="40">
        <v>4.8899999999999997</v>
      </c>
      <c r="BX46" s="41">
        <f t="shared" si="103"/>
        <v>200.48999999999998</v>
      </c>
      <c r="BY46" s="6"/>
      <c r="BZ46" s="111">
        <f t="shared" si="78"/>
        <v>0</v>
      </c>
      <c r="CA46" s="6"/>
      <c r="CB46" s="111">
        <f t="shared" si="43"/>
        <v>0</v>
      </c>
      <c r="CC46" s="6"/>
      <c r="CD46" s="111">
        <f t="shared" si="44"/>
        <v>0</v>
      </c>
      <c r="CE46" s="8">
        <f t="shared" si="104"/>
        <v>347</v>
      </c>
      <c r="CF46" s="298">
        <f t="shared" si="75"/>
        <v>0</v>
      </c>
      <c r="CG46" s="110">
        <f t="shared" si="105"/>
        <v>4.2956484149855907</v>
      </c>
      <c r="CH46" s="9">
        <f t="shared" si="76"/>
        <v>1490.59</v>
      </c>
      <c r="CI46" s="10">
        <f t="shared" si="106"/>
        <v>0</v>
      </c>
      <c r="CJ46" s="117">
        <f t="shared" si="77"/>
        <v>0</v>
      </c>
      <c r="CK46" s="5"/>
      <c r="CL46" s="302">
        <f t="shared" si="107"/>
        <v>0</v>
      </c>
      <c r="CM46" s="40"/>
      <c r="CN46" s="9">
        <f t="shared" si="108"/>
        <v>0</v>
      </c>
      <c r="CO46" s="6"/>
      <c r="CP46" s="117">
        <f t="shared" si="109"/>
        <v>0</v>
      </c>
      <c r="CQ46" s="195">
        <f t="shared" si="110"/>
        <v>1296</v>
      </c>
      <c r="CR46" s="298">
        <f t="shared" si="111"/>
        <v>0</v>
      </c>
      <c r="CS46" s="9">
        <f t="shared" si="112"/>
        <v>7145.91</v>
      </c>
      <c r="CT46" s="117" t="str">
        <f t="shared" si="113"/>
        <v/>
      </c>
      <c r="CU46" s="196">
        <f t="shared" si="114"/>
        <v>70</v>
      </c>
      <c r="CV46" s="298">
        <f t="shared" si="115"/>
        <v>0</v>
      </c>
      <c r="CW46" s="31">
        <f t="shared" si="116"/>
        <v>341.43</v>
      </c>
      <c r="CX46" s="121">
        <f t="shared" si="117"/>
        <v>0</v>
      </c>
      <c r="CY46" s="196">
        <f t="shared" si="118"/>
        <v>1366</v>
      </c>
      <c r="CZ46" s="298">
        <f t="shared" si="119"/>
        <v>0</v>
      </c>
      <c r="DA46" s="31">
        <f t="shared" si="120"/>
        <v>7487.34</v>
      </c>
      <c r="DB46" s="121" t="str">
        <f t="shared" si="121"/>
        <v/>
      </c>
      <c r="DC46" s="196">
        <f t="shared" si="122"/>
        <v>50</v>
      </c>
      <c r="DD46" s="298">
        <f t="shared" si="123"/>
        <v>0</v>
      </c>
      <c r="DE46" s="9">
        <f t="shared" si="124"/>
        <v>328.46999999999997</v>
      </c>
      <c r="DF46" s="11" t="str">
        <f t="shared" si="125"/>
        <v/>
      </c>
      <c r="DG46" s="29">
        <f t="shared" si="126"/>
        <v>7815.81</v>
      </c>
      <c r="DH46" s="11" t="str">
        <f t="shared" si="127"/>
        <v/>
      </c>
    </row>
    <row r="47" spans="1:112">
      <c r="A47" s="129" t="s">
        <v>111</v>
      </c>
      <c r="B47" s="134" t="s">
        <v>119</v>
      </c>
      <c r="C47" s="129">
        <v>136172</v>
      </c>
      <c r="D47" s="135">
        <v>3</v>
      </c>
      <c r="E47" s="335">
        <v>2892</v>
      </c>
      <c r="F47" s="133">
        <v>11</v>
      </c>
      <c r="G47" s="116">
        <f t="shared" si="72"/>
        <v>2881</v>
      </c>
      <c r="H47" s="108">
        <f t="shared" si="79"/>
        <v>2881</v>
      </c>
      <c r="I47" s="376">
        <f t="shared" si="80"/>
        <v>0</v>
      </c>
      <c r="J47" s="375"/>
      <c r="K47" s="5">
        <v>520</v>
      </c>
      <c r="L47" s="302">
        <f t="shared" si="73"/>
        <v>0</v>
      </c>
      <c r="M47" s="513">
        <v>14</v>
      </c>
      <c r="N47" s="302">
        <f t="shared" si="81"/>
        <v>0</v>
      </c>
      <c r="O47" s="512"/>
      <c r="P47" s="302">
        <f t="shared" si="82"/>
        <v>0</v>
      </c>
      <c r="Q47" s="512">
        <v>4.95</v>
      </c>
      <c r="R47" s="120">
        <f t="shared" si="5"/>
        <v>2574</v>
      </c>
      <c r="S47" s="512">
        <v>4.96</v>
      </c>
      <c r="T47" s="120">
        <f t="shared" si="83"/>
        <v>69.44</v>
      </c>
      <c r="U47" s="512"/>
      <c r="V47" s="120">
        <f t="shared" si="84"/>
        <v>0</v>
      </c>
      <c r="W47" s="512"/>
      <c r="X47" s="7">
        <f t="shared" si="74"/>
        <v>0</v>
      </c>
      <c r="Y47" s="6"/>
      <c r="Z47" s="7">
        <f t="shared" si="8"/>
        <v>0</v>
      </c>
      <c r="AA47" s="6"/>
      <c r="AB47" s="7">
        <f t="shared" si="9"/>
        <v>0</v>
      </c>
      <c r="AC47" s="8">
        <f t="shared" si="85"/>
        <v>534</v>
      </c>
      <c r="AD47" s="298">
        <f t="shared" si="11"/>
        <v>0</v>
      </c>
      <c r="AE47" s="110">
        <f t="shared" si="86"/>
        <v>4.9502621722846447</v>
      </c>
      <c r="AF47" s="9">
        <f t="shared" si="13"/>
        <v>2643.44</v>
      </c>
      <c r="AG47" s="10">
        <f t="shared" si="87"/>
        <v>0</v>
      </c>
      <c r="AH47" s="11">
        <f t="shared" si="15"/>
        <v>0</v>
      </c>
      <c r="AI47" s="6">
        <v>686</v>
      </c>
      <c r="AJ47" s="298">
        <f t="shared" si="88"/>
        <v>0</v>
      </c>
      <c r="AK47" s="6">
        <v>17</v>
      </c>
      <c r="AL47" s="298">
        <f t="shared" si="89"/>
        <v>0</v>
      </c>
      <c r="AM47" s="6">
        <v>6</v>
      </c>
      <c r="AN47" s="298">
        <f t="shared" si="90"/>
        <v>0</v>
      </c>
      <c r="AO47" s="6">
        <v>5.38</v>
      </c>
      <c r="AP47" s="41">
        <f t="shared" si="19"/>
        <v>3690.68</v>
      </c>
      <c r="AQ47" s="6">
        <v>6.76</v>
      </c>
      <c r="AR47" s="41">
        <f t="shared" si="91"/>
        <v>114.92</v>
      </c>
      <c r="AS47" s="6">
        <v>5.17</v>
      </c>
      <c r="AT47" s="41">
        <f t="shared" si="92"/>
        <v>31.02</v>
      </c>
      <c r="AU47" s="6"/>
      <c r="AV47" s="111">
        <f t="shared" si="22"/>
        <v>0</v>
      </c>
      <c r="AW47" s="6"/>
      <c r="AX47" s="111">
        <f t="shared" si="23"/>
        <v>0</v>
      </c>
      <c r="AY47" s="6"/>
      <c r="AZ47" s="118">
        <f t="shared" si="24"/>
        <v>0</v>
      </c>
      <c r="BA47" s="8">
        <f t="shared" si="93"/>
        <v>709</v>
      </c>
      <c r="BB47" s="298">
        <f t="shared" si="26"/>
        <v>0</v>
      </c>
      <c r="BC47" s="110">
        <f t="shared" si="94"/>
        <v>5.4113117066290553</v>
      </c>
      <c r="BD47" s="9">
        <f t="shared" si="28"/>
        <v>3836.6200000000003</v>
      </c>
      <c r="BE47" s="10">
        <f t="shared" si="95"/>
        <v>0</v>
      </c>
      <c r="BF47" s="11">
        <f t="shared" si="30"/>
        <v>0</v>
      </c>
      <c r="BG47" s="304">
        <f t="shared" si="96"/>
        <v>1243</v>
      </c>
      <c r="BH47" s="298">
        <f t="shared" si="97"/>
        <v>0</v>
      </c>
      <c r="BI47" s="112">
        <f t="shared" si="98"/>
        <v>5.2132421560740152</v>
      </c>
      <c r="BJ47" s="113">
        <f t="shared" si="34"/>
        <v>6480.0600000000013</v>
      </c>
      <c r="BK47" s="10">
        <f t="shared" si="99"/>
        <v>0</v>
      </c>
      <c r="BL47" s="119">
        <f t="shared" si="36"/>
        <v>0</v>
      </c>
      <c r="BM47" s="5">
        <v>1078</v>
      </c>
      <c r="BN47" s="298">
        <f t="shared" si="37"/>
        <v>0</v>
      </c>
      <c r="BO47" s="6">
        <v>550</v>
      </c>
      <c r="BP47" s="298">
        <f t="shared" si="100"/>
        <v>0</v>
      </c>
      <c r="BQ47" s="6">
        <v>10</v>
      </c>
      <c r="BR47" s="298">
        <f t="shared" si="101"/>
        <v>0</v>
      </c>
      <c r="BS47" s="40">
        <v>3.24</v>
      </c>
      <c r="BT47" s="41">
        <f t="shared" si="40"/>
        <v>3492.7200000000003</v>
      </c>
      <c r="BU47" s="40">
        <v>3.94</v>
      </c>
      <c r="BV47" s="41">
        <f t="shared" si="102"/>
        <v>2167</v>
      </c>
      <c r="BW47" s="40">
        <v>13.6</v>
      </c>
      <c r="BX47" s="41">
        <f t="shared" si="103"/>
        <v>136</v>
      </c>
      <c r="BY47" s="6"/>
      <c r="BZ47" s="111">
        <f t="shared" si="78"/>
        <v>0</v>
      </c>
      <c r="CA47" s="6"/>
      <c r="CB47" s="111">
        <f t="shared" si="43"/>
        <v>0</v>
      </c>
      <c r="CC47" s="6"/>
      <c r="CD47" s="111">
        <f t="shared" si="44"/>
        <v>0</v>
      </c>
      <c r="CE47" s="8">
        <f t="shared" si="104"/>
        <v>1638</v>
      </c>
      <c r="CF47" s="298">
        <f t="shared" si="75"/>
        <v>0</v>
      </c>
      <c r="CG47" s="110">
        <f t="shared" si="105"/>
        <v>3.5382905982905983</v>
      </c>
      <c r="CH47" s="9">
        <f t="shared" si="76"/>
        <v>5795.72</v>
      </c>
      <c r="CI47" s="10">
        <f t="shared" si="106"/>
        <v>0</v>
      </c>
      <c r="CJ47" s="117">
        <f t="shared" si="77"/>
        <v>0</v>
      </c>
      <c r="CK47" s="5"/>
      <c r="CL47" s="302">
        <f t="shared" si="107"/>
        <v>0</v>
      </c>
      <c r="CM47" s="40"/>
      <c r="CN47" s="9">
        <f t="shared" si="108"/>
        <v>0</v>
      </c>
      <c r="CO47" s="6"/>
      <c r="CP47" s="117">
        <f t="shared" si="109"/>
        <v>0</v>
      </c>
      <c r="CQ47" s="195">
        <f t="shared" si="110"/>
        <v>2284</v>
      </c>
      <c r="CR47" s="298">
        <f t="shared" si="111"/>
        <v>0</v>
      </c>
      <c r="CS47" s="9">
        <f t="shared" si="112"/>
        <v>9757.4000000000015</v>
      </c>
      <c r="CT47" s="117" t="str">
        <f t="shared" si="113"/>
        <v/>
      </c>
      <c r="CU47" s="196">
        <f t="shared" si="114"/>
        <v>581</v>
      </c>
      <c r="CV47" s="298">
        <f t="shared" si="115"/>
        <v>0</v>
      </c>
      <c r="CW47" s="31">
        <f t="shared" si="116"/>
        <v>2351.36</v>
      </c>
      <c r="CX47" s="121">
        <f t="shared" si="117"/>
        <v>0</v>
      </c>
      <c r="CY47" s="196">
        <f t="shared" si="118"/>
        <v>2865</v>
      </c>
      <c r="CZ47" s="298">
        <f t="shared" si="119"/>
        <v>0</v>
      </c>
      <c r="DA47" s="31">
        <f t="shared" si="120"/>
        <v>12108.760000000002</v>
      </c>
      <c r="DB47" s="121" t="str">
        <f t="shared" si="121"/>
        <v/>
      </c>
      <c r="DC47" s="196">
        <f t="shared" si="122"/>
        <v>16</v>
      </c>
      <c r="DD47" s="298">
        <f t="shared" si="123"/>
        <v>0</v>
      </c>
      <c r="DE47" s="9">
        <f t="shared" si="124"/>
        <v>167.02</v>
      </c>
      <c r="DF47" s="11" t="str">
        <f t="shared" si="125"/>
        <v/>
      </c>
      <c r="DG47" s="29">
        <f t="shared" si="126"/>
        <v>12275.780000000002</v>
      </c>
      <c r="DH47" s="11" t="str">
        <f t="shared" si="127"/>
        <v/>
      </c>
    </row>
    <row r="48" spans="1:112">
      <c r="A48" s="129" t="s">
        <v>111</v>
      </c>
      <c r="B48" s="134" t="s">
        <v>120</v>
      </c>
      <c r="C48" s="129">
        <v>138354</v>
      </c>
      <c r="D48" s="135">
        <v>3</v>
      </c>
      <c r="E48" s="335">
        <v>1799</v>
      </c>
      <c r="F48" s="133">
        <v>11</v>
      </c>
      <c r="G48" s="116">
        <f t="shared" si="72"/>
        <v>1788</v>
      </c>
      <c r="H48" s="108">
        <f t="shared" si="79"/>
        <v>1788</v>
      </c>
      <c r="I48" s="376">
        <f t="shared" si="80"/>
        <v>0</v>
      </c>
      <c r="J48" s="375"/>
      <c r="K48" s="5">
        <v>167</v>
      </c>
      <c r="L48" s="302">
        <f t="shared" si="73"/>
        <v>0</v>
      </c>
      <c r="M48" s="513">
        <v>7</v>
      </c>
      <c r="N48" s="302">
        <f t="shared" si="81"/>
        <v>0</v>
      </c>
      <c r="O48" s="512"/>
      <c r="P48" s="302">
        <f t="shared" si="82"/>
        <v>0</v>
      </c>
      <c r="Q48" s="512">
        <v>4.76</v>
      </c>
      <c r="R48" s="120">
        <f t="shared" si="5"/>
        <v>794.92</v>
      </c>
      <c r="S48" s="512">
        <v>6.57</v>
      </c>
      <c r="T48" s="120">
        <f t="shared" si="83"/>
        <v>45.99</v>
      </c>
      <c r="U48" s="512"/>
      <c r="V48" s="120">
        <f t="shared" si="84"/>
        <v>0</v>
      </c>
      <c r="W48" s="512"/>
      <c r="X48" s="7">
        <f t="shared" si="74"/>
        <v>0</v>
      </c>
      <c r="Y48" s="6"/>
      <c r="Z48" s="7">
        <f t="shared" si="8"/>
        <v>0</v>
      </c>
      <c r="AA48" s="6"/>
      <c r="AB48" s="7">
        <f t="shared" si="9"/>
        <v>0</v>
      </c>
      <c r="AC48" s="8">
        <f t="shared" si="85"/>
        <v>174</v>
      </c>
      <c r="AD48" s="298">
        <f t="shared" si="11"/>
        <v>0</v>
      </c>
      <c r="AE48" s="110">
        <f t="shared" si="86"/>
        <v>4.8328160919540224</v>
      </c>
      <c r="AF48" s="9">
        <f t="shared" si="13"/>
        <v>840.90999999999985</v>
      </c>
      <c r="AG48" s="10">
        <f t="shared" si="87"/>
        <v>0</v>
      </c>
      <c r="AH48" s="11">
        <f t="shared" si="15"/>
        <v>0</v>
      </c>
      <c r="AI48" s="6">
        <v>284</v>
      </c>
      <c r="AJ48" s="298">
        <f t="shared" si="88"/>
        <v>0</v>
      </c>
      <c r="AK48" s="6">
        <v>42</v>
      </c>
      <c r="AL48" s="298">
        <f t="shared" si="89"/>
        <v>0</v>
      </c>
      <c r="AM48" s="6">
        <v>4</v>
      </c>
      <c r="AN48" s="298">
        <f t="shared" si="90"/>
        <v>0</v>
      </c>
      <c r="AO48" s="6">
        <v>5.24</v>
      </c>
      <c r="AP48" s="41">
        <f t="shared" si="19"/>
        <v>1488.16</v>
      </c>
      <c r="AQ48" s="6">
        <v>6.23</v>
      </c>
      <c r="AR48" s="41">
        <f t="shared" si="91"/>
        <v>261.66000000000003</v>
      </c>
      <c r="AS48" s="6">
        <v>12.88</v>
      </c>
      <c r="AT48" s="41">
        <f t="shared" si="92"/>
        <v>51.52</v>
      </c>
      <c r="AU48" s="6"/>
      <c r="AV48" s="111">
        <f t="shared" si="22"/>
        <v>0</v>
      </c>
      <c r="AW48" s="6"/>
      <c r="AX48" s="111">
        <f t="shared" si="23"/>
        <v>0</v>
      </c>
      <c r="AY48" s="6"/>
      <c r="AZ48" s="118">
        <f t="shared" si="24"/>
        <v>0</v>
      </c>
      <c r="BA48" s="8">
        <f t="shared" si="93"/>
        <v>330</v>
      </c>
      <c r="BB48" s="298">
        <f t="shared" si="26"/>
        <v>0</v>
      </c>
      <c r="BC48" s="110">
        <f t="shared" si="94"/>
        <v>5.4586060606060611</v>
      </c>
      <c r="BD48" s="9">
        <f t="shared" si="28"/>
        <v>1801.3400000000001</v>
      </c>
      <c r="BE48" s="10">
        <f t="shared" si="95"/>
        <v>0</v>
      </c>
      <c r="BF48" s="11">
        <f t="shared" si="30"/>
        <v>0</v>
      </c>
      <c r="BG48" s="304">
        <f t="shared" si="96"/>
        <v>504</v>
      </c>
      <c r="BH48" s="298">
        <f t="shared" si="97"/>
        <v>0</v>
      </c>
      <c r="BI48" s="112">
        <f t="shared" si="98"/>
        <v>5.2425595238095237</v>
      </c>
      <c r="BJ48" s="113">
        <f t="shared" si="34"/>
        <v>2642.25</v>
      </c>
      <c r="BK48" s="10">
        <f t="shared" si="99"/>
        <v>0</v>
      </c>
      <c r="BL48" s="119">
        <f t="shared" si="36"/>
        <v>0</v>
      </c>
      <c r="BM48" s="5">
        <v>941</v>
      </c>
      <c r="BN48" s="298">
        <f t="shared" si="37"/>
        <v>0</v>
      </c>
      <c r="BO48" s="6">
        <v>330</v>
      </c>
      <c r="BP48" s="298">
        <f t="shared" si="100"/>
        <v>0</v>
      </c>
      <c r="BQ48" s="6">
        <v>13</v>
      </c>
      <c r="BR48" s="298">
        <f t="shared" si="101"/>
        <v>0</v>
      </c>
      <c r="BS48" s="40">
        <v>3.47</v>
      </c>
      <c r="BT48" s="41">
        <f t="shared" si="40"/>
        <v>3265.27</v>
      </c>
      <c r="BU48" s="40">
        <v>4.3</v>
      </c>
      <c r="BV48" s="41">
        <f t="shared" si="102"/>
        <v>1419</v>
      </c>
      <c r="BW48" s="40">
        <v>17.96</v>
      </c>
      <c r="BX48" s="41">
        <f t="shared" si="103"/>
        <v>233.48000000000002</v>
      </c>
      <c r="BY48" s="6"/>
      <c r="BZ48" s="111">
        <f t="shared" si="78"/>
        <v>0</v>
      </c>
      <c r="CA48" s="6"/>
      <c r="CB48" s="111">
        <f t="shared" si="43"/>
        <v>0</v>
      </c>
      <c r="CC48" s="6"/>
      <c r="CD48" s="111">
        <f t="shared" si="44"/>
        <v>0</v>
      </c>
      <c r="CE48" s="8">
        <f t="shared" si="104"/>
        <v>1284</v>
      </c>
      <c r="CF48" s="298">
        <f t="shared" si="75"/>
        <v>0</v>
      </c>
      <c r="CG48" s="110">
        <f t="shared" si="105"/>
        <v>3.8300233644859811</v>
      </c>
      <c r="CH48" s="9">
        <f t="shared" si="76"/>
        <v>4917.75</v>
      </c>
      <c r="CI48" s="10">
        <f t="shared" si="106"/>
        <v>0</v>
      </c>
      <c r="CJ48" s="117">
        <f t="shared" si="77"/>
        <v>0</v>
      </c>
      <c r="CK48" s="5"/>
      <c r="CL48" s="302">
        <f t="shared" si="107"/>
        <v>0</v>
      </c>
      <c r="CM48" s="40"/>
      <c r="CN48" s="9">
        <f t="shared" si="108"/>
        <v>0</v>
      </c>
      <c r="CO48" s="6"/>
      <c r="CP48" s="117">
        <f t="shared" si="109"/>
        <v>0</v>
      </c>
      <c r="CQ48" s="195">
        <f t="shared" si="110"/>
        <v>1392</v>
      </c>
      <c r="CR48" s="298">
        <f t="shared" si="111"/>
        <v>0</v>
      </c>
      <c r="CS48" s="9">
        <f t="shared" si="112"/>
        <v>5548.35</v>
      </c>
      <c r="CT48" s="117" t="str">
        <f t="shared" si="113"/>
        <v/>
      </c>
      <c r="CU48" s="196">
        <f t="shared" si="114"/>
        <v>379</v>
      </c>
      <c r="CV48" s="298">
        <f t="shared" si="115"/>
        <v>0</v>
      </c>
      <c r="CW48" s="31">
        <f t="shared" si="116"/>
        <v>1726.65</v>
      </c>
      <c r="CX48" s="121">
        <f t="shared" si="117"/>
        <v>0</v>
      </c>
      <c r="CY48" s="196">
        <f t="shared" si="118"/>
        <v>1771</v>
      </c>
      <c r="CZ48" s="298">
        <f t="shared" si="119"/>
        <v>0</v>
      </c>
      <c r="DA48" s="31">
        <f t="shared" si="120"/>
        <v>7275</v>
      </c>
      <c r="DB48" s="121" t="str">
        <f t="shared" si="121"/>
        <v/>
      </c>
      <c r="DC48" s="196">
        <f t="shared" si="122"/>
        <v>17</v>
      </c>
      <c r="DD48" s="298">
        <f t="shared" si="123"/>
        <v>0</v>
      </c>
      <c r="DE48" s="9">
        <f t="shared" si="124"/>
        <v>285</v>
      </c>
      <c r="DF48" s="11" t="str">
        <f t="shared" si="125"/>
        <v/>
      </c>
      <c r="DG48" s="29">
        <f t="shared" si="126"/>
        <v>7560</v>
      </c>
      <c r="DH48" s="11" t="str">
        <f t="shared" si="127"/>
        <v/>
      </c>
    </row>
    <row r="49" spans="1:112">
      <c r="A49" s="129" t="s">
        <v>111</v>
      </c>
      <c r="B49" s="134" t="s">
        <v>121</v>
      </c>
      <c r="C49" s="129">
        <v>433660</v>
      </c>
      <c r="D49" s="135">
        <v>4</v>
      </c>
      <c r="E49" s="335">
        <v>1346</v>
      </c>
      <c r="F49" s="133">
        <v>6</v>
      </c>
      <c r="G49" s="116">
        <f t="shared" si="72"/>
        <v>1340</v>
      </c>
      <c r="H49" s="108">
        <f t="shared" si="79"/>
        <v>1340</v>
      </c>
      <c r="I49" s="376">
        <f t="shared" si="80"/>
        <v>0</v>
      </c>
      <c r="J49" s="375"/>
      <c r="K49" s="5">
        <v>208</v>
      </c>
      <c r="L49" s="302">
        <f t="shared" si="73"/>
        <v>0</v>
      </c>
      <c r="M49" s="513">
        <v>10</v>
      </c>
      <c r="N49" s="302">
        <f t="shared" si="81"/>
        <v>0</v>
      </c>
      <c r="O49" s="512"/>
      <c r="P49" s="302">
        <f t="shared" si="82"/>
        <v>0</v>
      </c>
      <c r="Q49" s="512">
        <v>4.42</v>
      </c>
      <c r="R49" s="120">
        <f t="shared" si="5"/>
        <v>919.36</v>
      </c>
      <c r="S49" s="512">
        <v>4.75</v>
      </c>
      <c r="T49" s="120">
        <f t="shared" si="83"/>
        <v>47.5</v>
      </c>
      <c r="U49" s="512"/>
      <c r="V49" s="120">
        <f t="shared" si="84"/>
        <v>0</v>
      </c>
      <c r="W49" s="512"/>
      <c r="X49" s="7">
        <f t="shared" si="74"/>
        <v>0</v>
      </c>
      <c r="Y49" s="6"/>
      <c r="Z49" s="7">
        <f t="shared" si="8"/>
        <v>0</v>
      </c>
      <c r="AA49" s="6"/>
      <c r="AB49" s="7">
        <f t="shared" si="9"/>
        <v>0</v>
      </c>
      <c r="AC49" s="8">
        <f t="shared" si="85"/>
        <v>218</v>
      </c>
      <c r="AD49" s="298">
        <f t="shared" si="11"/>
        <v>0</v>
      </c>
      <c r="AE49" s="110">
        <f t="shared" si="86"/>
        <v>4.435137614678899</v>
      </c>
      <c r="AF49" s="9">
        <f t="shared" si="13"/>
        <v>966.86</v>
      </c>
      <c r="AG49" s="10">
        <f t="shared" si="87"/>
        <v>0</v>
      </c>
      <c r="AH49" s="11">
        <f t="shared" si="15"/>
        <v>0</v>
      </c>
      <c r="AI49" s="6">
        <v>314</v>
      </c>
      <c r="AJ49" s="298">
        <f t="shared" si="88"/>
        <v>0</v>
      </c>
      <c r="AK49" s="6">
        <v>14</v>
      </c>
      <c r="AL49" s="298">
        <f t="shared" si="89"/>
        <v>0</v>
      </c>
      <c r="AM49" s="6">
        <v>1</v>
      </c>
      <c r="AN49" s="298">
        <f t="shared" si="90"/>
        <v>0</v>
      </c>
      <c r="AO49" s="6">
        <v>4.8099999999999996</v>
      </c>
      <c r="AP49" s="41">
        <f t="shared" si="19"/>
        <v>1510.34</v>
      </c>
      <c r="AQ49" s="6">
        <v>6.39</v>
      </c>
      <c r="AR49" s="41">
        <f t="shared" si="91"/>
        <v>89.46</v>
      </c>
      <c r="AS49" s="6">
        <v>4</v>
      </c>
      <c r="AT49" s="41">
        <f t="shared" si="92"/>
        <v>4</v>
      </c>
      <c r="AU49" s="6"/>
      <c r="AV49" s="111">
        <f t="shared" si="22"/>
        <v>0</v>
      </c>
      <c r="AW49" s="6"/>
      <c r="AX49" s="111">
        <f t="shared" si="23"/>
        <v>0</v>
      </c>
      <c r="AY49" s="6"/>
      <c r="AZ49" s="118">
        <f t="shared" si="24"/>
        <v>0</v>
      </c>
      <c r="BA49" s="8">
        <f t="shared" si="93"/>
        <v>329</v>
      </c>
      <c r="BB49" s="298">
        <f t="shared" si="26"/>
        <v>0</v>
      </c>
      <c r="BC49" s="110">
        <f t="shared" si="94"/>
        <v>4.8747720364741642</v>
      </c>
      <c r="BD49" s="9">
        <f t="shared" si="28"/>
        <v>1603.8</v>
      </c>
      <c r="BE49" s="10">
        <f t="shared" si="95"/>
        <v>0</v>
      </c>
      <c r="BF49" s="11">
        <f t="shared" si="30"/>
        <v>0</v>
      </c>
      <c r="BG49" s="304">
        <f t="shared" si="96"/>
        <v>547</v>
      </c>
      <c r="BH49" s="298">
        <f t="shared" si="97"/>
        <v>0</v>
      </c>
      <c r="BI49" s="112">
        <f t="shared" si="98"/>
        <v>4.6995612431444238</v>
      </c>
      <c r="BJ49" s="113">
        <f t="shared" si="34"/>
        <v>2570.66</v>
      </c>
      <c r="BK49" s="10">
        <f t="shared" si="99"/>
        <v>0</v>
      </c>
      <c r="BL49" s="119">
        <f t="shared" si="36"/>
        <v>0</v>
      </c>
      <c r="BM49" s="5">
        <v>575</v>
      </c>
      <c r="BN49" s="298">
        <f t="shared" si="37"/>
        <v>0</v>
      </c>
      <c r="BO49" s="6">
        <v>215</v>
      </c>
      <c r="BP49" s="298">
        <f t="shared" si="100"/>
        <v>0</v>
      </c>
      <c r="BQ49" s="6">
        <v>3</v>
      </c>
      <c r="BR49" s="298">
        <f t="shared" si="101"/>
        <v>0</v>
      </c>
      <c r="BS49" s="40">
        <v>3.12</v>
      </c>
      <c r="BT49" s="41">
        <f t="shared" si="40"/>
        <v>1794</v>
      </c>
      <c r="BU49" s="40">
        <v>4</v>
      </c>
      <c r="BV49" s="41">
        <f t="shared" si="102"/>
        <v>860</v>
      </c>
      <c r="BW49" s="40">
        <v>4.67</v>
      </c>
      <c r="BX49" s="41">
        <f t="shared" si="103"/>
        <v>14.01</v>
      </c>
      <c r="BY49" s="6"/>
      <c r="BZ49" s="111">
        <f t="shared" si="78"/>
        <v>0</v>
      </c>
      <c r="CA49" s="6"/>
      <c r="CB49" s="111">
        <f t="shared" si="43"/>
        <v>0</v>
      </c>
      <c r="CC49" s="6"/>
      <c r="CD49" s="111">
        <f t="shared" si="44"/>
        <v>0</v>
      </c>
      <c r="CE49" s="8">
        <f t="shared" si="104"/>
        <v>793</v>
      </c>
      <c r="CF49" s="298">
        <f t="shared" si="75"/>
        <v>0</v>
      </c>
      <c r="CG49" s="110">
        <f t="shared" si="105"/>
        <v>3.3644514501891556</v>
      </c>
      <c r="CH49" s="9">
        <f t="shared" si="76"/>
        <v>2668.01</v>
      </c>
      <c r="CI49" s="10">
        <f t="shared" si="106"/>
        <v>0</v>
      </c>
      <c r="CJ49" s="117">
        <f t="shared" si="77"/>
        <v>0</v>
      </c>
      <c r="CK49" s="5"/>
      <c r="CL49" s="302">
        <f t="shared" si="107"/>
        <v>0</v>
      </c>
      <c r="CM49" s="40"/>
      <c r="CN49" s="9">
        <f t="shared" si="108"/>
        <v>0</v>
      </c>
      <c r="CO49" s="6"/>
      <c r="CP49" s="117">
        <f t="shared" si="109"/>
        <v>0</v>
      </c>
      <c r="CQ49" s="195">
        <f t="shared" si="110"/>
        <v>1097</v>
      </c>
      <c r="CR49" s="298">
        <f t="shared" si="111"/>
        <v>0</v>
      </c>
      <c r="CS49" s="9">
        <f t="shared" si="112"/>
        <v>4223.7</v>
      </c>
      <c r="CT49" s="117" t="str">
        <f t="shared" si="113"/>
        <v/>
      </c>
      <c r="CU49" s="196">
        <f t="shared" si="114"/>
        <v>239</v>
      </c>
      <c r="CV49" s="298">
        <f t="shared" si="115"/>
        <v>0</v>
      </c>
      <c r="CW49" s="31">
        <f t="shared" si="116"/>
        <v>996.96</v>
      </c>
      <c r="CX49" s="121">
        <f t="shared" si="117"/>
        <v>0</v>
      </c>
      <c r="CY49" s="196">
        <f t="shared" si="118"/>
        <v>1336</v>
      </c>
      <c r="CZ49" s="298">
        <f t="shared" si="119"/>
        <v>0</v>
      </c>
      <c r="DA49" s="31">
        <f t="shared" si="120"/>
        <v>5220.66</v>
      </c>
      <c r="DB49" s="121" t="str">
        <f t="shared" si="121"/>
        <v/>
      </c>
      <c r="DC49" s="196">
        <f t="shared" si="122"/>
        <v>4</v>
      </c>
      <c r="DD49" s="298">
        <f t="shared" si="123"/>
        <v>0</v>
      </c>
      <c r="DE49" s="9">
        <f t="shared" si="124"/>
        <v>18.009999999999998</v>
      </c>
      <c r="DF49" s="11" t="str">
        <f t="shared" si="125"/>
        <v/>
      </c>
      <c r="DG49" s="29">
        <f t="shared" si="126"/>
        <v>5238.67</v>
      </c>
      <c r="DH49" s="11" t="str">
        <f t="shared" si="127"/>
        <v/>
      </c>
    </row>
    <row r="50" spans="1:112">
      <c r="A50" s="129" t="s">
        <v>111</v>
      </c>
      <c r="B50" s="134" t="s">
        <v>122</v>
      </c>
      <c r="C50" s="129">
        <v>262129</v>
      </c>
      <c r="D50" s="135">
        <v>6</v>
      </c>
      <c r="E50" s="335">
        <v>158</v>
      </c>
      <c r="F50" s="115"/>
      <c r="G50" s="116">
        <f t="shared" si="72"/>
        <v>158</v>
      </c>
      <c r="H50" s="108">
        <f t="shared" si="79"/>
        <v>158</v>
      </c>
      <c r="I50" s="376">
        <f t="shared" si="80"/>
        <v>0</v>
      </c>
      <c r="J50" s="375"/>
      <c r="K50" s="5">
        <v>13</v>
      </c>
      <c r="L50" s="302">
        <f t="shared" si="73"/>
        <v>0</v>
      </c>
      <c r="M50" s="512">
        <v>0</v>
      </c>
      <c r="N50" s="302">
        <f t="shared" si="81"/>
        <v>0</v>
      </c>
      <c r="O50" s="512"/>
      <c r="P50" s="302">
        <f t="shared" si="82"/>
        <v>0</v>
      </c>
      <c r="Q50" s="512">
        <v>3.92</v>
      </c>
      <c r="R50" s="120">
        <f t="shared" si="5"/>
        <v>50.96</v>
      </c>
      <c r="S50" s="512"/>
      <c r="T50" s="120">
        <f t="shared" si="83"/>
        <v>0</v>
      </c>
      <c r="U50" s="512"/>
      <c r="V50" s="120">
        <f t="shared" si="84"/>
        <v>0</v>
      </c>
      <c r="W50" s="512"/>
      <c r="X50" s="7">
        <f t="shared" si="74"/>
        <v>0</v>
      </c>
      <c r="Y50" s="6"/>
      <c r="Z50" s="7">
        <f t="shared" si="8"/>
        <v>0</v>
      </c>
      <c r="AA50" s="6"/>
      <c r="AB50" s="7">
        <f t="shared" si="9"/>
        <v>0</v>
      </c>
      <c r="AC50" s="8">
        <f t="shared" si="85"/>
        <v>13</v>
      </c>
      <c r="AD50" s="298">
        <f t="shared" si="11"/>
        <v>0</v>
      </c>
      <c r="AE50" s="110">
        <f t="shared" si="86"/>
        <v>3.92</v>
      </c>
      <c r="AF50" s="9">
        <f t="shared" si="13"/>
        <v>50.96</v>
      </c>
      <c r="AG50" s="10">
        <f t="shared" si="87"/>
        <v>0</v>
      </c>
      <c r="AH50" s="11">
        <f t="shared" si="15"/>
        <v>0</v>
      </c>
      <c r="AI50" s="6">
        <v>120</v>
      </c>
      <c r="AJ50" s="298">
        <f t="shared" si="88"/>
        <v>0</v>
      </c>
      <c r="AK50" s="6">
        <v>0</v>
      </c>
      <c r="AL50" s="298">
        <f t="shared" si="89"/>
        <v>0</v>
      </c>
      <c r="AM50" s="6">
        <v>1</v>
      </c>
      <c r="AN50" s="298">
        <f t="shared" si="90"/>
        <v>0</v>
      </c>
      <c r="AO50" s="6">
        <v>4.2</v>
      </c>
      <c r="AP50" s="41">
        <f t="shared" si="19"/>
        <v>504</v>
      </c>
      <c r="AQ50" s="6"/>
      <c r="AR50" s="41">
        <f t="shared" si="91"/>
        <v>0</v>
      </c>
      <c r="AS50" s="6">
        <v>4</v>
      </c>
      <c r="AT50" s="41">
        <f t="shared" si="92"/>
        <v>4</v>
      </c>
      <c r="AU50" s="6"/>
      <c r="AV50" s="111">
        <f t="shared" si="22"/>
        <v>0</v>
      </c>
      <c r="AW50" s="6"/>
      <c r="AX50" s="111">
        <f t="shared" si="23"/>
        <v>0</v>
      </c>
      <c r="AY50" s="6"/>
      <c r="AZ50" s="118">
        <f t="shared" si="24"/>
        <v>0</v>
      </c>
      <c r="BA50" s="8">
        <f t="shared" si="93"/>
        <v>121</v>
      </c>
      <c r="BB50" s="298">
        <f t="shared" si="26"/>
        <v>0</v>
      </c>
      <c r="BC50" s="110">
        <f t="shared" si="94"/>
        <v>4.1983471074380168</v>
      </c>
      <c r="BD50" s="9">
        <f t="shared" si="28"/>
        <v>508</v>
      </c>
      <c r="BE50" s="10">
        <f t="shared" si="95"/>
        <v>0</v>
      </c>
      <c r="BF50" s="11">
        <f t="shared" si="30"/>
        <v>0</v>
      </c>
      <c r="BG50" s="304">
        <f t="shared" si="96"/>
        <v>134</v>
      </c>
      <c r="BH50" s="298">
        <f t="shared" si="97"/>
        <v>0</v>
      </c>
      <c r="BI50" s="112">
        <f t="shared" si="98"/>
        <v>4.1713432835820896</v>
      </c>
      <c r="BJ50" s="113">
        <f t="shared" si="34"/>
        <v>558.96</v>
      </c>
      <c r="BK50" s="10">
        <f t="shared" si="99"/>
        <v>0</v>
      </c>
      <c r="BL50" s="119">
        <f t="shared" si="36"/>
        <v>0</v>
      </c>
      <c r="BM50" s="5">
        <v>24</v>
      </c>
      <c r="BN50" s="298">
        <f t="shared" si="37"/>
        <v>0</v>
      </c>
      <c r="BO50" s="6"/>
      <c r="BP50" s="298">
        <f t="shared" si="100"/>
        <v>0</v>
      </c>
      <c r="BQ50" s="6"/>
      <c r="BR50" s="298">
        <f t="shared" si="101"/>
        <v>0</v>
      </c>
      <c r="BS50" s="40">
        <v>3.19</v>
      </c>
      <c r="BT50" s="41">
        <f t="shared" si="40"/>
        <v>76.56</v>
      </c>
      <c r="BU50" s="40"/>
      <c r="BV50" s="41">
        <f t="shared" si="102"/>
        <v>0</v>
      </c>
      <c r="BW50" s="40"/>
      <c r="BX50" s="41">
        <f t="shared" si="103"/>
        <v>0</v>
      </c>
      <c r="BY50" s="6"/>
      <c r="BZ50" s="111">
        <f t="shared" si="78"/>
        <v>0</v>
      </c>
      <c r="CA50" s="6"/>
      <c r="CB50" s="111">
        <f t="shared" si="43"/>
        <v>0</v>
      </c>
      <c r="CC50" s="6"/>
      <c r="CD50" s="111">
        <f t="shared" si="44"/>
        <v>0</v>
      </c>
      <c r="CE50" s="8">
        <f t="shared" si="104"/>
        <v>24</v>
      </c>
      <c r="CF50" s="298">
        <f t="shared" si="75"/>
        <v>0</v>
      </c>
      <c r="CG50" s="110">
        <f t="shared" si="105"/>
        <v>3.19</v>
      </c>
      <c r="CH50" s="9">
        <f t="shared" si="76"/>
        <v>76.56</v>
      </c>
      <c r="CI50" s="10">
        <f t="shared" si="106"/>
        <v>0</v>
      </c>
      <c r="CJ50" s="117">
        <f t="shared" si="77"/>
        <v>0</v>
      </c>
      <c r="CK50" s="5"/>
      <c r="CL50" s="302">
        <f t="shared" si="107"/>
        <v>0</v>
      </c>
      <c r="CM50" s="40"/>
      <c r="CN50" s="9">
        <f t="shared" si="108"/>
        <v>0</v>
      </c>
      <c r="CO50" s="6"/>
      <c r="CP50" s="117">
        <f t="shared" si="109"/>
        <v>0</v>
      </c>
      <c r="CQ50" s="195">
        <f t="shared" si="110"/>
        <v>157</v>
      </c>
      <c r="CR50" s="298">
        <f t="shared" si="111"/>
        <v>0</v>
      </c>
      <c r="CS50" s="9">
        <f t="shared" si="112"/>
        <v>631.52</v>
      </c>
      <c r="CT50" s="117" t="str">
        <f t="shared" si="113"/>
        <v/>
      </c>
      <c r="CU50" s="196">
        <f t="shared" si="114"/>
        <v>0</v>
      </c>
      <c r="CV50" s="298">
        <f t="shared" si="115"/>
        <v>0</v>
      </c>
      <c r="CW50" s="31">
        <f t="shared" si="116"/>
        <v>0</v>
      </c>
      <c r="CX50" s="121">
        <f t="shared" si="117"/>
        <v>0</v>
      </c>
      <c r="CY50" s="196">
        <f t="shared" si="118"/>
        <v>157</v>
      </c>
      <c r="CZ50" s="298">
        <f t="shared" si="119"/>
        <v>0</v>
      </c>
      <c r="DA50" s="31">
        <f t="shared" si="120"/>
        <v>631.52</v>
      </c>
      <c r="DB50" s="121" t="str">
        <f t="shared" si="121"/>
        <v/>
      </c>
      <c r="DC50" s="196">
        <f t="shared" si="122"/>
        <v>1</v>
      </c>
      <c r="DD50" s="298">
        <f t="shared" si="123"/>
        <v>0</v>
      </c>
      <c r="DE50" s="9">
        <f t="shared" si="124"/>
        <v>4</v>
      </c>
      <c r="DF50" s="11" t="str">
        <f t="shared" si="125"/>
        <v/>
      </c>
      <c r="DG50" s="29">
        <f t="shared" si="126"/>
        <v>635.52</v>
      </c>
      <c r="DH50" s="11" t="str">
        <f t="shared" si="127"/>
        <v/>
      </c>
    </row>
    <row r="51" spans="1:112">
      <c r="A51" s="136" t="s">
        <v>111</v>
      </c>
      <c r="B51" s="137" t="s">
        <v>420</v>
      </c>
      <c r="C51" s="136">
        <v>133021</v>
      </c>
      <c r="D51" s="138">
        <v>7</v>
      </c>
      <c r="E51" s="335">
        <v>247</v>
      </c>
      <c r="F51" s="115">
        <v>5</v>
      </c>
      <c r="G51" s="116">
        <f t="shared" si="72"/>
        <v>242</v>
      </c>
      <c r="H51" s="108">
        <f t="shared" si="79"/>
        <v>242</v>
      </c>
      <c r="I51" s="376">
        <f t="shared" si="80"/>
        <v>242</v>
      </c>
      <c r="J51" s="375"/>
      <c r="K51" s="5">
        <v>106</v>
      </c>
      <c r="L51" s="302">
        <f t="shared" si="73"/>
        <v>106</v>
      </c>
      <c r="M51" s="512">
        <v>9</v>
      </c>
      <c r="N51" s="302">
        <f t="shared" si="81"/>
        <v>9</v>
      </c>
      <c r="O51" s="512">
        <v>2</v>
      </c>
      <c r="P51" s="302">
        <f t="shared" si="82"/>
        <v>2</v>
      </c>
      <c r="Q51" s="512">
        <v>2.4622641509433962</v>
      </c>
      <c r="R51" s="120">
        <f t="shared" si="5"/>
        <v>261</v>
      </c>
      <c r="S51" s="512">
        <v>4.0555555555555554</v>
      </c>
      <c r="T51" s="120">
        <f t="shared" si="83"/>
        <v>36.5</v>
      </c>
      <c r="U51" s="512">
        <v>0.75</v>
      </c>
      <c r="V51" s="120">
        <f t="shared" si="84"/>
        <v>1.5</v>
      </c>
      <c r="W51" s="512">
        <v>72.518867924528308</v>
      </c>
      <c r="X51" s="7">
        <f t="shared" si="74"/>
        <v>7687.0000000000009</v>
      </c>
      <c r="Y51" s="6">
        <v>74.777777777777771</v>
      </c>
      <c r="Z51" s="7">
        <f t="shared" si="8"/>
        <v>673</v>
      </c>
      <c r="AA51" s="6">
        <v>66.5</v>
      </c>
      <c r="AB51" s="7">
        <f t="shared" si="9"/>
        <v>133</v>
      </c>
      <c r="AC51" s="8">
        <f t="shared" si="85"/>
        <v>117</v>
      </c>
      <c r="AD51" s="298">
        <f t="shared" si="11"/>
        <v>117</v>
      </c>
      <c r="AE51" s="110">
        <f t="shared" si="86"/>
        <v>2.5555555555555554</v>
      </c>
      <c r="AF51" s="9">
        <f t="shared" si="13"/>
        <v>299</v>
      </c>
      <c r="AG51" s="10">
        <f t="shared" si="87"/>
        <v>72.589743589743591</v>
      </c>
      <c r="AH51" s="11">
        <f t="shared" si="15"/>
        <v>8493</v>
      </c>
      <c r="AI51" s="6">
        <v>70</v>
      </c>
      <c r="AJ51" s="298">
        <f t="shared" si="88"/>
        <v>70</v>
      </c>
      <c r="AK51" s="6">
        <v>14</v>
      </c>
      <c r="AL51" s="298">
        <f t="shared" si="89"/>
        <v>14</v>
      </c>
      <c r="AM51" s="6"/>
      <c r="AN51" s="298">
        <f t="shared" si="90"/>
        <v>0</v>
      </c>
      <c r="AO51" s="6">
        <v>3.8</v>
      </c>
      <c r="AP51" s="41">
        <f t="shared" si="19"/>
        <v>266</v>
      </c>
      <c r="AQ51" s="6">
        <v>6.5</v>
      </c>
      <c r="AR51" s="41">
        <f t="shared" si="91"/>
        <v>91</v>
      </c>
      <c r="AS51" s="6"/>
      <c r="AT51" s="41">
        <f t="shared" si="92"/>
        <v>0</v>
      </c>
      <c r="AU51" s="6">
        <v>72.685714285714283</v>
      </c>
      <c r="AV51" s="111">
        <f t="shared" si="22"/>
        <v>5088</v>
      </c>
      <c r="AW51" s="6">
        <v>80.142857142857139</v>
      </c>
      <c r="AX51" s="111">
        <f t="shared" si="23"/>
        <v>1122</v>
      </c>
      <c r="AY51" s="6"/>
      <c r="AZ51" s="118">
        <f t="shared" si="24"/>
        <v>0</v>
      </c>
      <c r="BA51" s="8">
        <f t="shared" si="93"/>
        <v>84</v>
      </c>
      <c r="BB51" s="298">
        <f t="shared" si="26"/>
        <v>84</v>
      </c>
      <c r="BC51" s="110">
        <f t="shared" si="94"/>
        <v>4.25</v>
      </c>
      <c r="BD51" s="9">
        <f t="shared" si="28"/>
        <v>357</v>
      </c>
      <c r="BE51" s="10">
        <f t="shared" si="95"/>
        <v>73.928571428571431</v>
      </c>
      <c r="BF51" s="11">
        <f t="shared" si="30"/>
        <v>6210</v>
      </c>
      <c r="BG51" s="304">
        <f t="shared" si="96"/>
        <v>201</v>
      </c>
      <c r="BH51" s="298">
        <f t="shared" si="97"/>
        <v>201</v>
      </c>
      <c r="BI51" s="112">
        <f t="shared" si="98"/>
        <v>3.2636815920398008</v>
      </c>
      <c r="BJ51" s="113">
        <f t="shared" si="34"/>
        <v>656</v>
      </c>
      <c r="BK51" s="10">
        <f t="shared" si="99"/>
        <v>73.149253731343279</v>
      </c>
      <c r="BL51" s="119">
        <f t="shared" si="36"/>
        <v>14703</v>
      </c>
      <c r="BM51" s="5">
        <v>10</v>
      </c>
      <c r="BN51" s="298">
        <f t="shared" si="37"/>
        <v>10</v>
      </c>
      <c r="BO51" s="6">
        <v>12</v>
      </c>
      <c r="BP51" s="298">
        <f t="shared" si="100"/>
        <v>12</v>
      </c>
      <c r="BQ51" s="6"/>
      <c r="BR51" s="298">
        <f t="shared" si="101"/>
        <v>0</v>
      </c>
      <c r="BS51" s="40">
        <v>1.65</v>
      </c>
      <c r="BT51" s="41">
        <f t="shared" si="40"/>
        <v>16.5</v>
      </c>
      <c r="BU51" s="40">
        <v>3.125</v>
      </c>
      <c r="BV51" s="41">
        <f t="shared" si="102"/>
        <v>37.5</v>
      </c>
      <c r="BW51" s="40"/>
      <c r="BX51" s="41">
        <f t="shared" si="103"/>
        <v>0</v>
      </c>
      <c r="BY51" s="6">
        <v>41</v>
      </c>
      <c r="BZ51" s="111">
        <f t="shared" si="78"/>
        <v>410</v>
      </c>
      <c r="CA51" s="6">
        <v>44.6</v>
      </c>
      <c r="CB51" s="111">
        <f t="shared" si="43"/>
        <v>535.20000000000005</v>
      </c>
      <c r="CC51" s="6"/>
      <c r="CD51" s="111">
        <f t="shared" si="44"/>
        <v>0</v>
      </c>
      <c r="CE51" s="8">
        <f t="shared" si="104"/>
        <v>22</v>
      </c>
      <c r="CF51" s="298">
        <f t="shared" si="75"/>
        <v>22</v>
      </c>
      <c r="CG51" s="110">
        <f t="shared" si="105"/>
        <v>2.4545454545454546</v>
      </c>
      <c r="CH51" s="9">
        <f t="shared" si="76"/>
        <v>54</v>
      </c>
      <c r="CI51" s="10">
        <f t="shared" si="106"/>
        <v>42.963636363636368</v>
      </c>
      <c r="CJ51" s="117">
        <f t="shared" si="77"/>
        <v>945.2</v>
      </c>
      <c r="CK51" s="5">
        <v>19</v>
      </c>
      <c r="CL51" s="302">
        <f t="shared" si="107"/>
        <v>19</v>
      </c>
      <c r="CM51" s="40">
        <v>5.8421052631578947</v>
      </c>
      <c r="CN51" s="9">
        <f t="shared" si="108"/>
        <v>111</v>
      </c>
      <c r="CO51" s="6">
        <v>64.555555555555557</v>
      </c>
      <c r="CP51" s="117">
        <f t="shared" si="109"/>
        <v>1226.5555555555557</v>
      </c>
      <c r="CQ51" s="195">
        <f t="shared" si="110"/>
        <v>186</v>
      </c>
      <c r="CR51" s="298">
        <f t="shared" si="111"/>
        <v>186</v>
      </c>
      <c r="CS51" s="9">
        <f t="shared" si="112"/>
        <v>543.5</v>
      </c>
      <c r="CT51" s="117">
        <f t="shared" si="113"/>
        <v>13185</v>
      </c>
      <c r="CU51" s="196">
        <f t="shared" si="114"/>
        <v>35</v>
      </c>
      <c r="CV51" s="298">
        <f t="shared" si="115"/>
        <v>35</v>
      </c>
      <c r="CW51" s="31">
        <f t="shared" si="116"/>
        <v>165</v>
      </c>
      <c r="CX51" s="121">
        <f t="shared" si="117"/>
        <v>2330.1999999999998</v>
      </c>
      <c r="CY51" s="196">
        <f t="shared" si="118"/>
        <v>221</v>
      </c>
      <c r="CZ51" s="298">
        <f t="shared" si="119"/>
        <v>221</v>
      </c>
      <c r="DA51" s="31">
        <f t="shared" si="120"/>
        <v>708.5</v>
      </c>
      <c r="DB51" s="121">
        <f t="shared" si="121"/>
        <v>15515.2</v>
      </c>
      <c r="DC51" s="196">
        <f t="shared" si="122"/>
        <v>2</v>
      </c>
      <c r="DD51" s="298">
        <f t="shared" si="123"/>
        <v>2</v>
      </c>
      <c r="DE51" s="9">
        <f t="shared" si="124"/>
        <v>1.5</v>
      </c>
      <c r="DF51" s="11">
        <f t="shared" si="125"/>
        <v>133</v>
      </c>
      <c r="DG51" s="29">
        <f t="shared" si="126"/>
        <v>821</v>
      </c>
      <c r="DH51" s="11">
        <f t="shared" si="127"/>
        <v>16874.755555555555</v>
      </c>
    </row>
    <row r="52" spans="1:112">
      <c r="A52" s="136" t="s">
        <v>111</v>
      </c>
      <c r="B52" s="139" t="s">
        <v>489</v>
      </c>
      <c r="C52" s="140">
        <v>133386</v>
      </c>
      <c r="D52" s="141">
        <v>7</v>
      </c>
      <c r="E52" s="335">
        <v>1266</v>
      </c>
      <c r="F52" s="115">
        <v>85</v>
      </c>
      <c r="G52" s="116">
        <f t="shared" si="72"/>
        <v>1181</v>
      </c>
      <c r="H52" s="108">
        <f t="shared" si="79"/>
        <v>1181</v>
      </c>
      <c r="I52" s="376">
        <f t="shared" si="80"/>
        <v>1181</v>
      </c>
      <c r="J52" s="375"/>
      <c r="K52" s="5">
        <v>64</v>
      </c>
      <c r="L52" s="302">
        <f t="shared" si="73"/>
        <v>64</v>
      </c>
      <c r="M52" s="512">
        <v>28</v>
      </c>
      <c r="N52" s="302">
        <f t="shared" si="81"/>
        <v>28</v>
      </c>
      <c r="O52" s="512">
        <v>27</v>
      </c>
      <c r="P52" s="302">
        <f t="shared" si="82"/>
        <v>27</v>
      </c>
      <c r="Q52" s="512">
        <v>4.125</v>
      </c>
      <c r="R52" s="120">
        <f t="shared" si="5"/>
        <v>264</v>
      </c>
      <c r="S52" s="512">
        <v>4.125</v>
      </c>
      <c r="T52" s="120">
        <f t="shared" si="83"/>
        <v>115.5</v>
      </c>
      <c r="U52" s="512">
        <v>0.55555555555555558</v>
      </c>
      <c r="V52" s="120">
        <f t="shared" si="84"/>
        <v>15</v>
      </c>
      <c r="W52" s="512">
        <v>82.862499999999997</v>
      </c>
      <c r="X52" s="7">
        <f t="shared" si="74"/>
        <v>5303.2</v>
      </c>
      <c r="Y52" s="6">
        <v>75.55</v>
      </c>
      <c r="Z52" s="7">
        <f t="shared" si="8"/>
        <v>2115.4</v>
      </c>
      <c r="AA52" s="6">
        <v>65.518518518518519</v>
      </c>
      <c r="AB52" s="7">
        <f t="shared" si="9"/>
        <v>1769</v>
      </c>
      <c r="AC52" s="8">
        <f t="shared" si="85"/>
        <v>119</v>
      </c>
      <c r="AD52" s="298">
        <f t="shared" si="11"/>
        <v>119</v>
      </c>
      <c r="AE52" s="110">
        <f t="shared" si="86"/>
        <v>3.3151260504201683</v>
      </c>
      <c r="AF52" s="9">
        <f t="shared" si="13"/>
        <v>394.5</v>
      </c>
      <c r="AG52" s="10">
        <f t="shared" si="87"/>
        <v>77.206722689075633</v>
      </c>
      <c r="AH52" s="11">
        <f t="shared" si="15"/>
        <v>9187.6</v>
      </c>
      <c r="AI52" s="6">
        <v>351</v>
      </c>
      <c r="AJ52" s="298">
        <f t="shared" si="88"/>
        <v>351</v>
      </c>
      <c r="AK52" s="6">
        <v>140</v>
      </c>
      <c r="AL52" s="298">
        <f t="shared" si="89"/>
        <v>140</v>
      </c>
      <c r="AM52" s="6">
        <v>8</v>
      </c>
      <c r="AN52" s="298">
        <f t="shared" si="90"/>
        <v>8</v>
      </c>
      <c r="AO52" s="6">
        <v>4.0213675213675213</v>
      </c>
      <c r="AP52" s="41">
        <f t="shared" si="19"/>
        <v>1411.5</v>
      </c>
      <c r="AQ52" s="6">
        <v>5.1321428571428571</v>
      </c>
      <c r="AR52" s="41">
        <f t="shared" si="91"/>
        <v>718.5</v>
      </c>
      <c r="AS52" s="6">
        <v>3.3125</v>
      </c>
      <c r="AT52" s="41">
        <f t="shared" si="92"/>
        <v>26.5</v>
      </c>
      <c r="AU52" s="6">
        <v>76.066096866096871</v>
      </c>
      <c r="AV52" s="111">
        <f t="shared" si="22"/>
        <v>26699.200000000001</v>
      </c>
      <c r="AW52" s="6">
        <v>81.519285714285715</v>
      </c>
      <c r="AX52" s="111">
        <f t="shared" si="23"/>
        <v>11412.7</v>
      </c>
      <c r="AY52" s="6">
        <v>64.75</v>
      </c>
      <c r="AZ52" s="118">
        <f t="shared" si="24"/>
        <v>518</v>
      </c>
      <c r="BA52" s="8">
        <f t="shared" si="93"/>
        <v>499</v>
      </c>
      <c r="BB52" s="298">
        <f t="shared" si="26"/>
        <v>499</v>
      </c>
      <c r="BC52" s="110">
        <f t="shared" si="94"/>
        <v>4.3216432865731464</v>
      </c>
      <c r="BD52" s="9">
        <f t="shared" si="28"/>
        <v>2156.5</v>
      </c>
      <c r="BE52" s="10">
        <f t="shared" si="95"/>
        <v>77.414629258517039</v>
      </c>
      <c r="BF52" s="11">
        <f t="shared" si="30"/>
        <v>38629.9</v>
      </c>
      <c r="BG52" s="304">
        <f t="shared" si="96"/>
        <v>618</v>
      </c>
      <c r="BH52" s="298">
        <f t="shared" si="97"/>
        <v>618</v>
      </c>
      <c r="BI52" s="112">
        <f t="shared" si="98"/>
        <v>4.1278317152103563</v>
      </c>
      <c r="BJ52" s="113">
        <f t="shared" si="34"/>
        <v>2551</v>
      </c>
      <c r="BK52" s="10">
        <f t="shared" si="99"/>
        <v>77.374595469255667</v>
      </c>
      <c r="BL52" s="119">
        <f t="shared" si="36"/>
        <v>47817.5</v>
      </c>
      <c r="BM52" s="5">
        <v>100</v>
      </c>
      <c r="BN52" s="298">
        <f t="shared" si="37"/>
        <v>100</v>
      </c>
      <c r="BO52" s="6">
        <v>83</v>
      </c>
      <c r="BP52" s="298">
        <f t="shared" si="100"/>
        <v>83</v>
      </c>
      <c r="BQ52" s="6">
        <v>4</v>
      </c>
      <c r="BR52" s="298">
        <f t="shared" si="101"/>
        <v>4</v>
      </c>
      <c r="BS52" s="40">
        <v>3.3050000000000002</v>
      </c>
      <c r="BT52" s="41">
        <f t="shared" si="40"/>
        <v>330.5</v>
      </c>
      <c r="BU52" s="40">
        <v>5.1867469879518069</v>
      </c>
      <c r="BV52" s="41">
        <f t="shared" si="102"/>
        <v>430.5</v>
      </c>
      <c r="BW52" s="40">
        <v>5.125</v>
      </c>
      <c r="BX52" s="41">
        <f t="shared" si="103"/>
        <v>20.5</v>
      </c>
      <c r="BY52" s="6">
        <v>55.01063829787234</v>
      </c>
      <c r="BZ52" s="111">
        <f t="shared" si="78"/>
        <v>5501.0638297872338</v>
      </c>
      <c r="CA52" s="6">
        <v>59.697499999999998</v>
      </c>
      <c r="CB52" s="111">
        <f t="shared" si="43"/>
        <v>4954.8924999999999</v>
      </c>
      <c r="CC52" s="6">
        <v>59.25</v>
      </c>
      <c r="CD52" s="111">
        <f t="shared" si="44"/>
        <v>237</v>
      </c>
      <c r="CE52" s="8">
        <f t="shared" si="104"/>
        <v>187</v>
      </c>
      <c r="CF52" s="298">
        <f t="shared" si="75"/>
        <v>187</v>
      </c>
      <c r="CG52" s="110">
        <f t="shared" si="105"/>
        <v>4.1791443850267376</v>
      </c>
      <c r="CH52" s="9">
        <f t="shared" si="76"/>
        <v>781.49999999999989</v>
      </c>
      <c r="CI52" s="10">
        <f t="shared" si="106"/>
        <v>57.181584651268629</v>
      </c>
      <c r="CJ52" s="117">
        <f t="shared" si="77"/>
        <v>10692.956329787234</v>
      </c>
      <c r="CK52" s="5">
        <v>376</v>
      </c>
      <c r="CL52" s="302">
        <f t="shared" si="107"/>
        <v>376</v>
      </c>
      <c r="CM52" s="40">
        <v>3.5265957446808511</v>
      </c>
      <c r="CN52" s="9">
        <f t="shared" si="108"/>
        <v>1326</v>
      </c>
      <c r="CO52" s="6">
        <v>49.898305084745765</v>
      </c>
      <c r="CP52" s="117">
        <f t="shared" si="109"/>
        <v>18761.762711864409</v>
      </c>
      <c r="CQ52" s="195">
        <f t="shared" si="110"/>
        <v>515</v>
      </c>
      <c r="CR52" s="298">
        <f t="shared" si="111"/>
        <v>515</v>
      </c>
      <c r="CS52" s="9">
        <f t="shared" si="112"/>
        <v>2006</v>
      </c>
      <c r="CT52" s="117">
        <f t="shared" si="113"/>
        <v>37503.463829787237</v>
      </c>
      <c r="CU52" s="196">
        <f t="shared" si="114"/>
        <v>251</v>
      </c>
      <c r="CV52" s="298">
        <f t="shared" si="115"/>
        <v>251</v>
      </c>
      <c r="CW52" s="31">
        <f t="shared" si="116"/>
        <v>1264.5</v>
      </c>
      <c r="CX52" s="121">
        <f t="shared" si="117"/>
        <v>18482.9925</v>
      </c>
      <c r="CY52" s="196">
        <f t="shared" si="118"/>
        <v>766</v>
      </c>
      <c r="CZ52" s="298">
        <f t="shared" si="119"/>
        <v>766</v>
      </c>
      <c r="DA52" s="31">
        <f t="shared" si="120"/>
        <v>3270.5</v>
      </c>
      <c r="DB52" s="121">
        <f t="shared" si="121"/>
        <v>55986.456329787237</v>
      </c>
      <c r="DC52" s="196">
        <f t="shared" si="122"/>
        <v>39</v>
      </c>
      <c r="DD52" s="298">
        <f t="shared" si="123"/>
        <v>39</v>
      </c>
      <c r="DE52" s="9">
        <f t="shared" si="124"/>
        <v>62</v>
      </c>
      <c r="DF52" s="11">
        <f t="shared" si="125"/>
        <v>2524</v>
      </c>
      <c r="DG52" s="29">
        <f t="shared" si="126"/>
        <v>4658.5</v>
      </c>
      <c r="DH52" s="11">
        <f t="shared" si="127"/>
        <v>77272.219041651639</v>
      </c>
    </row>
    <row r="53" spans="1:112">
      <c r="A53" s="136" t="s">
        <v>111</v>
      </c>
      <c r="B53" s="137" t="s">
        <v>421</v>
      </c>
      <c r="C53" s="136">
        <v>135717</v>
      </c>
      <c r="D53" s="138">
        <v>7</v>
      </c>
      <c r="E53" s="335">
        <v>5812</v>
      </c>
      <c r="F53" s="115">
        <v>174</v>
      </c>
      <c r="G53" s="116">
        <f t="shared" si="72"/>
        <v>5638</v>
      </c>
      <c r="H53" s="108">
        <f t="shared" si="79"/>
        <v>5638</v>
      </c>
      <c r="I53" s="376">
        <f t="shared" si="80"/>
        <v>5638</v>
      </c>
      <c r="J53" s="375"/>
      <c r="K53" s="5">
        <v>87</v>
      </c>
      <c r="L53" s="302">
        <f t="shared" si="73"/>
        <v>87</v>
      </c>
      <c r="M53" s="512">
        <v>49</v>
      </c>
      <c r="N53" s="302">
        <f t="shared" si="81"/>
        <v>49</v>
      </c>
      <c r="O53" s="512">
        <v>41</v>
      </c>
      <c r="P53" s="302">
        <f t="shared" si="82"/>
        <v>41</v>
      </c>
      <c r="Q53" s="512">
        <v>2.2528735632183907</v>
      </c>
      <c r="R53" s="120">
        <f t="shared" si="5"/>
        <v>196</v>
      </c>
      <c r="S53" s="512">
        <v>2.7857142857142856</v>
      </c>
      <c r="T53" s="120">
        <f t="shared" si="83"/>
        <v>136.5</v>
      </c>
      <c r="U53" s="512">
        <v>0.93902439024390238</v>
      </c>
      <c r="V53" s="120">
        <f t="shared" si="84"/>
        <v>38.5</v>
      </c>
      <c r="W53" s="512">
        <v>75.8735632183908</v>
      </c>
      <c r="X53" s="7">
        <f t="shared" si="74"/>
        <v>6601</v>
      </c>
      <c r="Y53" s="6">
        <v>70.489795918367349</v>
      </c>
      <c r="Z53" s="7">
        <f t="shared" si="8"/>
        <v>3454</v>
      </c>
      <c r="AA53" s="6">
        <v>55.951219512195124</v>
      </c>
      <c r="AB53" s="7">
        <f t="shared" si="9"/>
        <v>2294</v>
      </c>
      <c r="AC53" s="8">
        <f t="shared" si="85"/>
        <v>177</v>
      </c>
      <c r="AD53" s="298">
        <f t="shared" si="11"/>
        <v>177</v>
      </c>
      <c r="AE53" s="110">
        <f t="shared" si="86"/>
        <v>2.0960451977401129</v>
      </c>
      <c r="AF53" s="9">
        <f t="shared" si="13"/>
        <v>371</v>
      </c>
      <c r="AG53" s="10">
        <f t="shared" si="87"/>
        <v>69.7683615819209</v>
      </c>
      <c r="AH53" s="11">
        <f t="shared" si="15"/>
        <v>12349</v>
      </c>
      <c r="AI53" s="6">
        <v>2557</v>
      </c>
      <c r="AJ53" s="298">
        <f t="shared" si="88"/>
        <v>2557</v>
      </c>
      <c r="AK53" s="6">
        <v>1264</v>
      </c>
      <c r="AL53" s="298">
        <f t="shared" si="89"/>
        <v>1264</v>
      </c>
      <c r="AM53" s="6"/>
      <c r="AN53" s="298">
        <f t="shared" si="90"/>
        <v>0</v>
      </c>
      <c r="AO53" s="6">
        <v>4.2301525224872902</v>
      </c>
      <c r="AP53" s="41">
        <f t="shared" si="19"/>
        <v>10816.500000000002</v>
      </c>
      <c r="AQ53" s="6">
        <v>5.513449367088608</v>
      </c>
      <c r="AR53" s="41">
        <f t="shared" si="91"/>
        <v>6969.0000000000009</v>
      </c>
      <c r="AS53" s="6"/>
      <c r="AT53" s="41">
        <f t="shared" si="92"/>
        <v>0</v>
      </c>
      <c r="AU53" s="6">
        <v>83.042628079780997</v>
      </c>
      <c r="AV53" s="111">
        <f t="shared" si="22"/>
        <v>212340</v>
      </c>
      <c r="AW53" s="6">
        <v>83.295094936708864</v>
      </c>
      <c r="AX53" s="111">
        <f t="shared" si="23"/>
        <v>105285</v>
      </c>
      <c r="AY53" s="6"/>
      <c r="AZ53" s="118">
        <f t="shared" si="24"/>
        <v>0</v>
      </c>
      <c r="BA53" s="8">
        <f t="shared" si="93"/>
        <v>3821</v>
      </c>
      <c r="BB53" s="298">
        <f t="shared" si="26"/>
        <v>3821</v>
      </c>
      <c r="BC53" s="110">
        <f t="shared" si="94"/>
        <v>4.6546715519497521</v>
      </c>
      <c r="BD53" s="9">
        <f t="shared" si="28"/>
        <v>17785.500000000004</v>
      </c>
      <c r="BE53" s="10">
        <f t="shared" si="95"/>
        <v>83.126144988222975</v>
      </c>
      <c r="BF53" s="11">
        <f t="shared" si="30"/>
        <v>317625</v>
      </c>
      <c r="BG53" s="304">
        <f t="shared" si="96"/>
        <v>3998</v>
      </c>
      <c r="BH53" s="298">
        <f t="shared" si="97"/>
        <v>3998</v>
      </c>
      <c r="BI53" s="112">
        <f t="shared" si="98"/>
        <v>4.5413956978489249</v>
      </c>
      <c r="BJ53" s="113">
        <f t="shared" si="34"/>
        <v>18156.500000000004</v>
      </c>
      <c r="BK53" s="10">
        <f t="shared" si="99"/>
        <v>82.534767383691843</v>
      </c>
      <c r="BL53" s="119">
        <f t="shared" si="36"/>
        <v>329974</v>
      </c>
      <c r="BM53" s="5">
        <v>506</v>
      </c>
      <c r="BN53" s="298">
        <f t="shared" si="37"/>
        <v>506</v>
      </c>
      <c r="BO53" s="6">
        <v>479</v>
      </c>
      <c r="BP53" s="298">
        <f t="shared" si="100"/>
        <v>479</v>
      </c>
      <c r="BQ53" s="6"/>
      <c r="BR53" s="298">
        <f t="shared" si="101"/>
        <v>0</v>
      </c>
      <c r="BS53" s="40">
        <v>3.1531620553359683</v>
      </c>
      <c r="BT53" s="41">
        <f t="shared" si="40"/>
        <v>1595.5</v>
      </c>
      <c r="BU53" s="40">
        <v>4.036534446764092</v>
      </c>
      <c r="BV53" s="41">
        <f t="shared" si="102"/>
        <v>1933.5</v>
      </c>
      <c r="BW53" s="40"/>
      <c r="BX53" s="41">
        <f t="shared" si="103"/>
        <v>0</v>
      </c>
      <c r="BY53" s="6">
        <v>57.755467196819083</v>
      </c>
      <c r="BZ53" s="111">
        <f t="shared" si="78"/>
        <v>29224.266401590456</v>
      </c>
      <c r="CA53" s="6">
        <v>53.259958071278824</v>
      </c>
      <c r="CB53" s="111">
        <f t="shared" si="43"/>
        <v>25511.519916142555</v>
      </c>
      <c r="CC53" s="6"/>
      <c r="CD53" s="111">
        <f t="shared" si="44"/>
        <v>0</v>
      </c>
      <c r="CE53" s="8">
        <f t="shared" si="104"/>
        <v>985</v>
      </c>
      <c r="CF53" s="298">
        <f t="shared" si="75"/>
        <v>985</v>
      </c>
      <c r="CG53" s="110">
        <f t="shared" si="105"/>
        <v>3.5827411167512691</v>
      </c>
      <c r="CH53" s="9">
        <f t="shared" si="76"/>
        <v>3529</v>
      </c>
      <c r="CI53" s="10">
        <f t="shared" si="106"/>
        <v>55.569326210896463</v>
      </c>
      <c r="CJ53" s="117">
        <f t="shared" si="77"/>
        <v>54735.786317733015</v>
      </c>
      <c r="CK53" s="5">
        <v>655</v>
      </c>
      <c r="CL53" s="302">
        <f t="shared" si="107"/>
        <v>655</v>
      </c>
      <c r="CM53" s="40">
        <v>5.2610687022900766</v>
      </c>
      <c r="CN53" s="9">
        <f t="shared" si="108"/>
        <v>3446</v>
      </c>
      <c r="CO53" s="6">
        <v>79.09375</v>
      </c>
      <c r="CP53" s="117">
        <f t="shared" si="109"/>
        <v>51806.40625</v>
      </c>
      <c r="CQ53" s="195">
        <f t="shared" si="110"/>
        <v>3150</v>
      </c>
      <c r="CR53" s="298">
        <f t="shared" si="111"/>
        <v>3150</v>
      </c>
      <c r="CS53" s="9">
        <f t="shared" si="112"/>
        <v>12608.000000000002</v>
      </c>
      <c r="CT53" s="117">
        <f t="shared" si="113"/>
        <v>248165.26640159046</v>
      </c>
      <c r="CU53" s="196">
        <f t="shared" si="114"/>
        <v>1792</v>
      </c>
      <c r="CV53" s="298">
        <f t="shared" si="115"/>
        <v>1792</v>
      </c>
      <c r="CW53" s="31">
        <f t="shared" si="116"/>
        <v>9039</v>
      </c>
      <c r="CX53" s="121">
        <f t="shared" si="117"/>
        <v>134250.51991614257</v>
      </c>
      <c r="CY53" s="196">
        <f t="shared" si="118"/>
        <v>4942</v>
      </c>
      <c r="CZ53" s="298">
        <f t="shared" si="119"/>
        <v>4942</v>
      </c>
      <c r="DA53" s="31">
        <f t="shared" si="120"/>
        <v>21647</v>
      </c>
      <c r="DB53" s="121">
        <f t="shared" si="121"/>
        <v>382415.786317733</v>
      </c>
      <c r="DC53" s="196">
        <f t="shared" si="122"/>
        <v>41</v>
      </c>
      <c r="DD53" s="298">
        <f t="shared" si="123"/>
        <v>41</v>
      </c>
      <c r="DE53" s="9">
        <f t="shared" si="124"/>
        <v>38.5</v>
      </c>
      <c r="DF53" s="11">
        <f t="shared" si="125"/>
        <v>2294</v>
      </c>
      <c r="DG53" s="29">
        <f t="shared" si="126"/>
        <v>25131.500000000004</v>
      </c>
      <c r="DH53" s="11">
        <f t="shared" si="127"/>
        <v>436516.192567733</v>
      </c>
    </row>
    <row r="54" spans="1:112">
      <c r="A54" s="142" t="s">
        <v>111</v>
      </c>
      <c r="B54" s="137" t="s">
        <v>422</v>
      </c>
      <c r="C54" s="39">
        <v>136233</v>
      </c>
      <c r="D54" s="138">
        <v>7</v>
      </c>
      <c r="E54" s="335">
        <v>974</v>
      </c>
      <c r="F54" s="115">
        <v>95</v>
      </c>
      <c r="G54" s="116">
        <f t="shared" si="72"/>
        <v>879</v>
      </c>
      <c r="H54" s="108">
        <f t="shared" si="79"/>
        <v>879</v>
      </c>
      <c r="I54" s="376">
        <f t="shared" si="80"/>
        <v>879</v>
      </c>
      <c r="J54" s="375"/>
      <c r="K54" s="5">
        <v>88</v>
      </c>
      <c r="L54" s="302">
        <f t="shared" si="73"/>
        <v>88</v>
      </c>
      <c r="M54" s="512">
        <v>35</v>
      </c>
      <c r="N54" s="302">
        <f t="shared" si="81"/>
        <v>35</v>
      </c>
      <c r="O54" s="512">
        <v>55</v>
      </c>
      <c r="P54" s="302">
        <f t="shared" si="82"/>
        <v>55</v>
      </c>
      <c r="Q54" s="512">
        <v>2.7386363636363638</v>
      </c>
      <c r="R54" s="120">
        <f t="shared" si="5"/>
        <v>241</v>
      </c>
      <c r="S54" s="512">
        <v>4</v>
      </c>
      <c r="T54" s="120">
        <f t="shared" si="83"/>
        <v>140</v>
      </c>
      <c r="U54" s="512">
        <v>0.51818181818181819</v>
      </c>
      <c r="V54" s="120">
        <f t="shared" si="84"/>
        <v>28.5</v>
      </c>
      <c r="W54" s="512">
        <v>76.318181818181813</v>
      </c>
      <c r="X54" s="7">
        <f t="shared" si="74"/>
        <v>6716</v>
      </c>
      <c r="Y54" s="6">
        <v>74.657142857142858</v>
      </c>
      <c r="Z54" s="7">
        <f t="shared" si="8"/>
        <v>2613</v>
      </c>
      <c r="AA54" s="6">
        <v>85.781818181818181</v>
      </c>
      <c r="AB54" s="7">
        <f t="shared" si="9"/>
        <v>4718</v>
      </c>
      <c r="AC54" s="8">
        <f t="shared" si="85"/>
        <v>178</v>
      </c>
      <c r="AD54" s="298">
        <f t="shared" si="11"/>
        <v>178</v>
      </c>
      <c r="AE54" s="110">
        <f t="shared" si="86"/>
        <v>2.3005617977528088</v>
      </c>
      <c r="AF54" s="9">
        <f t="shared" si="13"/>
        <v>409.49999999999994</v>
      </c>
      <c r="AG54" s="10">
        <f t="shared" si="87"/>
        <v>78.915730337078656</v>
      </c>
      <c r="AH54" s="11">
        <f t="shared" si="15"/>
        <v>14047</v>
      </c>
      <c r="AI54" s="6">
        <v>245</v>
      </c>
      <c r="AJ54" s="298">
        <f t="shared" si="88"/>
        <v>245</v>
      </c>
      <c r="AK54" s="6">
        <v>101</v>
      </c>
      <c r="AL54" s="298">
        <f t="shared" si="89"/>
        <v>101</v>
      </c>
      <c r="AM54" s="6"/>
      <c r="AN54" s="298">
        <f t="shared" si="90"/>
        <v>0</v>
      </c>
      <c r="AO54" s="6">
        <v>3.9102040816326529</v>
      </c>
      <c r="AP54" s="41">
        <f t="shared" si="19"/>
        <v>958</v>
      </c>
      <c r="AQ54" s="6">
        <v>5.4752475247524757</v>
      </c>
      <c r="AR54" s="41">
        <f t="shared" si="91"/>
        <v>553</v>
      </c>
      <c r="AS54" s="6"/>
      <c r="AT54" s="41">
        <f t="shared" si="92"/>
        <v>0</v>
      </c>
      <c r="AU54" s="6">
        <v>75.787755102040819</v>
      </c>
      <c r="AV54" s="111">
        <f t="shared" si="22"/>
        <v>18568</v>
      </c>
      <c r="AW54" s="6">
        <v>72.455445544554451</v>
      </c>
      <c r="AX54" s="111">
        <f t="shared" si="23"/>
        <v>7317.9999999999991</v>
      </c>
      <c r="AY54" s="6"/>
      <c r="AZ54" s="118">
        <f t="shared" si="24"/>
        <v>0</v>
      </c>
      <c r="BA54" s="8">
        <f t="shared" si="93"/>
        <v>346</v>
      </c>
      <c r="BB54" s="298">
        <f t="shared" si="26"/>
        <v>346</v>
      </c>
      <c r="BC54" s="110">
        <f t="shared" si="94"/>
        <v>4.3670520231213876</v>
      </c>
      <c r="BD54" s="9">
        <f t="shared" si="28"/>
        <v>1511.0000000000002</v>
      </c>
      <c r="BE54" s="10">
        <f t="shared" si="95"/>
        <v>74.815028901734109</v>
      </c>
      <c r="BF54" s="11">
        <f t="shared" si="30"/>
        <v>25886.000000000004</v>
      </c>
      <c r="BG54" s="304">
        <f t="shared" si="96"/>
        <v>524</v>
      </c>
      <c r="BH54" s="298">
        <f t="shared" si="97"/>
        <v>524</v>
      </c>
      <c r="BI54" s="112">
        <f t="shared" si="98"/>
        <v>3.6650763358778629</v>
      </c>
      <c r="BJ54" s="113">
        <f t="shared" si="34"/>
        <v>1920.5000000000002</v>
      </c>
      <c r="BK54" s="10">
        <f t="shared" si="99"/>
        <v>76.208015267175568</v>
      </c>
      <c r="BL54" s="119">
        <f t="shared" si="36"/>
        <v>39933</v>
      </c>
      <c r="BM54" s="5">
        <v>92</v>
      </c>
      <c r="BN54" s="298">
        <f t="shared" si="37"/>
        <v>92</v>
      </c>
      <c r="BO54" s="6">
        <v>132</v>
      </c>
      <c r="BP54" s="298">
        <f t="shared" si="100"/>
        <v>132</v>
      </c>
      <c r="BQ54" s="6"/>
      <c r="BR54" s="298">
        <f t="shared" si="101"/>
        <v>0</v>
      </c>
      <c r="BS54" s="40">
        <v>2.4456521739130435</v>
      </c>
      <c r="BT54" s="41">
        <f t="shared" si="40"/>
        <v>225</v>
      </c>
      <c r="BU54" s="40">
        <v>3.7234848484848486</v>
      </c>
      <c r="BV54" s="41">
        <f t="shared" si="102"/>
        <v>491.5</v>
      </c>
      <c r="BW54" s="40"/>
      <c r="BX54" s="41">
        <f t="shared" si="103"/>
        <v>0</v>
      </c>
      <c r="BY54" s="6">
        <v>42.934065934065934</v>
      </c>
      <c r="BZ54" s="111">
        <f t="shared" si="78"/>
        <v>3949.934065934066</v>
      </c>
      <c r="CA54" s="6">
        <v>43.43181818181818</v>
      </c>
      <c r="CB54" s="111">
        <f t="shared" si="43"/>
        <v>5733</v>
      </c>
      <c r="CC54" s="6"/>
      <c r="CD54" s="111">
        <f t="shared" si="44"/>
        <v>0</v>
      </c>
      <c r="CE54" s="8">
        <f t="shared" si="104"/>
        <v>224</v>
      </c>
      <c r="CF54" s="298">
        <f t="shared" si="75"/>
        <v>224</v>
      </c>
      <c r="CG54" s="110">
        <f t="shared" si="105"/>
        <v>3.1986607142857144</v>
      </c>
      <c r="CH54" s="9">
        <f t="shared" si="76"/>
        <v>716.5</v>
      </c>
      <c r="CI54" s="10">
        <f t="shared" si="106"/>
        <v>43.227384222919945</v>
      </c>
      <c r="CJ54" s="117">
        <f t="shared" si="77"/>
        <v>9682.9340659340669</v>
      </c>
      <c r="CK54" s="5">
        <v>131</v>
      </c>
      <c r="CL54" s="302">
        <f t="shared" si="107"/>
        <v>131</v>
      </c>
      <c r="CM54" s="40">
        <v>4.3282442748091601</v>
      </c>
      <c r="CN54" s="9">
        <f t="shared" si="108"/>
        <v>567</v>
      </c>
      <c r="CO54" s="6">
        <v>68</v>
      </c>
      <c r="CP54" s="117">
        <f t="shared" si="109"/>
        <v>8908</v>
      </c>
      <c r="CQ54" s="195">
        <f t="shared" si="110"/>
        <v>425</v>
      </c>
      <c r="CR54" s="298">
        <f t="shared" si="111"/>
        <v>425</v>
      </c>
      <c r="CS54" s="9">
        <f t="shared" si="112"/>
        <v>1424</v>
      </c>
      <c r="CT54" s="117">
        <f t="shared" si="113"/>
        <v>29233.934065934067</v>
      </c>
      <c r="CU54" s="196">
        <f t="shared" si="114"/>
        <v>268</v>
      </c>
      <c r="CV54" s="298">
        <f t="shared" si="115"/>
        <v>268</v>
      </c>
      <c r="CW54" s="31">
        <f t="shared" si="116"/>
        <v>1184.5</v>
      </c>
      <c r="CX54" s="121">
        <f t="shared" si="117"/>
        <v>15664</v>
      </c>
      <c r="CY54" s="196">
        <f t="shared" si="118"/>
        <v>693</v>
      </c>
      <c r="CZ54" s="298">
        <f t="shared" si="119"/>
        <v>693</v>
      </c>
      <c r="DA54" s="31">
        <f t="shared" si="120"/>
        <v>2608.5</v>
      </c>
      <c r="DB54" s="121">
        <f t="shared" si="121"/>
        <v>44897.934065934067</v>
      </c>
      <c r="DC54" s="196">
        <f t="shared" si="122"/>
        <v>55</v>
      </c>
      <c r="DD54" s="298">
        <f t="shared" si="123"/>
        <v>55</v>
      </c>
      <c r="DE54" s="9">
        <f t="shared" si="124"/>
        <v>28.5</v>
      </c>
      <c r="DF54" s="11">
        <f t="shared" si="125"/>
        <v>4718</v>
      </c>
      <c r="DG54" s="29">
        <f t="shared" si="126"/>
        <v>3204</v>
      </c>
      <c r="DH54" s="11">
        <f t="shared" si="127"/>
        <v>58523.934065934067</v>
      </c>
    </row>
    <row r="55" spans="1:112">
      <c r="A55" s="136" t="s">
        <v>111</v>
      </c>
      <c r="B55" s="137" t="s">
        <v>423</v>
      </c>
      <c r="C55" s="136">
        <v>137078</v>
      </c>
      <c r="D55" s="138">
        <v>7</v>
      </c>
      <c r="E55" s="335">
        <v>2098</v>
      </c>
      <c r="F55" s="115">
        <v>163</v>
      </c>
      <c r="G55" s="116">
        <f t="shared" si="72"/>
        <v>1935</v>
      </c>
      <c r="H55" s="108">
        <f t="shared" si="79"/>
        <v>1935</v>
      </c>
      <c r="I55" s="376">
        <f t="shared" si="80"/>
        <v>1806</v>
      </c>
      <c r="J55" s="375"/>
      <c r="K55" s="5">
        <v>172</v>
      </c>
      <c r="L55" s="302">
        <f t="shared" si="73"/>
        <v>172</v>
      </c>
      <c r="M55" s="512">
        <v>65</v>
      </c>
      <c r="N55" s="302">
        <f t="shared" si="81"/>
        <v>65</v>
      </c>
      <c r="O55" s="512">
        <v>8</v>
      </c>
      <c r="P55" s="302">
        <f t="shared" si="82"/>
        <v>8</v>
      </c>
      <c r="Q55" s="512">
        <v>3.23546511627907</v>
      </c>
      <c r="R55" s="120">
        <f t="shared" si="5"/>
        <v>556.5</v>
      </c>
      <c r="S55" s="512">
        <v>4.4846153846153847</v>
      </c>
      <c r="T55" s="120">
        <f t="shared" si="83"/>
        <v>291.5</v>
      </c>
      <c r="U55" s="512">
        <v>0.9375</v>
      </c>
      <c r="V55" s="120">
        <f t="shared" si="84"/>
        <v>7.5</v>
      </c>
      <c r="W55" s="512">
        <v>77.889534883720927</v>
      </c>
      <c r="X55" s="7">
        <f t="shared" si="74"/>
        <v>13397</v>
      </c>
      <c r="Y55" s="6">
        <v>83.061538461538461</v>
      </c>
      <c r="Z55" s="7">
        <f t="shared" si="8"/>
        <v>5399</v>
      </c>
      <c r="AA55" s="6">
        <v>67</v>
      </c>
      <c r="AB55" s="7">
        <f t="shared" si="9"/>
        <v>536</v>
      </c>
      <c r="AC55" s="8">
        <f t="shared" si="85"/>
        <v>245</v>
      </c>
      <c r="AD55" s="298">
        <f t="shared" si="11"/>
        <v>245</v>
      </c>
      <c r="AE55" s="110">
        <f t="shared" si="86"/>
        <v>3.4918367346938775</v>
      </c>
      <c r="AF55" s="9">
        <f t="shared" si="13"/>
        <v>855.5</v>
      </c>
      <c r="AG55" s="10">
        <f t="shared" si="87"/>
        <v>78.906122448979588</v>
      </c>
      <c r="AH55" s="11">
        <f t="shared" si="15"/>
        <v>19332</v>
      </c>
      <c r="AI55" s="6">
        <v>699</v>
      </c>
      <c r="AJ55" s="298">
        <f t="shared" si="88"/>
        <v>699</v>
      </c>
      <c r="AK55" s="6">
        <v>373</v>
      </c>
      <c r="AL55" s="298">
        <f t="shared" si="89"/>
        <v>373</v>
      </c>
      <c r="AM55" s="6"/>
      <c r="AN55" s="298">
        <f t="shared" si="90"/>
        <v>0</v>
      </c>
      <c r="AO55" s="6">
        <v>4.4642346208869812</v>
      </c>
      <c r="AP55" s="41">
        <f t="shared" si="19"/>
        <v>3120.5</v>
      </c>
      <c r="AQ55" s="6">
        <v>5.4142091152815013</v>
      </c>
      <c r="AR55" s="41">
        <f t="shared" si="91"/>
        <v>2019.5</v>
      </c>
      <c r="AS55" s="6"/>
      <c r="AT55" s="41">
        <f t="shared" si="92"/>
        <v>0</v>
      </c>
      <c r="AU55" s="6">
        <v>80.523605150214593</v>
      </c>
      <c r="AV55" s="111">
        <f t="shared" si="22"/>
        <v>56286</v>
      </c>
      <c r="AW55" s="6">
        <v>77.305630026809652</v>
      </c>
      <c r="AX55" s="111">
        <f t="shared" si="23"/>
        <v>28835</v>
      </c>
      <c r="AY55" s="6"/>
      <c r="AZ55" s="118">
        <f t="shared" si="24"/>
        <v>0</v>
      </c>
      <c r="BA55" s="8">
        <f t="shared" si="93"/>
        <v>1072</v>
      </c>
      <c r="BB55" s="298">
        <f t="shared" si="26"/>
        <v>1072</v>
      </c>
      <c r="BC55" s="110">
        <f t="shared" si="94"/>
        <v>4.794776119402985</v>
      </c>
      <c r="BD55" s="9">
        <f t="shared" si="28"/>
        <v>5140</v>
      </c>
      <c r="BE55" s="10">
        <f t="shared" si="95"/>
        <v>79.40391791044776</v>
      </c>
      <c r="BF55" s="11">
        <f t="shared" si="30"/>
        <v>85121</v>
      </c>
      <c r="BG55" s="304">
        <f t="shared" si="96"/>
        <v>1317</v>
      </c>
      <c r="BH55" s="298">
        <f t="shared" si="97"/>
        <v>1317</v>
      </c>
      <c r="BI55" s="112">
        <f t="shared" si="98"/>
        <v>4.5523917995444192</v>
      </c>
      <c r="BJ55" s="113">
        <f t="shared" si="34"/>
        <v>5995.5</v>
      </c>
      <c r="BK55" s="10">
        <f t="shared" si="99"/>
        <v>79.311313591495818</v>
      </c>
      <c r="BL55" s="119">
        <f t="shared" si="36"/>
        <v>104452.99999999999</v>
      </c>
      <c r="BM55" s="5">
        <v>250</v>
      </c>
      <c r="BN55" s="298">
        <f t="shared" si="37"/>
        <v>250</v>
      </c>
      <c r="BO55" s="6">
        <v>239</v>
      </c>
      <c r="BP55" s="298">
        <f t="shared" si="100"/>
        <v>239</v>
      </c>
      <c r="BQ55" s="6"/>
      <c r="BR55" s="298">
        <f t="shared" si="101"/>
        <v>0</v>
      </c>
      <c r="BS55" s="40">
        <v>2.9220000000000002</v>
      </c>
      <c r="BT55" s="41">
        <f t="shared" si="40"/>
        <v>730.5</v>
      </c>
      <c r="BU55" s="40">
        <v>4.2092050209205025</v>
      </c>
      <c r="BV55" s="41">
        <f t="shared" si="102"/>
        <v>1006.0000000000001</v>
      </c>
      <c r="BW55" s="40"/>
      <c r="BX55" s="41">
        <f t="shared" si="103"/>
        <v>0</v>
      </c>
      <c r="BY55" s="6">
        <v>56.754385964912281</v>
      </c>
      <c r="BZ55" s="111">
        <f t="shared" si="78"/>
        <v>14188.596491228071</v>
      </c>
      <c r="CA55" s="6">
        <v>51.08</v>
      </c>
      <c r="CB55" s="111">
        <f t="shared" si="43"/>
        <v>12208.119999999999</v>
      </c>
      <c r="CC55" s="6"/>
      <c r="CD55" s="111">
        <f t="shared" si="44"/>
        <v>0</v>
      </c>
      <c r="CE55" s="8">
        <f t="shared" si="104"/>
        <v>489</v>
      </c>
      <c r="CF55" s="298">
        <f t="shared" si="75"/>
        <v>489</v>
      </c>
      <c r="CG55" s="110">
        <f t="shared" si="105"/>
        <v>3.5511247443762781</v>
      </c>
      <c r="CH55" s="9">
        <f t="shared" si="76"/>
        <v>1736.5</v>
      </c>
      <c r="CI55" s="10">
        <f t="shared" si="106"/>
        <v>53.981015319484811</v>
      </c>
      <c r="CJ55" s="117">
        <f t="shared" si="77"/>
        <v>26396.716491228071</v>
      </c>
      <c r="CK55" s="5">
        <v>129</v>
      </c>
      <c r="CL55" s="302">
        <f t="shared" si="107"/>
        <v>0</v>
      </c>
      <c r="CM55" s="40">
        <v>7.1201550387596901</v>
      </c>
      <c r="CN55" s="9">
        <f t="shared" si="108"/>
        <v>918.5</v>
      </c>
      <c r="CO55" s="6"/>
      <c r="CP55" s="117">
        <f t="shared" si="109"/>
        <v>0</v>
      </c>
      <c r="CQ55" s="195">
        <f t="shared" si="110"/>
        <v>1121</v>
      </c>
      <c r="CR55" s="298">
        <f t="shared" si="111"/>
        <v>1121</v>
      </c>
      <c r="CS55" s="9">
        <f t="shared" si="112"/>
        <v>4407.5</v>
      </c>
      <c r="CT55" s="117">
        <f t="shared" si="113"/>
        <v>83871.596491228076</v>
      </c>
      <c r="CU55" s="196">
        <f t="shared" si="114"/>
        <v>677</v>
      </c>
      <c r="CV55" s="298">
        <f t="shared" si="115"/>
        <v>677</v>
      </c>
      <c r="CW55" s="31">
        <f t="shared" si="116"/>
        <v>3317</v>
      </c>
      <c r="CX55" s="121">
        <f t="shared" si="117"/>
        <v>46442.119999999995</v>
      </c>
      <c r="CY55" s="196">
        <f t="shared" si="118"/>
        <v>1798</v>
      </c>
      <c r="CZ55" s="298">
        <f t="shared" si="119"/>
        <v>1798</v>
      </c>
      <c r="DA55" s="31">
        <f t="shared" si="120"/>
        <v>7724.5</v>
      </c>
      <c r="DB55" s="121">
        <f t="shared" si="121"/>
        <v>130313.71649122807</v>
      </c>
      <c r="DC55" s="196">
        <f t="shared" si="122"/>
        <v>8</v>
      </c>
      <c r="DD55" s="298">
        <f t="shared" si="123"/>
        <v>8</v>
      </c>
      <c r="DE55" s="9">
        <f t="shared" si="124"/>
        <v>7.5</v>
      </c>
      <c r="DF55" s="11">
        <f t="shared" si="125"/>
        <v>536</v>
      </c>
      <c r="DG55" s="29">
        <f t="shared" si="126"/>
        <v>8650.5</v>
      </c>
      <c r="DH55" s="11">
        <f t="shared" si="127"/>
        <v>130849.71649122806</v>
      </c>
    </row>
    <row r="56" spans="1:112">
      <c r="A56" s="136" t="s">
        <v>111</v>
      </c>
      <c r="B56" s="137" t="s">
        <v>490</v>
      </c>
      <c r="C56" s="136">
        <v>132693</v>
      </c>
      <c r="D56" s="138">
        <v>8</v>
      </c>
      <c r="E56" s="335">
        <v>1807</v>
      </c>
      <c r="F56" s="115">
        <v>56</v>
      </c>
      <c r="G56" s="116">
        <f t="shared" si="72"/>
        <v>1751</v>
      </c>
      <c r="H56" s="108">
        <f t="shared" si="79"/>
        <v>1751</v>
      </c>
      <c r="I56" s="376">
        <f t="shared" si="80"/>
        <v>1611</v>
      </c>
      <c r="J56" s="375"/>
      <c r="K56" s="5">
        <v>381</v>
      </c>
      <c r="L56" s="302">
        <f t="shared" si="73"/>
        <v>381</v>
      </c>
      <c r="M56" s="512">
        <v>89</v>
      </c>
      <c r="N56" s="302">
        <f t="shared" si="81"/>
        <v>89</v>
      </c>
      <c r="O56" s="512">
        <v>89</v>
      </c>
      <c r="P56" s="302">
        <f t="shared" si="82"/>
        <v>89</v>
      </c>
      <c r="Q56" s="512">
        <v>2.7965879265091864</v>
      </c>
      <c r="R56" s="120">
        <f t="shared" si="5"/>
        <v>1065.5</v>
      </c>
      <c r="S56" s="512">
        <v>3.9382022471910112</v>
      </c>
      <c r="T56" s="120">
        <f t="shared" si="83"/>
        <v>350.5</v>
      </c>
      <c r="U56" s="512">
        <v>0.5168539325842697</v>
      </c>
      <c r="V56" s="120">
        <f t="shared" si="84"/>
        <v>46.000000000000007</v>
      </c>
      <c r="W56" s="512">
        <v>72.372703412073491</v>
      </c>
      <c r="X56" s="7">
        <f t="shared" si="74"/>
        <v>27574</v>
      </c>
      <c r="Y56" s="6">
        <v>75.853932584269657</v>
      </c>
      <c r="Z56" s="7">
        <f t="shared" si="8"/>
        <v>6750.9999999999991</v>
      </c>
      <c r="AA56" s="6">
        <v>64.292134831460672</v>
      </c>
      <c r="AB56" s="7">
        <f t="shared" si="9"/>
        <v>5722</v>
      </c>
      <c r="AC56" s="8">
        <f t="shared" si="85"/>
        <v>559</v>
      </c>
      <c r="AD56" s="298">
        <f t="shared" si="11"/>
        <v>559</v>
      </c>
      <c r="AE56" s="110">
        <f t="shared" si="86"/>
        <v>2.6153846153846154</v>
      </c>
      <c r="AF56" s="9">
        <f t="shared" si="13"/>
        <v>1462</v>
      </c>
      <c r="AG56" s="10">
        <f t="shared" si="87"/>
        <v>71.640429338103758</v>
      </c>
      <c r="AH56" s="11">
        <f t="shared" si="15"/>
        <v>40047</v>
      </c>
      <c r="AI56" s="6">
        <v>489</v>
      </c>
      <c r="AJ56" s="298">
        <f t="shared" si="88"/>
        <v>489</v>
      </c>
      <c r="AK56" s="6">
        <v>143</v>
      </c>
      <c r="AL56" s="298">
        <f t="shared" si="89"/>
        <v>143</v>
      </c>
      <c r="AM56" s="6"/>
      <c r="AN56" s="298">
        <f t="shared" si="90"/>
        <v>0</v>
      </c>
      <c r="AO56" s="6">
        <v>3.9355828220858897</v>
      </c>
      <c r="AP56" s="41">
        <f t="shared" si="19"/>
        <v>1924.5</v>
      </c>
      <c r="AQ56" s="6">
        <v>5.5174825174825175</v>
      </c>
      <c r="AR56" s="41">
        <f t="shared" si="91"/>
        <v>789</v>
      </c>
      <c r="AS56" s="6"/>
      <c r="AT56" s="41">
        <f t="shared" si="92"/>
        <v>0</v>
      </c>
      <c r="AU56" s="6">
        <v>73.959100204498981</v>
      </c>
      <c r="AV56" s="111">
        <f t="shared" si="22"/>
        <v>36166</v>
      </c>
      <c r="AW56" s="6">
        <v>75.265734265734267</v>
      </c>
      <c r="AX56" s="111">
        <f t="shared" si="23"/>
        <v>10763</v>
      </c>
      <c r="AY56" s="6"/>
      <c r="AZ56" s="118">
        <f t="shared" si="24"/>
        <v>0</v>
      </c>
      <c r="BA56" s="8">
        <f t="shared" si="93"/>
        <v>632</v>
      </c>
      <c r="BB56" s="298">
        <f t="shared" si="26"/>
        <v>632</v>
      </c>
      <c r="BC56" s="110">
        <f t="shared" si="94"/>
        <v>4.293512658227848</v>
      </c>
      <c r="BD56" s="9">
        <f t="shared" si="28"/>
        <v>2713.5</v>
      </c>
      <c r="BE56" s="10">
        <f t="shared" si="95"/>
        <v>74.254746835443044</v>
      </c>
      <c r="BF56" s="11">
        <f t="shared" si="30"/>
        <v>46929</v>
      </c>
      <c r="BG56" s="304">
        <f t="shared" si="96"/>
        <v>1191</v>
      </c>
      <c r="BH56" s="298">
        <f t="shared" si="97"/>
        <v>1191</v>
      </c>
      <c r="BI56" s="112">
        <f t="shared" si="98"/>
        <v>3.5058774139378674</v>
      </c>
      <c r="BJ56" s="113">
        <f t="shared" si="34"/>
        <v>4175.5</v>
      </c>
      <c r="BK56" s="10">
        <f t="shared" si="99"/>
        <v>73.02770780856423</v>
      </c>
      <c r="BL56" s="119">
        <f t="shared" si="36"/>
        <v>86976</v>
      </c>
      <c r="BM56" s="5">
        <v>219</v>
      </c>
      <c r="BN56" s="298">
        <f t="shared" si="37"/>
        <v>219</v>
      </c>
      <c r="BO56" s="6">
        <v>201</v>
      </c>
      <c r="BP56" s="298">
        <f t="shared" si="100"/>
        <v>201</v>
      </c>
      <c r="BQ56" s="6"/>
      <c r="BR56" s="298">
        <f t="shared" si="101"/>
        <v>0</v>
      </c>
      <c r="BS56" s="40">
        <v>2.6689497716894977</v>
      </c>
      <c r="BT56" s="41">
        <f t="shared" si="40"/>
        <v>584.5</v>
      </c>
      <c r="BU56" s="40">
        <v>3.9477611940298507</v>
      </c>
      <c r="BV56" s="41">
        <f t="shared" si="102"/>
        <v>793.5</v>
      </c>
      <c r="BW56" s="40"/>
      <c r="BX56" s="41">
        <f t="shared" si="103"/>
        <v>0</v>
      </c>
      <c r="BY56" s="6">
        <v>49.228260869565219</v>
      </c>
      <c r="BZ56" s="111">
        <f t="shared" si="78"/>
        <v>10780.989130434782</v>
      </c>
      <c r="CA56" s="6">
        <v>44.213114754098363</v>
      </c>
      <c r="CB56" s="111">
        <f t="shared" si="43"/>
        <v>8886.8360655737706</v>
      </c>
      <c r="CC56" s="6">
        <v>77</v>
      </c>
      <c r="CD56" s="111">
        <f t="shared" si="44"/>
        <v>0</v>
      </c>
      <c r="CE56" s="8">
        <f t="shared" si="104"/>
        <v>420</v>
      </c>
      <c r="CF56" s="298">
        <f t="shared" si="75"/>
        <v>420</v>
      </c>
      <c r="CG56" s="110">
        <f t="shared" si="105"/>
        <v>3.2809523809523808</v>
      </c>
      <c r="CH56" s="9">
        <f t="shared" si="76"/>
        <v>1378</v>
      </c>
      <c r="CI56" s="10">
        <f t="shared" si="106"/>
        <v>46.828155228591797</v>
      </c>
      <c r="CJ56" s="117">
        <f t="shared" si="77"/>
        <v>19667.825196008554</v>
      </c>
      <c r="CK56" s="5">
        <v>140</v>
      </c>
      <c r="CL56" s="302">
        <f t="shared" si="107"/>
        <v>0</v>
      </c>
      <c r="CM56" s="40">
        <v>5.3857142857142861</v>
      </c>
      <c r="CN56" s="9">
        <f t="shared" si="108"/>
        <v>754</v>
      </c>
      <c r="CO56" s="6"/>
      <c r="CP56" s="117">
        <f t="shared" si="109"/>
        <v>0</v>
      </c>
      <c r="CQ56" s="195">
        <f t="shared" si="110"/>
        <v>1089</v>
      </c>
      <c r="CR56" s="298">
        <f t="shared" si="111"/>
        <v>1089</v>
      </c>
      <c r="CS56" s="9">
        <f t="shared" si="112"/>
        <v>3574.5</v>
      </c>
      <c r="CT56" s="117">
        <f t="shared" si="113"/>
        <v>74520.989130434784</v>
      </c>
      <c r="CU56" s="196">
        <f t="shared" si="114"/>
        <v>433</v>
      </c>
      <c r="CV56" s="298">
        <f t="shared" si="115"/>
        <v>433</v>
      </c>
      <c r="CW56" s="31">
        <f t="shared" si="116"/>
        <v>1933</v>
      </c>
      <c r="CX56" s="121">
        <f t="shared" si="117"/>
        <v>26400.836065573771</v>
      </c>
      <c r="CY56" s="196">
        <f t="shared" si="118"/>
        <v>1522</v>
      </c>
      <c r="CZ56" s="298">
        <f t="shared" si="119"/>
        <v>1522</v>
      </c>
      <c r="DA56" s="31">
        <f t="shared" si="120"/>
        <v>5507.5</v>
      </c>
      <c r="DB56" s="121">
        <f t="shared" si="121"/>
        <v>100921.82519600855</v>
      </c>
      <c r="DC56" s="196">
        <f t="shared" si="122"/>
        <v>89</v>
      </c>
      <c r="DD56" s="298">
        <f t="shared" si="123"/>
        <v>89</v>
      </c>
      <c r="DE56" s="9">
        <f t="shared" si="124"/>
        <v>46.000000000000007</v>
      </c>
      <c r="DF56" s="11">
        <f t="shared" si="125"/>
        <v>5722</v>
      </c>
      <c r="DG56" s="29">
        <f t="shared" si="126"/>
        <v>6307.5</v>
      </c>
      <c r="DH56" s="11">
        <f t="shared" si="127"/>
        <v>106643.82519600855</v>
      </c>
    </row>
    <row r="57" spans="1:112">
      <c r="A57" s="136" t="s">
        <v>111</v>
      </c>
      <c r="B57" s="137" t="s">
        <v>424</v>
      </c>
      <c r="C57" s="136">
        <v>132709</v>
      </c>
      <c r="D57" s="138">
        <v>8</v>
      </c>
      <c r="E57" s="335">
        <v>2977</v>
      </c>
      <c r="F57" s="115">
        <v>52</v>
      </c>
      <c r="G57" s="116">
        <f t="shared" si="72"/>
        <v>2925</v>
      </c>
      <c r="H57" s="108">
        <f t="shared" si="79"/>
        <v>2925</v>
      </c>
      <c r="I57" s="376">
        <f t="shared" si="80"/>
        <v>2631</v>
      </c>
      <c r="J57" s="375"/>
      <c r="K57" s="5">
        <v>88</v>
      </c>
      <c r="L57" s="302">
        <f t="shared" si="73"/>
        <v>88</v>
      </c>
      <c r="M57" s="512">
        <v>34</v>
      </c>
      <c r="N57" s="302">
        <f t="shared" si="81"/>
        <v>34</v>
      </c>
      <c r="O57" s="512">
        <v>125</v>
      </c>
      <c r="P57" s="302">
        <f t="shared" si="82"/>
        <v>125</v>
      </c>
      <c r="Q57" s="512">
        <v>2.4034090909090908</v>
      </c>
      <c r="R57" s="120">
        <f t="shared" si="5"/>
        <v>211.5</v>
      </c>
      <c r="S57" s="512">
        <v>3.0147058823529411</v>
      </c>
      <c r="T57" s="120">
        <f t="shared" si="83"/>
        <v>102.5</v>
      </c>
      <c r="U57" s="512">
        <v>0.55200000000000005</v>
      </c>
      <c r="V57" s="120">
        <f t="shared" si="84"/>
        <v>69</v>
      </c>
      <c r="W57" s="512">
        <v>67.13636363636364</v>
      </c>
      <c r="X57" s="7">
        <f t="shared" si="74"/>
        <v>5908</v>
      </c>
      <c r="Y57" s="6">
        <v>65.529411764705884</v>
      </c>
      <c r="Z57" s="7">
        <f t="shared" si="8"/>
        <v>2228</v>
      </c>
      <c r="AA57" s="6">
        <v>70.727999999999994</v>
      </c>
      <c r="AB57" s="7">
        <f t="shared" si="9"/>
        <v>8841</v>
      </c>
      <c r="AC57" s="8">
        <f t="shared" si="85"/>
        <v>247</v>
      </c>
      <c r="AD57" s="298">
        <f t="shared" si="11"/>
        <v>247</v>
      </c>
      <c r="AE57" s="110">
        <f t="shared" si="86"/>
        <v>1.5506072874493928</v>
      </c>
      <c r="AF57" s="9">
        <f t="shared" si="13"/>
        <v>383</v>
      </c>
      <c r="AG57" s="10">
        <f t="shared" si="87"/>
        <v>68.732793522267201</v>
      </c>
      <c r="AH57" s="11">
        <f t="shared" si="15"/>
        <v>16977</v>
      </c>
      <c r="AI57" s="6">
        <v>1042</v>
      </c>
      <c r="AJ57" s="298">
        <f t="shared" si="88"/>
        <v>1042</v>
      </c>
      <c r="AK57" s="6">
        <v>638</v>
      </c>
      <c r="AL57" s="298">
        <f t="shared" si="89"/>
        <v>638</v>
      </c>
      <c r="AM57" s="6"/>
      <c r="AN57" s="298">
        <f t="shared" si="90"/>
        <v>0</v>
      </c>
      <c r="AO57" s="6">
        <v>3.9630518234165066</v>
      </c>
      <c r="AP57" s="41">
        <f t="shared" si="19"/>
        <v>4129.5</v>
      </c>
      <c r="AQ57" s="6">
        <v>5.3746081504702197</v>
      </c>
      <c r="AR57" s="41">
        <f t="shared" si="91"/>
        <v>3429</v>
      </c>
      <c r="AS57" s="6"/>
      <c r="AT57" s="41">
        <f t="shared" si="92"/>
        <v>0</v>
      </c>
      <c r="AU57" s="6">
        <v>75.581573896353163</v>
      </c>
      <c r="AV57" s="111">
        <f t="shared" si="22"/>
        <v>78756</v>
      </c>
      <c r="AW57" s="6">
        <v>76.452978056426332</v>
      </c>
      <c r="AX57" s="111">
        <f t="shared" si="23"/>
        <v>48777</v>
      </c>
      <c r="AY57" s="6"/>
      <c r="AZ57" s="118">
        <f t="shared" si="24"/>
        <v>0</v>
      </c>
      <c r="BA57" s="8">
        <f t="shared" si="93"/>
        <v>1680</v>
      </c>
      <c r="BB57" s="298">
        <f t="shared" si="26"/>
        <v>1680</v>
      </c>
      <c r="BC57" s="110">
        <f t="shared" si="94"/>
        <v>4.4991071428571425</v>
      </c>
      <c r="BD57" s="9">
        <f t="shared" si="28"/>
        <v>7558.4999999999991</v>
      </c>
      <c r="BE57" s="10">
        <f t="shared" si="95"/>
        <v>75.912499999999994</v>
      </c>
      <c r="BF57" s="11">
        <f t="shared" si="30"/>
        <v>127532.99999999999</v>
      </c>
      <c r="BG57" s="304">
        <f t="shared" si="96"/>
        <v>1927</v>
      </c>
      <c r="BH57" s="298">
        <f t="shared" si="97"/>
        <v>1927</v>
      </c>
      <c r="BI57" s="112">
        <f t="shared" si="98"/>
        <v>4.1211728074727549</v>
      </c>
      <c r="BJ57" s="113">
        <f t="shared" si="34"/>
        <v>7941.4999999999991</v>
      </c>
      <c r="BK57" s="10">
        <f t="shared" si="99"/>
        <v>74.99221587960561</v>
      </c>
      <c r="BL57" s="119">
        <f t="shared" si="36"/>
        <v>144510</v>
      </c>
      <c r="BM57" s="5">
        <v>333</v>
      </c>
      <c r="BN57" s="298">
        <f t="shared" si="37"/>
        <v>333</v>
      </c>
      <c r="BO57" s="6">
        <v>371</v>
      </c>
      <c r="BP57" s="298">
        <f t="shared" si="100"/>
        <v>371</v>
      </c>
      <c r="BQ57" s="6"/>
      <c r="BR57" s="298">
        <f t="shared" si="101"/>
        <v>0</v>
      </c>
      <c r="BS57" s="40">
        <v>2.6876876876876876</v>
      </c>
      <c r="BT57" s="41">
        <f t="shared" si="40"/>
        <v>895</v>
      </c>
      <c r="BU57" s="40">
        <v>3.8598382749326148</v>
      </c>
      <c r="BV57" s="41">
        <f t="shared" si="102"/>
        <v>1432</v>
      </c>
      <c r="BW57" s="40"/>
      <c r="BX57" s="41">
        <f t="shared" si="103"/>
        <v>0</v>
      </c>
      <c r="BY57" s="6">
        <v>52.61533742331288</v>
      </c>
      <c r="BZ57" s="111">
        <f t="shared" si="78"/>
        <v>17520.907361963189</v>
      </c>
      <c r="CA57" s="6">
        <v>51.830136986301369</v>
      </c>
      <c r="CB57" s="111">
        <f t="shared" si="43"/>
        <v>19228.980821917808</v>
      </c>
      <c r="CC57" s="6"/>
      <c r="CD57" s="111">
        <f t="shared" si="44"/>
        <v>0</v>
      </c>
      <c r="CE57" s="8">
        <f t="shared" si="104"/>
        <v>704</v>
      </c>
      <c r="CF57" s="298">
        <f t="shared" si="75"/>
        <v>704</v>
      </c>
      <c r="CG57" s="110">
        <f t="shared" si="105"/>
        <v>3.3053977272727271</v>
      </c>
      <c r="CH57" s="9">
        <f t="shared" si="76"/>
        <v>2327</v>
      </c>
      <c r="CI57" s="10">
        <f t="shared" si="106"/>
        <v>52.201545715740053</v>
      </c>
      <c r="CJ57" s="117">
        <f t="shared" si="77"/>
        <v>36749.888183880998</v>
      </c>
      <c r="CK57" s="5">
        <v>294</v>
      </c>
      <c r="CL57" s="302">
        <f t="shared" si="107"/>
        <v>0</v>
      </c>
      <c r="CM57" s="40">
        <v>4.7976190476190474</v>
      </c>
      <c r="CN57" s="9">
        <f t="shared" si="108"/>
        <v>1410.5</v>
      </c>
      <c r="CO57" s="6"/>
      <c r="CP57" s="117">
        <f t="shared" si="109"/>
        <v>0</v>
      </c>
      <c r="CQ57" s="195">
        <f t="shared" si="110"/>
        <v>1463</v>
      </c>
      <c r="CR57" s="298">
        <f t="shared" si="111"/>
        <v>1463</v>
      </c>
      <c r="CS57" s="9">
        <f t="shared" si="112"/>
        <v>5236</v>
      </c>
      <c r="CT57" s="117">
        <f t="shared" si="113"/>
        <v>102184.90736196318</v>
      </c>
      <c r="CU57" s="196">
        <f t="shared" si="114"/>
        <v>1043</v>
      </c>
      <c r="CV57" s="298">
        <f t="shared" si="115"/>
        <v>1043</v>
      </c>
      <c r="CW57" s="31">
        <f t="shared" si="116"/>
        <v>4963.5</v>
      </c>
      <c r="CX57" s="121">
        <f t="shared" si="117"/>
        <v>70233.980821917808</v>
      </c>
      <c r="CY57" s="196">
        <f t="shared" si="118"/>
        <v>2506</v>
      </c>
      <c r="CZ57" s="298">
        <f t="shared" si="119"/>
        <v>2506</v>
      </c>
      <c r="DA57" s="31">
        <f t="shared" si="120"/>
        <v>10199.5</v>
      </c>
      <c r="DB57" s="121">
        <f t="shared" si="121"/>
        <v>172418.888183881</v>
      </c>
      <c r="DC57" s="196">
        <f t="shared" si="122"/>
        <v>125</v>
      </c>
      <c r="DD57" s="298">
        <f t="shared" si="123"/>
        <v>125</v>
      </c>
      <c r="DE57" s="9">
        <f t="shared" si="124"/>
        <v>69</v>
      </c>
      <c r="DF57" s="11">
        <f t="shared" si="125"/>
        <v>8841</v>
      </c>
      <c r="DG57" s="29">
        <f t="shared" si="126"/>
        <v>11679</v>
      </c>
      <c r="DH57" s="11">
        <f t="shared" si="127"/>
        <v>181259.888183881</v>
      </c>
    </row>
    <row r="58" spans="1:112">
      <c r="A58" s="136" t="s">
        <v>111</v>
      </c>
      <c r="B58" s="143" t="s">
        <v>491</v>
      </c>
      <c r="C58" s="136">
        <v>133508</v>
      </c>
      <c r="D58" s="138">
        <v>8</v>
      </c>
      <c r="E58" s="335">
        <v>1043</v>
      </c>
      <c r="F58" s="115">
        <v>56</v>
      </c>
      <c r="G58" s="116">
        <f t="shared" si="72"/>
        <v>987</v>
      </c>
      <c r="H58" s="108">
        <f t="shared" si="79"/>
        <v>987</v>
      </c>
      <c r="I58" s="376">
        <f t="shared" si="80"/>
        <v>986</v>
      </c>
      <c r="J58" s="375"/>
      <c r="K58" s="5">
        <v>97</v>
      </c>
      <c r="L58" s="302">
        <f t="shared" si="73"/>
        <v>97</v>
      </c>
      <c r="M58" s="512">
        <v>24</v>
      </c>
      <c r="N58" s="302">
        <f t="shared" si="81"/>
        <v>24</v>
      </c>
      <c r="O58" s="512">
        <v>17</v>
      </c>
      <c r="P58" s="302">
        <f t="shared" si="82"/>
        <v>17</v>
      </c>
      <c r="Q58" s="512">
        <v>2.8814432989690721</v>
      </c>
      <c r="R58" s="120">
        <f t="shared" si="5"/>
        <v>279.5</v>
      </c>
      <c r="S58" s="512">
        <v>2.75</v>
      </c>
      <c r="T58" s="120">
        <f t="shared" si="83"/>
        <v>66</v>
      </c>
      <c r="U58" s="512">
        <v>0.82352941176470584</v>
      </c>
      <c r="V58" s="120">
        <f t="shared" si="84"/>
        <v>14</v>
      </c>
      <c r="W58" s="512">
        <v>72.463917525773198</v>
      </c>
      <c r="X58" s="7">
        <f t="shared" si="74"/>
        <v>7029</v>
      </c>
      <c r="Y58" s="6">
        <v>70.291666666666671</v>
      </c>
      <c r="Z58" s="7">
        <f t="shared" si="8"/>
        <v>1687</v>
      </c>
      <c r="AA58" s="6">
        <v>68.117647058823536</v>
      </c>
      <c r="AB58" s="7">
        <f t="shared" si="9"/>
        <v>1158</v>
      </c>
      <c r="AC58" s="8">
        <f t="shared" si="85"/>
        <v>138</v>
      </c>
      <c r="AD58" s="298">
        <f t="shared" si="11"/>
        <v>138</v>
      </c>
      <c r="AE58" s="110">
        <f t="shared" si="86"/>
        <v>2.6050724637681157</v>
      </c>
      <c r="AF58" s="9">
        <f t="shared" si="13"/>
        <v>359.5</v>
      </c>
      <c r="AG58" s="10">
        <f t="shared" si="87"/>
        <v>71.550724637681157</v>
      </c>
      <c r="AH58" s="11">
        <f t="shared" si="15"/>
        <v>9874</v>
      </c>
      <c r="AI58" s="6">
        <v>363</v>
      </c>
      <c r="AJ58" s="298">
        <f t="shared" si="88"/>
        <v>363</v>
      </c>
      <c r="AK58" s="6">
        <v>122</v>
      </c>
      <c r="AL58" s="298">
        <f t="shared" si="89"/>
        <v>122</v>
      </c>
      <c r="AM58" s="6"/>
      <c r="AN58" s="298">
        <f t="shared" si="90"/>
        <v>0</v>
      </c>
      <c r="AO58" s="6">
        <v>4.0619834710743801</v>
      </c>
      <c r="AP58" s="41">
        <f t="shared" si="19"/>
        <v>1474.5</v>
      </c>
      <c r="AQ58" s="6">
        <v>4.8360655737704921</v>
      </c>
      <c r="AR58" s="41">
        <f t="shared" si="91"/>
        <v>590</v>
      </c>
      <c r="AS58" s="6"/>
      <c r="AT58" s="41">
        <f t="shared" si="92"/>
        <v>0</v>
      </c>
      <c r="AU58" s="6">
        <v>75.930027548209367</v>
      </c>
      <c r="AV58" s="111">
        <f t="shared" si="22"/>
        <v>27562.6</v>
      </c>
      <c r="AW58" s="6">
        <v>72.688524590163937</v>
      </c>
      <c r="AX58" s="111">
        <f t="shared" si="23"/>
        <v>8868</v>
      </c>
      <c r="AY58" s="6"/>
      <c r="AZ58" s="118">
        <f t="shared" si="24"/>
        <v>0</v>
      </c>
      <c r="BA58" s="8">
        <f t="shared" si="93"/>
        <v>485</v>
      </c>
      <c r="BB58" s="298">
        <f t="shared" si="26"/>
        <v>485</v>
      </c>
      <c r="BC58" s="110">
        <f t="shared" si="94"/>
        <v>4.256701030927835</v>
      </c>
      <c r="BD58" s="9">
        <f t="shared" si="28"/>
        <v>2064.5</v>
      </c>
      <c r="BE58" s="10">
        <f t="shared" si="95"/>
        <v>75.114639175257736</v>
      </c>
      <c r="BF58" s="11">
        <f t="shared" si="30"/>
        <v>36430.6</v>
      </c>
      <c r="BG58" s="304">
        <f t="shared" si="96"/>
        <v>623</v>
      </c>
      <c r="BH58" s="298">
        <f t="shared" si="97"/>
        <v>623</v>
      </c>
      <c r="BI58" s="112">
        <f t="shared" si="98"/>
        <v>3.8908507223113964</v>
      </c>
      <c r="BJ58" s="113">
        <f t="shared" si="34"/>
        <v>2424</v>
      </c>
      <c r="BK58" s="10">
        <f t="shared" si="99"/>
        <v>74.325200642054568</v>
      </c>
      <c r="BL58" s="119">
        <f t="shared" si="36"/>
        <v>46304.6</v>
      </c>
      <c r="BM58" s="5">
        <v>127</v>
      </c>
      <c r="BN58" s="298">
        <f t="shared" si="37"/>
        <v>127</v>
      </c>
      <c r="BO58" s="6">
        <v>152</v>
      </c>
      <c r="BP58" s="298">
        <f t="shared" si="100"/>
        <v>152</v>
      </c>
      <c r="BQ58" s="6">
        <v>1</v>
      </c>
      <c r="BR58" s="298">
        <f t="shared" si="101"/>
        <v>0</v>
      </c>
      <c r="BS58" s="40">
        <v>3.4606299212598426</v>
      </c>
      <c r="BT58" s="41">
        <f t="shared" si="40"/>
        <v>439.5</v>
      </c>
      <c r="BU58" s="40">
        <v>4.0559210526315788</v>
      </c>
      <c r="BV58" s="41">
        <f t="shared" si="102"/>
        <v>616.5</v>
      </c>
      <c r="BW58" s="40">
        <v>1</v>
      </c>
      <c r="BX58" s="41">
        <f t="shared" si="103"/>
        <v>1</v>
      </c>
      <c r="BY58" s="6">
        <v>53.984615384615381</v>
      </c>
      <c r="BZ58" s="111">
        <f t="shared" si="78"/>
        <v>6856.0461538461532</v>
      </c>
      <c r="CA58" s="6">
        <v>48.020547945205479</v>
      </c>
      <c r="CB58" s="111">
        <f t="shared" si="43"/>
        <v>7299.1232876712329</v>
      </c>
      <c r="CC58" s="6"/>
      <c r="CD58" s="111">
        <f t="shared" si="44"/>
        <v>0</v>
      </c>
      <c r="CE58" s="8">
        <f t="shared" si="104"/>
        <v>280</v>
      </c>
      <c r="CF58" s="298">
        <f t="shared" si="75"/>
        <v>280</v>
      </c>
      <c r="CG58" s="110">
        <f t="shared" si="105"/>
        <v>3.7749999999999999</v>
      </c>
      <c r="CH58" s="9">
        <f t="shared" si="76"/>
        <v>1057</v>
      </c>
      <c r="CI58" s="10">
        <f t="shared" si="106"/>
        <v>50.554176576847809</v>
      </c>
      <c r="CJ58" s="117">
        <f t="shared" si="77"/>
        <v>14155.169441517386</v>
      </c>
      <c r="CK58" s="5">
        <v>84</v>
      </c>
      <c r="CL58" s="302">
        <f t="shared" si="107"/>
        <v>84</v>
      </c>
      <c r="CM58" s="40">
        <v>5.8690476190476186</v>
      </c>
      <c r="CN58" s="9">
        <f t="shared" si="108"/>
        <v>492.99999999999994</v>
      </c>
      <c r="CO58" s="6">
        <v>83.578947368421055</v>
      </c>
      <c r="CP58" s="117">
        <f t="shared" si="109"/>
        <v>7020.6315789473683</v>
      </c>
      <c r="CQ58" s="195">
        <f t="shared" si="110"/>
        <v>587</v>
      </c>
      <c r="CR58" s="298">
        <f t="shared" si="111"/>
        <v>587</v>
      </c>
      <c r="CS58" s="9">
        <f t="shared" si="112"/>
        <v>2193.5</v>
      </c>
      <c r="CT58" s="117">
        <f t="shared" si="113"/>
        <v>41447.646153846152</v>
      </c>
      <c r="CU58" s="196">
        <f t="shared" si="114"/>
        <v>298</v>
      </c>
      <c r="CV58" s="298">
        <f t="shared" si="115"/>
        <v>298</v>
      </c>
      <c r="CW58" s="31">
        <f t="shared" si="116"/>
        <v>1272.5</v>
      </c>
      <c r="CX58" s="121">
        <f t="shared" si="117"/>
        <v>17854.123287671231</v>
      </c>
      <c r="CY58" s="196">
        <f t="shared" si="118"/>
        <v>885</v>
      </c>
      <c r="CZ58" s="298">
        <f t="shared" si="119"/>
        <v>885</v>
      </c>
      <c r="DA58" s="31">
        <f t="shared" si="120"/>
        <v>3466</v>
      </c>
      <c r="DB58" s="121">
        <f t="shared" si="121"/>
        <v>59301.769441517383</v>
      </c>
      <c r="DC58" s="196">
        <f t="shared" si="122"/>
        <v>18</v>
      </c>
      <c r="DD58" s="298">
        <f t="shared" si="123"/>
        <v>17</v>
      </c>
      <c r="DE58" s="9">
        <f t="shared" si="124"/>
        <v>15</v>
      </c>
      <c r="DF58" s="11">
        <f t="shared" si="125"/>
        <v>1158</v>
      </c>
      <c r="DG58" s="29">
        <f t="shared" si="126"/>
        <v>3974</v>
      </c>
      <c r="DH58" s="11">
        <f t="shared" si="127"/>
        <v>67480.401020464749</v>
      </c>
    </row>
    <row r="59" spans="1:112">
      <c r="A59" s="136" t="s">
        <v>111</v>
      </c>
      <c r="B59" s="137" t="s">
        <v>492</v>
      </c>
      <c r="C59" s="136">
        <v>133702</v>
      </c>
      <c r="D59" s="138">
        <v>8</v>
      </c>
      <c r="E59" s="335">
        <v>2233</v>
      </c>
      <c r="F59" s="115">
        <v>220</v>
      </c>
      <c r="G59" s="116">
        <f t="shared" si="72"/>
        <v>2013</v>
      </c>
      <c r="H59" s="108">
        <f t="shared" si="79"/>
        <v>2013</v>
      </c>
      <c r="I59" s="376">
        <f t="shared" si="80"/>
        <v>2012</v>
      </c>
      <c r="J59" s="375"/>
      <c r="K59" s="5">
        <v>137</v>
      </c>
      <c r="L59" s="302">
        <f t="shared" si="73"/>
        <v>137</v>
      </c>
      <c r="M59" s="512">
        <v>56</v>
      </c>
      <c r="N59" s="302">
        <f t="shared" si="81"/>
        <v>56</v>
      </c>
      <c r="O59" s="512">
        <v>30</v>
      </c>
      <c r="P59" s="302">
        <f t="shared" si="82"/>
        <v>30</v>
      </c>
      <c r="Q59" s="512">
        <v>2.6313868613138687</v>
      </c>
      <c r="R59" s="120">
        <f t="shared" si="5"/>
        <v>360.5</v>
      </c>
      <c r="S59" s="512">
        <v>3.4464285714285716</v>
      </c>
      <c r="T59" s="120">
        <f t="shared" si="83"/>
        <v>193</v>
      </c>
      <c r="U59" s="512">
        <v>0.53333333333333333</v>
      </c>
      <c r="V59" s="120">
        <f t="shared" si="84"/>
        <v>16</v>
      </c>
      <c r="W59" s="512">
        <v>70.0948905109489</v>
      </c>
      <c r="X59" s="7">
        <f t="shared" si="74"/>
        <v>9603</v>
      </c>
      <c r="Y59" s="6">
        <v>70.517857142857139</v>
      </c>
      <c r="Z59" s="7">
        <f t="shared" si="8"/>
        <v>3949</v>
      </c>
      <c r="AA59" s="6">
        <v>66.63333333333334</v>
      </c>
      <c r="AB59" s="7">
        <f t="shared" si="9"/>
        <v>1999.0000000000002</v>
      </c>
      <c r="AC59" s="8">
        <f t="shared" si="85"/>
        <v>223</v>
      </c>
      <c r="AD59" s="298">
        <f t="shared" si="11"/>
        <v>223</v>
      </c>
      <c r="AE59" s="110">
        <f t="shared" si="86"/>
        <v>2.5538116591928253</v>
      </c>
      <c r="AF59" s="9">
        <f t="shared" si="13"/>
        <v>569.5</v>
      </c>
      <c r="AG59" s="10">
        <f t="shared" si="87"/>
        <v>69.735426008968616</v>
      </c>
      <c r="AH59" s="11">
        <f t="shared" si="15"/>
        <v>15551.000000000002</v>
      </c>
      <c r="AI59" s="6">
        <v>466</v>
      </c>
      <c r="AJ59" s="298">
        <f t="shared" si="88"/>
        <v>466</v>
      </c>
      <c r="AK59" s="6">
        <v>418</v>
      </c>
      <c r="AL59" s="298">
        <f t="shared" si="89"/>
        <v>418</v>
      </c>
      <c r="AM59" s="6"/>
      <c r="AN59" s="298">
        <f t="shared" si="90"/>
        <v>0</v>
      </c>
      <c r="AO59" s="6">
        <v>3.6062231759656651</v>
      </c>
      <c r="AP59" s="41">
        <f t="shared" si="19"/>
        <v>1680.5</v>
      </c>
      <c r="AQ59" s="6">
        <v>5.7607655502392348</v>
      </c>
      <c r="AR59" s="41">
        <f t="shared" si="91"/>
        <v>2408</v>
      </c>
      <c r="AS59" s="6"/>
      <c r="AT59" s="41">
        <f t="shared" si="92"/>
        <v>0</v>
      </c>
      <c r="AU59" s="6">
        <v>74.293991416309012</v>
      </c>
      <c r="AV59" s="111">
        <f t="shared" si="22"/>
        <v>34621</v>
      </c>
      <c r="AW59" s="6">
        <v>76.341866028708139</v>
      </c>
      <c r="AX59" s="111">
        <f t="shared" si="23"/>
        <v>31910.9</v>
      </c>
      <c r="AY59" s="6"/>
      <c r="AZ59" s="118">
        <f t="shared" si="24"/>
        <v>0</v>
      </c>
      <c r="BA59" s="8">
        <f t="shared" si="93"/>
        <v>884</v>
      </c>
      <c r="BB59" s="298">
        <f t="shared" si="26"/>
        <v>884</v>
      </c>
      <c r="BC59" s="110">
        <f t="shared" si="94"/>
        <v>4.625</v>
      </c>
      <c r="BD59" s="9">
        <f t="shared" si="28"/>
        <v>4088.5</v>
      </c>
      <c r="BE59" s="10">
        <f t="shared" si="95"/>
        <v>75.26233031674208</v>
      </c>
      <c r="BF59" s="11">
        <f t="shared" si="30"/>
        <v>66531.899999999994</v>
      </c>
      <c r="BG59" s="304">
        <f t="shared" si="96"/>
        <v>1107</v>
      </c>
      <c r="BH59" s="298">
        <f t="shared" si="97"/>
        <v>1107</v>
      </c>
      <c r="BI59" s="112">
        <f t="shared" si="98"/>
        <v>4.2077687443541105</v>
      </c>
      <c r="BJ59" s="113">
        <f t="shared" si="34"/>
        <v>4658</v>
      </c>
      <c r="BK59" s="10">
        <f t="shared" si="99"/>
        <v>74.148961156278219</v>
      </c>
      <c r="BL59" s="119">
        <f t="shared" si="36"/>
        <v>82082.899999999994</v>
      </c>
      <c r="BM59" s="5">
        <v>283</v>
      </c>
      <c r="BN59" s="298">
        <f t="shared" si="37"/>
        <v>283</v>
      </c>
      <c r="BO59" s="6">
        <v>397</v>
      </c>
      <c r="BP59" s="298">
        <f t="shared" si="100"/>
        <v>397</v>
      </c>
      <c r="BQ59" s="6">
        <v>1</v>
      </c>
      <c r="BR59" s="298">
        <f t="shared" si="101"/>
        <v>0</v>
      </c>
      <c r="BS59" s="40">
        <v>2.5229681978798588</v>
      </c>
      <c r="BT59" s="41">
        <f t="shared" si="40"/>
        <v>714</v>
      </c>
      <c r="BU59" s="40">
        <v>3.7657430730478589</v>
      </c>
      <c r="BV59" s="41">
        <f t="shared" si="102"/>
        <v>1495</v>
      </c>
      <c r="BW59" s="40">
        <v>1</v>
      </c>
      <c r="BX59" s="41">
        <f t="shared" si="103"/>
        <v>1</v>
      </c>
      <c r="BY59" s="6">
        <v>48.501805054151625</v>
      </c>
      <c r="BZ59" s="111">
        <f t="shared" si="78"/>
        <v>13726.010830324909</v>
      </c>
      <c r="CA59" s="6">
        <v>46.536708860759497</v>
      </c>
      <c r="CB59" s="111">
        <f t="shared" si="43"/>
        <v>18475.07341772152</v>
      </c>
      <c r="CC59" s="6"/>
      <c r="CD59" s="111">
        <f t="shared" si="44"/>
        <v>0</v>
      </c>
      <c r="CE59" s="8">
        <f t="shared" si="104"/>
        <v>681</v>
      </c>
      <c r="CF59" s="298">
        <f t="shared" si="75"/>
        <v>681</v>
      </c>
      <c r="CG59" s="110">
        <f t="shared" si="105"/>
        <v>3.2452276064610865</v>
      </c>
      <c r="CH59" s="9">
        <f t="shared" si="76"/>
        <v>2210</v>
      </c>
      <c r="CI59" s="10">
        <f t="shared" si="106"/>
        <v>47.284998895809728</v>
      </c>
      <c r="CJ59" s="117">
        <f t="shared" si="77"/>
        <v>32201.084248046423</v>
      </c>
      <c r="CK59" s="5">
        <v>225</v>
      </c>
      <c r="CL59" s="302">
        <f t="shared" si="107"/>
        <v>225</v>
      </c>
      <c r="CM59" s="40">
        <v>4.7888888888888888</v>
      </c>
      <c r="CN59" s="9">
        <f t="shared" si="108"/>
        <v>1077.5</v>
      </c>
      <c r="CO59" s="6">
        <v>101</v>
      </c>
      <c r="CP59" s="117">
        <f t="shared" si="109"/>
        <v>22725</v>
      </c>
      <c r="CQ59" s="195">
        <f t="shared" si="110"/>
        <v>886</v>
      </c>
      <c r="CR59" s="298">
        <f t="shared" si="111"/>
        <v>886</v>
      </c>
      <c r="CS59" s="9">
        <f t="shared" si="112"/>
        <v>2755</v>
      </c>
      <c r="CT59" s="117">
        <f t="shared" si="113"/>
        <v>57950.010830324907</v>
      </c>
      <c r="CU59" s="196">
        <f t="shared" si="114"/>
        <v>871</v>
      </c>
      <c r="CV59" s="298">
        <f t="shared" si="115"/>
        <v>871</v>
      </c>
      <c r="CW59" s="31">
        <f t="shared" si="116"/>
        <v>4096</v>
      </c>
      <c r="CX59" s="121">
        <f t="shared" si="117"/>
        <v>54334.973417721521</v>
      </c>
      <c r="CY59" s="196">
        <f t="shared" si="118"/>
        <v>1757</v>
      </c>
      <c r="CZ59" s="298">
        <f t="shared" si="119"/>
        <v>1757</v>
      </c>
      <c r="DA59" s="31">
        <f t="shared" si="120"/>
        <v>6851</v>
      </c>
      <c r="DB59" s="121">
        <f t="shared" si="121"/>
        <v>112284.98424804643</v>
      </c>
      <c r="DC59" s="196">
        <f t="shared" si="122"/>
        <v>31</v>
      </c>
      <c r="DD59" s="298">
        <f t="shared" si="123"/>
        <v>30</v>
      </c>
      <c r="DE59" s="9">
        <f t="shared" si="124"/>
        <v>17</v>
      </c>
      <c r="DF59" s="11">
        <f t="shared" si="125"/>
        <v>1999.0000000000002</v>
      </c>
      <c r="DG59" s="29">
        <f t="shared" si="126"/>
        <v>7945.5</v>
      </c>
      <c r="DH59" s="11">
        <f t="shared" si="127"/>
        <v>137008.98424804641</v>
      </c>
    </row>
    <row r="60" spans="1:112">
      <c r="A60" s="136" t="s">
        <v>111</v>
      </c>
      <c r="B60" s="137" t="s">
        <v>425</v>
      </c>
      <c r="C60" s="136">
        <v>134495</v>
      </c>
      <c r="D60" s="138">
        <v>8</v>
      </c>
      <c r="E60" s="335">
        <v>1893</v>
      </c>
      <c r="F60" s="115">
        <v>32</v>
      </c>
      <c r="G60" s="116">
        <f t="shared" si="72"/>
        <v>1861</v>
      </c>
      <c r="H60" s="108">
        <f t="shared" si="79"/>
        <v>1861</v>
      </c>
      <c r="I60" s="376">
        <f t="shared" si="80"/>
        <v>1861</v>
      </c>
      <c r="J60" s="375"/>
      <c r="K60" s="5">
        <v>81</v>
      </c>
      <c r="L60" s="302">
        <f t="shared" si="73"/>
        <v>81</v>
      </c>
      <c r="M60" s="512">
        <v>66</v>
      </c>
      <c r="N60" s="302">
        <f t="shared" si="81"/>
        <v>66</v>
      </c>
      <c r="O60" s="512">
        <v>3</v>
      </c>
      <c r="P60" s="302">
        <f t="shared" si="82"/>
        <v>3</v>
      </c>
      <c r="Q60" s="512">
        <v>3.0617283950617282</v>
      </c>
      <c r="R60" s="120">
        <f t="shared" si="5"/>
        <v>248</v>
      </c>
      <c r="S60" s="512">
        <v>4.2954545454545459</v>
      </c>
      <c r="T60" s="120">
        <f t="shared" si="83"/>
        <v>283.5</v>
      </c>
      <c r="U60" s="512">
        <v>0.66666666666666663</v>
      </c>
      <c r="V60" s="120">
        <f t="shared" si="84"/>
        <v>2</v>
      </c>
      <c r="W60" s="512">
        <v>73.617283950617278</v>
      </c>
      <c r="X60" s="7">
        <f t="shared" si="74"/>
        <v>5962.9999999999991</v>
      </c>
      <c r="Y60" s="6">
        <v>71.590909090909093</v>
      </c>
      <c r="Z60" s="7">
        <f t="shared" si="8"/>
        <v>4725</v>
      </c>
      <c r="AA60" s="6">
        <v>78</v>
      </c>
      <c r="AB60" s="7">
        <f t="shared" si="9"/>
        <v>234</v>
      </c>
      <c r="AC60" s="8">
        <f t="shared" si="85"/>
        <v>150</v>
      </c>
      <c r="AD60" s="298">
        <f t="shared" si="11"/>
        <v>150</v>
      </c>
      <c r="AE60" s="110">
        <f t="shared" si="86"/>
        <v>3.5566666666666666</v>
      </c>
      <c r="AF60" s="9">
        <f t="shared" si="13"/>
        <v>533.5</v>
      </c>
      <c r="AG60" s="10">
        <f t="shared" si="87"/>
        <v>72.813333333333333</v>
      </c>
      <c r="AH60" s="11">
        <f t="shared" si="15"/>
        <v>10922</v>
      </c>
      <c r="AI60" s="6">
        <v>482</v>
      </c>
      <c r="AJ60" s="298">
        <f t="shared" si="88"/>
        <v>482</v>
      </c>
      <c r="AK60" s="6">
        <v>346</v>
      </c>
      <c r="AL60" s="298">
        <f t="shared" si="89"/>
        <v>346</v>
      </c>
      <c r="AM60" s="6"/>
      <c r="AN60" s="298">
        <f t="shared" si="90"/>
        <v>0</v>
      </c>
      <c r="AO60" s="6">
        <v>4.0964730290456428</v>
      </c>
      <c r="AP60" s="41">
        <f t="shared" si="19"/>
        <v>1974.4999999999998</v>
      </c>
      <c r="AQ60" s="6">
        <v>5.2991329479768785</v>
      </c>
      <c r="AR60" s="41">
        <f t="shared" si="91"/>
        <v>1833.5</v>
      </c>
      <c r="AS60" s="6"/>
      <c r="AT60" s="41">
        <f t="shared" si="92"/>
        <v>0</v>
      </c>
      <c r="AU60" s="6">
        <v>77.622406639004154</v>
      </c>
      <c r="AV60" s="111">
        <f t="shared" si="22"/>
        <v>37414</v>
      </c>
      <c r="AW60" s="6">
        <v>78.765895953757223</v>
      </c>
      <c r="AX60" s="111">
        <f t="shared" si="23"/>
        <v>27253</v>
      </c>
      <c r="AY60" s="6"/>
      <c r="AZ60" s="118">
        <f t="shared" si="24"/>
        <v>0</v>
      </c>
      <c r="BA60" s="8">
        <f t="shared" si="93"/>
        <v>828</v>
      </c>
      <c r="BB60" s="298">
        <f t="shared" si="26"/>
        <v>828</v>
      </c>
      <c r="BC60" s="110">
        <f t="shared" si="94"/>
        <v>4.5990338164251208</v>
      </c>
      <c r="BD60" s="9">
        <f t="shared" si="28"/>
        <v>3808</v>
      </c>
      <c r="BE60" s="10">
        <f t="shared" si="95"/>
        <v>78.100241545893724</v>
      </c>
      <c r="BF60" s="11">
        <f t="shared" si="30"/>
        <v>64667</v>
      </c>
      <c r="BG60" s="304">
        <f t="shared" si="96"/>
        <v>978</v>
      </c>
      <c r="BH60" s="298">
        <f t="shared" si="97"/>
        <v>978</v>
      </c>
      <c r="BI60" s="112">
        <f t="shared" si="98"/>
        <v>4.4391615541922294</v>
      </c>
      <c r="BJ60" s="113">
        <f t="shared" si="34"/>
        <v>4341.5</v>
      </c>
      <c r="BK60" s="10">
        <f t="shared" si="99"/>
        <v>77.289366053169729</v>
      </c>
      <c r="BL60" s="119">
        <f t="shared" si="36"/>
        <v>75589</v>
      </c>
      <c r="BM60" s="5">
        <v>219</v>
      </c>
      <c r="BN60" s="298">
        <f t="shared" si="37"/>
        <v>219</v>
      </c>
      <c r="BO60" s="6">
        <v>289</v>
      </c>
      <c r="BP60" s="298">
        <f t="shared" si="100"/>
        <v>289</v>
      </c>
      <c r="BQ60" s="6"/>
      <c r="BR60" s="298">
        <f t="shared" si="101"/>
        <v>0</v>
      </c>
      <c r="BS60" s="40">
        <v>2.9840182648401825</v>
      </c>
      <c r="BT60" s="41">
        <f t="shared" si="40"/>
        <v>653.5</v>
      </c>
      <c r="BU60" s="40">
        <v>3.9377162629757785</v>
      </c>
      <c r="BV60" s="41">
        <f t="shared" si="102"/>
        <v>1138</v>
      </c>
      <c r="BW60" s="40"/>
      <c r="BX60" s="41">
        <f t="shared" si="103"/>
        <v>0</v>
      </c>
      <c r="BY60" s="6">
        <v>54.94063926940639</v>
      </c>
      <c r="BZ60" s="111">
        <f t="shared" si="78"/>
        <v>12032</v>
      </c>
      <c r="CA60" s="6">
        <v>52.573793103448274</v>
      </c>
      <c r="CB60" s="111">
        <f t="shared" si="43"/>
        <v>15193.826206896551</v>
      </c>
      <c r="CC60" s="6"/>
      <c r="CD60" s="111">
        <f t="shared" si="44"/>
        <v>0</v>
      </c>
      <c r="CE60" s="8">
        <f t="shared" si="104"/>
        <v>508</v>
      </c>
      <c r="CF60" s="298">
        <f t="shared" si="75"/>
        <v>508</v>
      </c>
      <c r="CG60" s="110">
        <f t="shared" si="105"/>
        <v>3.5265748031496065</v>
      </c>
      <c r="CH60" s="9">
        <f t="shared" si="76"/>
        <v>1791.5</v>
      </c>
      <c r="CI60" s="10">
        <f t="shared" si="106"/>
        <v>53.594146076568009</v>
      </c>
      <c r="CJ60" s="117">
        <f t="shared" si="77"/>
        <v>27225.826206896549</v>
      </c>
      <c r="CK60" s="5">
        <v>375</v>
      </c>
      <c r="CL60" s="302">
        <f t="shared" si="107"/>
        <v>375</v>
      </c>
      <c r="CM60" s="40">
        <v>5.0733333333333333</v>
      </c>
      <c r="CN60" s="9">
        <f t="shared" si="108"/>
        <v>1902.5</v>
      </c>
      <c r="CO60" s="6">
        <v>76.36</v>
      </c>
      <c r="CP60" s="117">
        <f t="shared" si="109"/>
        <v>28635</v>
      </c>
      <c r="CQ60" s="195">
        <f t="shared" si="110"/>
        <v>782</v>
      </c>
      <c r="CR60" s="298">
        <f t="shared" si="111"/>
        <v>782</v>
      </c>
      <c r="CS60" s="9">
        <f t="shared" si="112"/>
        <v>2876</v>
      </c>
      <c r="CT60" s="117">
        <f t="shared" si="113"/>
        <v>55409</v>
      </c>
      <c r="CU60" s="196">
        <f t="shared" si="114"/>
        <v>701</v>
      </c>
      <c r="CV60" s="298">
        <f t="shared" si="115"/>
        <v>701</v>
      </c>
      <c r="CW60" s="31">
        <f t="shared" si="116"/>
        <v>3255</v>
      </c>
      <c r="CX60" s="121">
        <f t="shared" si="117"/>
        <v>47171.826206896549</v>
      </c>
      <c r="CY60" s="196">
        <f t="shared" si="118"/>
        <v>1483</v>
      </c>
      <c r="CZ60" s="298">
        <f t="shared" si="119"/>
        <v>1483</v>
      </c>
      <c r="DA60" s="31">
        <f t="shared" si="120"/>
        <v>6131</v>
      </c>
      <c r="DB60" s="121">
        <f t="shared" si="121"/>
        <v>102580.82620689654</v>
      </c>
      <c r="DC60" s="196">
        <f t="shared" si="122"/>
        <v>3</v>
      </c>
      <c r="DD60" s="298">
        <f t="shared" si="123"/>
        <v>3</v>
      </c>
      <c r="DE60" s="9">
        <f t="shared" si="124"/>
        <v>2</v>
      </c>
      <c r="DF60" s="11">
        <f t="shared" si="125"/>
        <v>234</v>
      </c>
      <c r="DG60" s="29">
        <f t="shared" si="126"/>
        <v>8035.5</v>
      </c>
      <c r="DH60" s="11">
        <f t="shared" si="127"/>
        <v>131449.82620689654</v>
      </c>
    </row>
    <row r="61" spans="1:112">
      <c r="A61" s="136" t="s">
        <v>111</v>
      </c>
      <c r="B61" s="137" t="s">
        <v>493</v>
      </c>
      <c r="C61" s="136">
        <v>134608</v>
      </c>
      <c r="D61" s="138">
        <v>8</v>
      </c>
      <c r="E61" s="335">
        <v>1107</v>
      </c>
      <c r="F61" s="115">
        <v>43</v>
      </c>
      <c r="G61" s="116">
        <f t="shared" si="72"/>
        <v>1064</v>
      </c>
      <c r="H61" s="108">
        <f t="shared" si="79"/>
        <v>1064</v>
      </c>
      <c r="I61" s="376">
        <f t="shared" si="80"/>
        <v>1064</v>
      </c>
      <c r="J61" s="375"/>
      <c r="K61" s="5">
        <v>199</v>
      </c>
      <c r="L61" s="302">
        <f t="shared" si="73"/>
        <v>199</v>
      </c>
      <c r="M61" s="512">
        <v>58</v>
      </c>
      <c r="N61" s="302">
        <f t="shared" si="81"/>
        <v>58</v>
      </c>
      <c r="O61" s="512">
        <v>53</v>
      </c>
      <c r="P61" s="302">
        <f t="shared" si="82"/>
        <v>53</v>
      </c>
      <c r="Q61" s="512">
        <v>2.5703517587939699</v>
      </c>
      <c r="R61" s="120">
        <f t="shared" si="5"/>
        <v>511.5</v>
      </c>
      <c r="S61" s="512">
        <v>3.1551724137931036</v>
      </c>
      <c r="T61" s="120">
        <f t="shared" si="83"/>
        <v>183</v>
      </c>
      <c r="U61" s="512">
        <v>0.64150943396226412</v>
      </c>
      <c r="V61" s="120">
        <f t="shared" si="84"/>
        <v>34</v>
      </c>
      <c r="W61" s="512">
        <v>73.977386934673362</v>
      </c>
      <c r="X61" s="7">
        <f t="shared" si="74"/>
        <v>14721.499999999998</v>
      </c>
      <c r="Y61" s="6">
        <v>68.637931034482762</v>
      </c>
      <c r="Z61" s="7">
        <f t="shared" si="8"/>
        <v>3981</v>
      </c>
      <c r="AA61" s="6">
        <v>67.405660377358487</v>
      </c>
      <c r="AB61" s="7">
        <f t="shared" si="9"/>
        <v>3572.5</v>
      </c>
      <c r="AC61" s="8">
        <f t="shared" si="85"/>
        <v>310</v>
      </c>
      <c r="AD61" s="298">
        <f t="shared" si="11"/>
        <v>310</v>
      </c>
      <c r="AE61" s="110">
        <f t="shared" si="86"/>
        <v>2.35</v>
      </c>
      <c r="AF61" s="9">
        <f t="shared" si="13"/>
        <v>728.5</v>
      </c>
      <c r="AG61" s="10">
        <f t="shared" si="87"/>
        <v>71.854838709677423</v>
      </c>
      <c r="AH61" s="11">
        <f t="shared" si="15"/>
        <v>22275</v>
      </c>
      <c r="AI61" s="6">
        <v>298</v>
      </c>
      <c r="AJ61" s="298">
        <f t="shared" si="88"/>
        <v>298</v>
      </c>
      <c r="AK61" s="6">
        <v>105</v>
      </c>
      <c r="AL61" s="298">
        <f t="shared" si="89"/>
        <v>105</v>
      </c>
      <c r="AM61" s="6"/>
      <c r="AN61" s="298">
        <f t="shared" si="90"/>
        <v>0</v>
      </c>
      <c r="AO61" s="6">
        <v>3.5855704697986579</v>
      </c>
      <c r="AP61" s="41">
        <f t="shared" si="19"/>
        <v>1068.5</v>
      </c>
      <c r="AQ61" s="6">
        <v>4.8476190476190473</v>
      </c>
      <c r="AR61" s="41">
        <f t="shared" si="91"/>
        <v>508.99999999999994</v>
      </c>
      <c r="AS61" s="6"/>
      <c r="AT61" s="41">
        <f t="shared" si="92"/>
        <v>0</v>
      </c>
      <c r="AU61" s="6">
        <v>73.961409395973149</v>
      </c>
      <c r="AV61" s="111">
        <f t="shared" si="22"/>
        <v>22040.5</v>
      </c>
      <c r="AW61" s="6">
        <v>71.795238095238091</v>
      </c>
      <c r="AX61" s="111">
        <f t="shared" si="23"/>
        <v>7538.4999999999991</v>
      </c>
      <c r="AY61" s="6"/>
      <c r="AZ61" s="118">
        <f t="shared" si="24"/>
        <v>0</v>
      </c>
      <c r="BA61" s="8">
        <f t="shared" si="93"/>
        <v>403</v>
      </c>
      <c r="BB61" s="298">
        <f t="shared" si="26"/>
        <v>403</v>
      </c>
      <c r="BC61" s="110">
        <f t="shared" si="94"/>
        <v>3.9143920595533497</v>
      </c>
      <c r="BD61" s="9">
        <f t="shared" si="28"/>
        <v>1577.5</v>
      </c>
      <c r="BE61" s="10">
        <f t="shared" si="95"/>
        <v>73.397022332506197</v>
      </c>
      <c r="BF61" s="11">
        <f t="shared" si="30"/>
        <v>29578.999999999996</v>
      </c>
      <c r="BG61" s="304">
        <f t="shared" si="96"/>
        <v>713</v>
      </c>
      <c r="BH61" s="298">
        <f t="shared" si="97"/>
        <v>713</v>
      </c>
      <c r="BI61" s="112">
        <f t="shared" si="98"/>
        <v>3.2342215988779803</v>
      </c>
      <c r="BJ61" s="113">
        <f t="shared" si="34"/>
        <v>2306</v>
      </c>
      <c r="BK61" s="10">
        <f t="shared" si="99"/>
        <v>72.726507713884999</v>
      </c>
      <c r="BL61" s="119">
        <f t="shared" si="36"/>
        <v>51854.000000000007</v>
      </c>
      <c r="BM61" s="5">
        <v>101</v>
      </c>
      <c r="BN61" s="298">
        <f t="shared" si="37"/>
        <v>101</v>
      </c>
      <c r="BO61" s="6">
        <v>134</v>
      </c>
      <c r="BP61" s="298">
        <f t="shared" si="100"/>
        <v>134</v>
      </c>
      <c r="BQ61" s="6">
        <v>1</v>
      </c>
      <c r="BR61" s="298">
        <f t="shared" si="101"/>
        <v>1</v>
      </c>
      <c r="BS61" s="40">
        <v>2.6336633663366338</v>
      </c>
      <c r="BT61" s="41">
        <f t="shared" si="40"/>
        <v>266</v>
      </c>
      <c r="BU61" s="40">
        <v>3.8992537313432836</v>
      </c>
      <c r="BV61" s="41">
        <f t="shared" si="102"/>
        <v>522.5</v>
      </c>
      <c r="BW61" s="40">
        <v>10</v>
      </c>
      <c r="BX61" s="41">
        <f t="shared" si="103"/>
        <v>10</v>
      </c>
      <c r="BY61" s="6">
        <v>47.979381443298969</v>
      </c>
      <c r="BZ61" s="111">
        <f t="shared" si="78"/>
        <v>4845.9175257731958</v>
      </c>
      <c r="CA61" s="6">
        <v>42.618320610687022</v>
      </c>
      <c r="CB61" s="111">
        <f t="shared" si="43"/>
        <v>5710.8549618320612</v>
      </c>
      <c r="CC61" s="6">
        <v>21</v>
      </c>
      <c r="CD61" s="111">
        <f t="shared" si="44"/>
        <v>21</v>
      </c>
      <c r="CE61" s="8">
        <f t="shared" si="104"/>
        <v>236</v>
      </c>
      <c r="CF61" s="298">
        <f t="shared" si="75"/>
        <v>236</v>
      </c>
      <c r="CG61" s="110">
        <f t="shared" si="105"/>
        <v>3.3834745762711864</v>
      </c>
      <c r="CH61" s="9">
        <f t="shared" si="76"/>
        <v>798.5</v>
      </c>
      <c r="CI61" s="10">
        <f t="shared" si="106"/>
        <v>44.821069862734134</v>
      </c>
      <c r="CJ61" s="117">
        <f t="shared" si="77"/>
        <v>10577.772487605256</v>
      </c>
      <c r="CK61" s="5">
        <v>115</v>
      </c>
      <c r="CL61" s="302">
        <f t="shared" si="107"/>
        <v>115</v>
      </c>
      <c r="CM61" s="40">
        <v>5.4130434782608692</v>
      </c>
      <c r="CN61" s="9">
        <f t="shared" si="108"/>
        <v>622.5</v>
      </c>
      <c r="CO61" s="6">
        <v>77.608695652173907</v>
      </c>
      <c r="CP61" s="117">
        <f t="shared" si="109"/>
        <v>8925</v>
      </c>
      <c r="CQ61" s="195">
        <f t="shared" si="110"/>
        <v>598</v>
      </c>
      <c r="CR61" s="298">
        <f t="shared" si="111"/>
        <v>598</v>
      </c>
      <c r="CS61" s="9">
        <f t="shared" si="112"/>
        <v>1846</v>
      </c>
      <c r="CT61" s="117">
        <f t="shared" si="113"/>
        <v>41607.917525773199</v>
      </c>
      <c r="CU61" s="196">
        <f t="shared" si="114"/>
        <v>297</v>
      </c>
      <c r="CV61" s="298">
        <f t="shared" si="115"/>
        <v>297</v>
      </c>
      <c r="CW61" s="31">
        <f t="shared" si="116"/>
        <v>1214.5</v>
      </c>
      <c r="CX61" s="121">
        <f t="shared" si="117"/>
        <v>17230.354961832061</v>
      </c>
      <c r="CY61" s="196">
        <f t="shared" si="118"/>
        <v>895</v>
      </c>
      <c r="CZ61" s="298">
        <f t="shared" si="119"/>
        <v>895</v>
      </c>
      <c r="DA61" s="31">
        <f t="shared" si="120"/>
        <v>3060.5</v>
      </c>
      <c r="DB61" s="121">
        <f t="shared" si="121"/>
        <v>58838.27248760526</v>
      </c>
      <c r="DC61" s="196">
        <f t="shared" si="122"/>
        <v>54</v>
      </c>
      <c r="DD61" s="298">
        <f t="shared" si="123"/>
        <v>54</v>
      </c>
      <c r="DE61" s="9">
        <f t="shared" si="124"/>
        <v>44</v>
      </c>
      <c r="DF61" s="11">
        <f t="shared" si="125"/>
        <v>3593.5</v>
      </c>
      <c r="DG61" s="29">
        <f t="shared" si="126"/>
        <v>3727</v>
      </c>
      <c r="DH61" s="11">
        <f t="shared" si="127"/>
        <v>71356.772487605267</v>
      </c>
    </row>
    <row r="62" spans="1:112">
      <c r="A62" s="136" t="s">
        <v>111</v>
      </c>
      <c r="B62" s="137" t="s">
        <v>426</v>
      </c>
      <c r="C62" s="136">
        <v>136358</v>
      </c>
      <c r="D62" s="138">
        <v>8</v>
      </c>
      <c r="E62" s="335">
        <v>2133</v>
      </c>
      <c r="F62" s="115">
        <v>57</v>
      </c>
      <c r="G62" s="116">
        <f t="shared" si="72"/>
        <v>2076</v>
      </c>
      <c r="H62" s="108">
        <f t="shared" si="79"/>
        <v>2076</v>
      </c>
      <c r="I62" s="376">
        <f t="shared" si="80"/>
        <v>2076</v>
      </c>
      <c r="J62" s="375"/>
      <c r="K62" s="5">
        <v>147</v>
      </c>
      <c r="L62" s="302">
        <f t="shared" si="73"/>
        <v>147</v>
      </c>
      <c r="M62" s="512">
        <v>59</v>
      </c>
      <c r="N62" s="302">
        <f t="shared" si="81"/>
        <v>59</v>
      </c>
      <c r="O62" s="512">
        <v>18</v>
      </c>
      <c r="P62" s="302">
        <f t="shared" si="82"/>
        <v>18</v>
      </c>
      <c r="Q62" s="512">
        <v>2.8911564625850339</v>
      </c>
      <c r="R62" s="120">
        <f t="shared" si="5"/>
        <v>425</v>
      </c>
      <c r="S62" s="512">
        <v>3.6779661016949152</v>
      </c>
      <c r="T62" s="120">
        <f t="shared" si="83"/>
        <v>217</v>
      </c>
      <c r="U62" s="512">
        <v>0.86111111111111116</v>
      </c>
      <c r="V62" s="120">
        <f t="shared" si="84"/>
        <v>15.5</v>
      </c>
      <c r="W62" s="512">
        <v>71.850340136054427</v>
      </c>
      <c r="X62" s="7">
        <f t="shared" si="74"/>
        <v>10562</v>
      </c>
      <c r="Y62" s="6">
        <v>69.406779661016955</v>
      </c>
      <c r="Z62" s="7">
        <f t="shared" si="8"/>
        <v>4095.0000000000005</v>
      </c>
      <c r="AA62" s="6">
        <v>82.222222222222229</v>
      </c>
      <c r="AB62" s="7">
        <f t="shared" si="9"/>
        <v>1480</v>
      </c>
      <c r="AC62" s="8">
        <f t="shared" si="85"/>
        <v>224</v>
      </c>
      <c r="AD62" s="298">
        <f t="shared" si="11"/>
        <v>224</v>
      </c>
      <c r="AE62" s="110">
        <f t="shared" si="86"/>
        <v>2.9352678571428572</v>
      </c>
      <c r="AF62" s="9">
        <f t="shared" si="13"/>
        <v>657.5</v>
      </c>
      <c r="AG62" s="10">
        <f t="shared" si="87"/>
        <v>72.040178571428569</v>
      </c>
      <c r="AH62" s="11">
        <f t="shared" si="15"/>
        <v>16137</v>
      </c>
      <c r="AI62" s="6">
        <v>667</v>
      </c>
      <c r="AJ62" s="298">
        <f t="shared" si="88"/>
        <v>667</v>
      </c>
      <c r="AK62" s="6">
        <v>394</v>
      </c>
      <c r="AL62" s="298">
        <f t="shared" si="89"/>
        <v>394</v>
      </c>
      <c r="AM62" s="6"/>
      <c r="AN62" s="298">
        <f t="shared" si="90"/>
        <v>0</v>
      </c>
      <c r="AO62" s="6">
        <v>4.0104947526236883</v>
      </c>
      <c r="AP62" s="41">
        <f t="shared" si="19"/>
        <v>2675</v>
      </c>
      <c r="AQ62" s="6">
        <v>5.0520304568527923</v>
      </c>
      <c r="AR62" s="41">
        <f t="shared" si="91"/>
        <v>1990.5000000000002</v>
      </c>
      <c r="AS62" s="6"/>
      <c r="AT62" s="41">
        <f t="shared" si="92"/>
        <v>0</v>
      </c>
      <c r="AU62" s="6">
        <v>74.523238380809602</v>
      </c>
      <c r="AV62" s="111">
        <f t="shared" si="22"/>
        <v>49707.000000000007</v>
      </c>
      <c r="AW62" s="6">
        <v>73.850253807106597</v>
      </c>
      <c r="AX62" s="111">
        <f t="shared" si="23"/>
        <v>29097</v>
      </c>
      <c r="AY62" s="6"/>
      <c r="AZ62" s="118">
        <f t="shared" si="24"/>
        <v>0</v>
      </c>
      <c r="BA62" s="8">
        <f t="shared" si="93"/>
        <v>1061</v>
      </c>
      <c r="BB62" s="298">
        <f t="shared" si="26"/>
        <v>1061</v>
      </c>
      <c r="BC62" s="110">
        <f t="shared" si="94"/>
        <v>4.3972667295004708</v>
      </c>
      <c r="BD62" s="9">
        <f t="shared" si="28"/>
        <v>4665.4999999999991</v>
      </c>
      <c r="BE62" s="10">
        <f t="shared" si="95"/>
        <v>74.273327049952869</v>
      </c>
      <c r="BF62" s="11">
        <f t="shared" si="30"/>
        <v>78804</v>
      </c>
      <c r="BG62" s="304">
        <f t="shared" si="96"/>
        <v>1285</v>
      </c>
      <c r="BH62" s="298">
        <f t="shared" si="97"/>
        <v>1285</v>
      </c>
      <c r="BI62" s="112">
        <f t="shared" si="98"/>
        <v>4.1424124513618672</v>
      </c>
      <c r="BJ62" s="113">
        <f t="shared" si="34"/>
        <v>5322.9999999999991</v>
      </c>
      <c r="BK62" s="10">
        <f t="shared" si="99"/>
        <v>73.884046692607001</v>
      </c>
      <c r="BL62" s="119">
        <f t="shared" si="36"/>
        <v>94941</v>
      </c>
      <c r="BM62" s="5">
        <v>289</v>
      </c>
      <c r="BN62" s="298">
        <f t="shared" si="37"/>
        <v>289</v>
      </c>
      <c r="BO62" s="6">
        <v>332</v>
      </c>
      <c r="BP62" s="298">
        <f t="shared" si="100"/>
        <v>332</v>
      </c>
      <c r="BQ62" s="6"/>
      <c r="BR62" s="298">
        <f t="shared" si="101"/>
        <v>0</v>
      </c>
      <c r="BS62" s="40">
        <v>2.6557093425605536</v>
      </c>
      <c r="BT62" s="41">
        <f t="shared" si="40"/>
        <v>767.5</v>
      </c>
      <c r="BU62" s="40">
        <v>4.0768072289156629</v>
      </c>
      <c r="BV62" s="41">
        <f t="shared" si="102"/>
        <v>1353.5</v>
      </c>
      <c r="BW62" s="40"/>
      <c r="BX62" s="41">
        <f t="shared" si="103"/>
        <v>0</v>
      </c>
      <c r="BY62" s="6">
        <v>49.197026022304833</v>
      </c>
      <c r="BZ62" s="111">
        <f t="shared" si="78"/>
        <v>14217.940520446096</v>
      </c>
      <c r="CA62" s="6">
        <v>48.763406940063092</v>
      </c>
      <c r="CB62" s="111">
        <f t="shared" si="43"/>
        <v>16189.451104100946</v>
      </c>
      <c r="CC62" s="6"/>
      <c r="CD62" s="111">
        <f t="shared" si="44"/>
        <v>0</v>
      </c>
      <c r="CE62" s="8">
        <f t="shared" si="104"/>
        <v>621</v>
      </c>
      <c r="CF62" s="298">
        <f t="shared" si="75"/>
        <v>621</v>
      </c>
      <c r="CG62" s="110">
        <f t="shared" si="105"/>
        <v>3.4154589371980677</v>
      </c>
      <c r="CH62" s="9">
        <f t="shared" si="76"/>
        <v>2121</v>
      </c>
      <c r="CI62" s="10">
        <f t="shared" si="106"/>
        <v>48.965203904262552</v>
      </c>
      <c r="CJ62" s="117">
        <f t="shared" si="77"/>
        <v>30407.391624547046</v>
      </c>
      <c r="CK62" s="5">
        <v>170</v>
      </c>
      <c r="CL62" s="302">
        <f t="shared" si="107"/>
        <v>170</v>
      </c>
      <c r="CM62" s="40">
        <v>5.0235294117647058</v>
      </c>
      <c r="CN62" s="9">
        <f t="shared" si="108"/>
        <v>854</v>
      </c>
      <c r="CO62" s="6">
        <v>61.916666666666664</v>
      </c>
      <c r="CP62" s="117">
        <f t="shared" si="109"/>
        <v>10525.833333333332</v>
      </c>
      <c r="CQ62" s="195">
        <f t="shared" si="110"/>
        <v>1103</v>
      </c>
      <c r="CR62" s="298">
        <f t="shared" si="111"/>
        <v>1103</v>
      </c>
      <c r="CS62" s="9">
        <f t="shared" si="112"/>
        <v>3867.5</v>
      </c>
      <c r="CT62" s="117">
        <f t="shared" si="113"/>
        <v>74486.940520446107</v>
      </c>
      <c r="CU62" s="196">
        <f t="shared" si="114"/>
        <v>785</v>
      </c>
      <c r="CV62" s="298">
        <f t="shared" si="115"/>
        <v>785</v>
      </c>
      <c r="CW62" s="31">
        <f t="shared" si="116"/>
        <v>3561</v>
      </c>
      <c r="CX62" s="121">
        <f t="shared" si="117"/>
        <v>49381.451104100946</v>
      </c>
      <c r="CY62" s="196">
        <f t="shared" si="118"/>
        <v>1888</v>
      </c>
      <c r="CZ62" s="298">
        <f t="shared" si="119"/>
        <v>1888</v>
      </c>
      <c r="DA62" s="31">
        <f t="shared" si="120"/>
        <v>7428.5</v>
      </c>
      <c r="DB62" s="121">
        <f t="shared" si="121"/>
        <v>123868.39162454705</v>
      </c>
      <c r="DC62" s="196">
        <f t="shared" si="122"/>
        <v>18</v>
      </c>
      <c r="DD62" s="298">
        <f t="shared" si="123"/>
        <v>18</v>
      </c>
      <c r="DE62" s="9">
        <f t="shared" si="124"/>
        <v>15.5</v>
      </c>
      <c r="DF62" s="11">
        <f t="shared" si="125"/>
        <v>1480</v>
      </c>
      <c r="DG62" s="29">
        <f t="shared" si="126"/>
        <v>8298</v>
      </c>
      <c r="DH62" s="11">
        <f t="shared" si="127"/>
        <v>135874.22495788039</v>
      </c>
    </row>
    <row r="63" spans="1:112">
      <c r="A63" s="142" t="s">
        <v>111</v>
      </c>
      <c r="B63" s="137" t="s">
        <v>427</v>
      </c>
      <c r="C63" s="136">
        <v>136400</v>
      </c>
      <c r="D63" s="138">
        <v>8</v>
      </c>
      <c r="E63" s="335">
        <v>665</v>
      </c>
      <c r="F63" s="115">
        <v>19</v>
      </c>
      <c r="G63" s="116">
        <f t="shared" si="72"/>
        <v>646</v>
      </c>
      <c r="H63" s="108">
        <f t="shared" si="79"/>
        <v>646</v>
      </c>
      <c r="I63" s="376">
        <f t="shared" si="80"/>
        <v>646</v>
      </c>
      <c r="J63" s="375"/>
      <c r="K63" s="5">
        <v>117</v>
      </c>
      <c r="L63" s="302">
        <f t="shared" si="73"/>
        <v>117</v>
      </c>
      <c r="M63" s="512">
        <v>39</v>
      </c>
      <c r="N63" s="302">
        <f t="shared" si="81"/>
        <v>39</v>
      </c>
      <c r="O63" s="512">
        <v>15</v>
      </c>
      <c r="P63" s="302">
        <f t="shared" si="82"/>
        <v>15</v>
      </c>
      <c r="Q63" s="512">
        <v>2.4700854700854702</v>
      </c>
      <c r="R63" s="120">
        <f t="shared" si="5"/>
        <v>289</v>
      </c>
      <c r="S63" s="512">
        <v>2.9487179487179489</v>
      </c>
      <c r="T63" s="120">
        <f t="shared" si="83"/>
        <v>115</v>
      </c>
      <c r="U63" s="512">
        <v>1</v>
      </c>
      <c r="V63" s="120">
        <f t="shared" si="84"/>
        <v>15</v>
      </c>
      <c r="W63" s="512">
        <v>68.794871794871796</v>
      </c>
      <c r="X63" s="7">
        <f t="shared" si="74"/>
        <v>8049</v>
      </c>
      <c r="Y63" s="6">
        <v>63.410256410256409</v>
      </c>
      <c r="Z63" s="7">
        <f t="shared" si="8"/>
        <v>2473</v>
      </c>
      <c r="AA63" s="6">
        <v>66.466666666666669</v>
      </c>
      <c r="AB63" s="7">
        <f t="shared" si="9"/>
        <v>997</v>
      </c>
      <c r="AC63" s="8">
        <f t="shared" si="85"/>
        <v>171</v>
      </c>
      <c r="AD63" s="298">
        <f t="shared" si="11"/>
        <v>171</v>
      </c>
      <c r="AE63" s="110">
        <f t="shared" si="86"/>
        <v>2.4502923976608186</v>
      </c>
      <c r="AF63" s="9">
        <f t="shared" si="13"/>
        <v>419</v>
      </c>
      <c r="AG63" s="10">
        <f t="shared" si="87"/>
        <v>67.362573099415201</v>
      </c>
      <c r="AH63" s="11">
        <f t="shared" si="15"/>
        <v>11519</v>
      </c>
      <c r="AI63" s="6">
        <v>248</v>
      </c>
      <c r="AJ63" s="298">
        <f t="shared" si="88"/>
        <v>248</v>
      </c>
      <c r="AK63" s="6">
        <v>95</v>
      </c>
      <c r="AL63" s="298">
        <f t="shared" si="89"/>
        <v>95</v>
      </c>
      <c r="AM63" s="6"/>
      <c r="AN63" s="298">
        <f t="shared" si="90"/>
        <v>0</v>
      </c>
      <c r="AO63" s="6">
        <v>3.467741935483871</v>
      </c>
      <c r="AP63" s="41">
        <f t="shared" si="19"/>
        <v>860</v>
      </c>
      <c r="AQ63" s="6">
        <v>5.0789473684210522</v>
      </c>
      <c r="AR63" s="41">
        <f t="shared" si="91"/>
        <v>482.49999999999994</v>
      </c>
      <c r="AS63" s="6"/>
      <c r="AT63" s="41">
        <f t="shared" si="92"/>
        <v>0</v>
      </c>
      <c r="AU63" s="6">
        <v>69.346774193548384</v>
      </c>
      <c r="AV63" s="111">
        <f t="shared" si="22"/>
        <v>17198</v>
      </c>
      <c r="AW63" s="6">
        <v>64.147368421052633</v>
      </c>
      <c r="AX63" s="111">
        <f t="shared" si="23"/>
        <v>6094</v>
      </c>
      <c r="AY63" s="6"/>
      <c r="AZ63" s="118">
        <f t="shared" si="24"/>
        <v>0</v>
      </c>
      <c r="BA63" s="8">
        <f t="shared" si="93"/>
        <v>343</v>
      </c>
      <c r="BB63" s="298">
        <f t="shared" si="26"/>
        <v>343</v>
      </c>
      <c r="BC63" s="110">
        <f t="shared" si="94"/>
        <v>3.9139941690962101</v>
      </c>
      <c r="BD63" s="9">
        <f t="shared" si="28"/>
        <v>1342.5</v>
      </c>
      <c r="BE63" s="10">
        <f t="shared" si="95"/>
        <v>67.906705539358597</v>
      </c>
      <c r="BF63" s="11">
        <f t="shared" si="30"/>
        <v>23292</v>
      </c>
      <c r="BG63" s="304">
        <f t="shared" si="96"/>
        <v>514</v>
      </c>
      <c r="BH63" s="298">
        <f t="shared" si="97"/>
        <v>514</v>
      </c>
      <c r="BI63" s="112">
        <f t="shared" si="98"/>
        <v>3.42704280155642</v>
      </c>
      <c r="BJ63" s="113">
        <f t="shared" si="34"/>
        <v>1761.5</v>
      </c>
      <c r="BK63" s="10">
        <f t="shared" si="99"/>
        <v>67.725680933852146</v>
      </c>
      <c r="BL63" s="119">
        <f t="shared" si="36"/>
        <v>34811</v>
      </c>
      <c r="BM63" s="5">
        <v>56</v>
      </c>
      <c r="BN63" s="298">
        <f t="shared" si="37"/>
        <v>56</v>
      </c>
      <c r="BO63" s="6">
        <v>60</v>
      </c>
      <c r="BP63" s="298">
        <f t="shared" si="100"/>
        <v>60</v>
      </c>
      <c r="BQ63" s="6"/>
      <c r="BR63" s="298">
        <f t="shared" si="101"/>
        <v>0</v>
      </c>
      <c r="BS63" s="40">
        <v>2.6339285714285716</v>
      </c>
      <c r="BT63" s="41">
        <f t="shared" si="40"/>
        <v>147.5</v>
      </c>
      <c r="BU63" s="40">
        <v>3.1333333333333333</v>
      </c>
      <c r="BV63" s="41">
        <f t="shared" si="102"/>
        <v>188</v>
      </c>
      <c r="BW63" s="40"/>
      <c r="BX63" s="41">
        <f t="shared" si="103"/>
        <v>0</v>
      </c>
      <c r="BY63" s="6">
        <v>47.442307692307693</v>
      </c>
      <c r="BZ63" s="111">
        <f t="shared" si="78"/>
        <v>2656.7692307692309</v>
      </c>
      <c r="CA63" s="6">
        <v>37.403508771929822</v>
      </c>
      <c r="CB63" s="111">
        <f t="shared" si="43"/>
        <v>2244.2105263157891</v>
      </c>
      <c r="CC63" s="6"/>
      <c r="CD63" s="111">
        <f t="shared" si="44"/>
        <v>0</v>
      </c>
      <c r="CE63" s="8">
        <f t="shared" si="104"/>
        <v>116</v>
      </c>
      <c r="CF63" s="298">
        <f t="shared" si="75"/>
        <v>116</v>
      </c>
      <c r="CG63" s="110">
        <f t="shared" si="105"/>
        <v>2.8922413793103448</v>
      </c>
      <c r="CH63" s="9">
        <f t="shared" si="76"/>
        <v>335.5</v>
      </c>
      <c r="CI63" s="10">
        <f t="shared" si="106"/>
        <v>42.249825492112244</v>
      </c>
      <c r="CJ63" s="117">
        <f t="shared" si="77"/>
        <v>4900.9797570850205</v>
      </c>
      <c r="CK63" s="5">
        <v>16</v>
      </c>
      <c r="CL63" s="302">
        <f t="shared" si="107"/>
        <v>16</v>
      </c>
      <c r="CM63" s="40">
        <v>7.15625</v>
      </c>
      <c r="CN63" s="9">
        <f t="shared" si="108"/>
        <v>114.5</v>
      </c>
      <c r="CO63" s="6">
        <v>62</v>
      </c>
      <c r="CP63" s="117">
        <f t="shared" si="109"/>
        <v>992</v>
      </c>
      <c r="CQ63" s="195">
        <f t="shared" si="110"/>
        <v>421</v>
      </c>
      <c r="CR63" s="298">
        <f t="shared" si="111"/>
        <v>421</v>
      </c>
      <c r="CS63" s="9">
        <f t="shared" si="112"/>
        <v>1296.5</v>
      </c>
      <c r="CT63" s="117">
        <f t="shared" si="113"/>
        <v>27903.76923076923</v>
      </c>
      <c r="CU63" s="196">
        <f t="shared" si="114"/>
        <v>194</v>
      </c>
      <c r="CV63" s="298">
        <f t="shared" si="115"/>
        <v>194</v>
      </c>
      <c r="CW63" s="31">
        <f t="shared" si="116"/>
        <v>785.5</v>
      </c>
      <c r="CX63" s="121">
        <f t="shared" si="117"/>
        <v>10811.21052631579</v>
      </c>
      <c r="CY63" s="196">
        <f t="shared" si="118"/>
        <v>615</v>
      </c>
      <c r="CZ63" s="298">
        <f t="shared" si="119"/>
        <v>615</v>
      </c>
      <c r="DA63" s="31">
        <f t="shared" si="120"/>
        <v>2082</v>
      </c>
      <c r="DB63" s="121">
        <f t="shared" si="121"/>
        <v>38714.979757085021</v>
      </c>
      <c r="DC63" s="196">
        <f t="shared" si="122"/>
        <v>15</v>
      </c>
      <c r="DD63" s="298">
        <f t="shared" si="123"/>
        <v>15</v>
      </c>
      <c r="DE63" s="9">
        <f t="shared" si="124"/>
        <v>15</v>
      </c>
      <c r="DF63" s="11">
        <f t="shared" si="125"/>
        <v>997</v>
      </c>
      <c r="DG63" s="29">
        <f t="shared" si="126"/>
        <v>2211.5</v>
      </c>
      <c r="DH63" s="11">
        <f t="shared" si="127"/>
        <v>40703.979757085021</v>
      </c>
    </row>
    <row r="64" spans="1:112">
      <c r="A64" s="136" t="s">
        <v>111</v>
      </c>
      <c r="B64" s="137" t="s">
        <v>428</v>
      </c>
      <c r="C64" s="136">
        <v>136473</v>
      </c>
      <c r="D64" s="138">
        <v>8</v>
      </c>
      <c r="E64" s="335">
        <v>1027</v>
      </c>
      <c r="F64" s="115">
        <v>33</v>
      </c>
      <c r="G64" s="116">
        <f t="shared" si="72"/>
        <v>994</v>
      </c>
      <c r="H64" s="108">
        <f t="shared" si="79"/>
        <v>994</v>
      </c>
      <c r="I64" s="376">
        <f t="shared" si="80"/>
        <v>935</v>
      </c>
      <c r="J64" s="375"/>
      <c r="K64" s="5">
        <v>187</v>
      </c>
      <c r="L64" s="302">
        <f t="shared" si="73"/>
        <v>187</v>
      </c>
      <c r="M64" s="512">
        <v>47</v>
      </c>
      <c r="N64" s="302">
        <f t="shared" si="81"/>
        <v>47</v>
      </c>
      <c r="O64" s="512">
        <v>42</v>
      </c>
      <c r="P64" s="302">
        <f t="shared" si="82"/>
        <v>42</v>
      </c>
      <c r="Q64" s="512">
        <v>2.5962566844919786</v>
      </c>
      <c r="R64" s="120">
        <f t="shared" si="5"/>
        <v>485.5</v>
      </c>
      <c r="S64" s="512">
        <v>3.0106382978723403</v>
      </c>
      <c r="T64" s="120">
        <f t="shared" si="83"/>
        <v>141.5</v>
      </c>
      <c r="U64" s="512">
        <v>0.6428571428571429</v>
      </c>
      <c r="V64" s="120">
        <f t="shared" si="84"/>
        <v>27.000000000000004</v>
      </c>
      <c r="W64" s="512">
        <v>72.978609625668454</v>
      </c>
      <c r="X64" s="7">
        <f t="shared" si="74"/>
        <v>13647.000000000002</v>
      </c>
      <c r="Y64" s="6">
        <v>73.829787234042556</v>
      </c>
      <c r="Z64" s="7">
        <f t="shared" si="8"/>
        <v>3470</v>
      </c>
      <c r="AA64" s="6">
        <v>67.166666666666671</v>
      </c>
      <c r="AB64" s="7">
        <f t="shared" si="9"/>
        <v>2821</v>
      </c>
      <c r="AC64" s="8">
        <f t="shared" si="85"/>
        <v>276</v>
      </c>
      <c r="AD64" s="298">
        <f t="shared" si="11"/>
        <v>276</v>
      </c>
      <c r="AE64" s="110">
        <f t="shared" si="86"/>
        <v>2.3695652173913042</v>
      </c>
      <c r="AF64" s="9">
        <f t="shared" si="13"/>
        <v>654</v>
      </c>
      <c r="AG64" s="10">
        <f t="shared" si="87"/>
        <v>72.239130434782609</v>
      </c>
      <c r="AH64" s="11">
        <f t="shared" si="15"/>
        <v>19938</v>
      </c>
      <c r="AI64" s="6">
        <v>317</v>
      </c>
      <c r="AJ64" s="298">
        <f t="shared" si="88"/>
        <v>317</v>
      </c>
      <c r="AK64" s="6">
        <v>104</v>
      </c>
      <c r="AL64" s="298">
        <f t="shared" si="89"/>
        <v>104</v>
      </c>
      <c r="AM64" s="6"/>
      <c r="AN64" s="298">
        <f t="shared" si="90"/>
        <v>0</v>
      </c>
      <c r="AO64" s="6">
        <v>4.4684542586750791</v>
      </c>
      <c r="AP64" s="41">
        <f t="shared" si="19"/>
        <v>1416.5</v>
      </c>
      <c r="AQ64" s="6">
        <v>5.5769230769230766</v>
      </c>
      <c r="AR64" s="41">
        <f t="shared" si="91"/>
        <v>580</v>
      </c>
      <c r="AS64" s="6"/>
      <c r="AT64" s="41">
        <f t="shared" si="92"/>
        <v>0</v>
      </c>
      <c r="AU64" s="6">
        <v>78.419558359621448</v>
      </c>
      <c r="AV64" s="111">
        <f t="shared" si="22"/>
        <v>24859</v>
      </c>
      <c r="AW64" s="6">
        <v>74.182692307692307</v>
      </c>
      <c r="AX64" s="111">
        <f t="shared" si="23"/>
        <v>7715</v>
      </c>
      <c r="AY64" s="6"/>
      <c r="AZ64" s="118">
        <f t="shared" si="24"/>
        <v>0</v>
      </c>
      <c r="BA64" s="8">
        <f t="shared" si="93"/>
        <v>421</v>
      </c>
      <c r="BB64" s="298">
        <f t="shared" si="26"/>
        <v>421</v>
      </c>
      <c r="BC64" s="110">
        <f t="shared" si="94"/>
        <v>4.7422802850356298</v>
      </c>
      <c r="BD64" s="9">
        <f t="shared" si="28"/>
        <v>1996.5000000000002</v>
      </c>
      <c r="BE64" s="10">
        <f t="shared" si="95"/>
        <v>77.372921615201903</v>
      </c>
      <c r="BF64" s="11">
        <f t="shared" si="30"/>
        <v>32574</v>
      </c>
      <c r="BG64" s="304">
        <f t="shared" si="96"/>
        <v>697</v>
      </c>
      <c r="BH64" s="298">
        <f t="shared" si="97"/>
        <v>697</v>
      </c>
      <c r="BI64" s="112">
        <f t="shared" si="98"/>
        <v>3.802725968436155</v>
      </c>
      <c r="BJ64" s="113">
        <f t="shared" si="34"/>
        <v>2650.5</v>
      </c>
      <c r="BK64" s="10">
        <f t="shared" si="99"/>
        <v>75.340028694404594</v>
      </c>
      <c r="BL64" s="119">
        <f t="shared" si="36"/>
        <v>52512</v>
      </c>
      <c r="BM64" s="5">
        <v>134</v>
      </c>
      <c r="BN64" s="298">
        <f t="shared" si="37"/>
        <v>134</v>
      </c>
      <c r="BO64" s="6">
        <v>104</v>
      </c>
      <c r="BP64" s="298">
        <f t="shared" si="100"/>
        <v>104</v>
      </c>
      <c r="BQ64" s="6"/>
      <c r="BR64" s="298">
        <f t="shared" si="101"/>
        <v>0</v>
      </c>
      <c r="BS64" s="40">
        <v>2.8470149253731343</v>
      </c>
      <c r="BT64" s="41">
        <f t="shared" si="40"/>
        <v>381.5</v>
      </c>
      <c r="BU64" s="40">
        <v>3.7259615384615383</v>
      </c>
      <c r="BV64" s="41">
        <f t="shared" si="102"/>
        <v>387.5</v>
      </c>
      <c r="BW64" s="40"/>
      <c r="BX64" s="41">
        <f t="shared" si="103"/>
        <v>0</v>
      </c>
      <c r="BY64" s="6">
        <v>50.705357142857146</v>
      </c>
      <c r="BZ64" s="111">
        <f t="shared" si="78"/>
        <v>6794.5178571428578</v>
      </c>
      <c r="CA64" s="6">
        <v>43.734693877551024</v>
      </c>
      <c r="CB64" s="111">
        <f t="shared" si="43"/>
        <v>4548.4081632653069</v>
      </c>
      <c r="CC64" s="6"/>
      <c r="CD64" s="111">
        <f t="shared" si="44"/>
        <v>0</v>
      </c>
      <c r="CE64" s="8">
        <f t="shared" si="104"/>
        <v>238</v>
      </c>
      <c r="CF64" s="298">
        <f t="shared" si="75"/>
        <v>238</v>
      </c>
      <c r="CG64" s="110">
        <f t="shared" si="105"/>
        <v>3.23109243697479</v>
      </c>
      <c r="CH64" s="9">
        <f t="shared" si="76"/>
        <v>769</v>
      </c>
      <c r="CI64" s="10">
        <f t="shared" si="106"/>
        <v>47.659353026925068</v>
      </c>
      <c r="CJ64" s="117">
        <f t="shared" si="77"/>
        <v>11342.926020408166</v>
      </c>
      <c r="CK64" s="5">
        <v>59</v>
      </c>
      <c r="CL64" s="302">
        <f t="shared" si="107"/>
        <v>0</v>
      </c>
      <c r="CM64" s="40">
        <v>6.7627118644067794</v>
      </c>
      <c r="CN64" s="9">
        <f t="shared" si="108"/>
        <v>399</v>
      </c>
      <c r="CO64" s="6"/>
      <c r="CP64" s="117">
        <f t="shared" si="109"/>
        <v>0</v>
      </c>
      <c r="CQ64" s="195">
        <f t="shared" si="110"/>
        <v>638</v>
      </c>
      <c r="CR64" s="298">
        <f t="shared" si="111"/>
        <v>638</v>
      </c>
      <c r="CS64" s="9">
        <f t="shared" si="112"/>
        <v>2283.5</v>
      </c>
      <c r="CT64" s="117">
        <f t="shared" si="113"/>
        <v>45300.517857142855</v>
      </c>
      <c r="CU64" s="196">
        <f t="shared" si="114"/>
        <v>255</v>
      </c>
      <c r="CV64" s="298">
        <f t="shared" si="115"/>
        <v>255</v>
      </c>
      <c r="CW64" s="31">
        <f t="shared" si="116"/>
        <v>1109</v>
      </c>
      <c r="CX64" s="121">
        <f t="shared" si="117"/>
        <v>15733.408163265307</v>
      </c>
      <c r="CY64" s="196">
        <f t="shared" si="118"/>
        <v>893</v>
      </c>
      <c r="CZ64" s="298">
        <f t="shared" si="119"/>
        <v>893</v>
      </c>
      <c r="DA64" s="31">
        <f t="shared" si="120"/>
        <v>3392.5</v>
      </c>
      <c r="DB64" s="121">
        <f t="shared" si="121"/>
        <v>61033.926020408166</v>
      </c>
      <c r="DC64" s="196">
        <f t="shared" si="122"/>
        <v>42</v>
      </c>
      <c r="DD64" s="298">
        <f t="shared" si="123"/>
        <v>42</v>
      </c>
      <c r="DE64" s="9">
        <f t="shared" si="124"/>
        <v>27.000000000000004</v>
      </c>
      <c r="DF64" s="11">
        <f t="shared" si="125"/>
        <v>2821</v>
      </c>
      <c r="DG64" s="29">
        <f t="shared" si="126"/>
        <v>3818.5</v>
      </c>
      <c r="DH64" s="11">
        <f t="shared" si="127"/>
        <v>63854.926020408166</v>
      </c>
    </row>
    <row r="65" spans="1:112">
      <c r="A65" s="136" t="s">
        <v>111</v>
      </c>
      <c r="B65" s="139" t="s">
        <v>494</v>
      </c>
      <c r="C65" s="140">
        <v>136516</v>
      </c>
      <c r="D65" s="141">
        <v>8</v>
      </c>
      <c r="E65" s="335">
        <v>653</v>
      </c>
      <c r="F65" s="115">
        <v>37</v>
      </c>
      <c r="G65" s="116">
        <f t="shared" si="72"/>
        <v>616</v>
      </c>
      <c r="H65" s="108">
        <f t="shared" si="79"/>
        <v>616</v>
      </c>
      <c r="I65" s="376">
        <f t="shared" si="80"/>
        <v>616</v>
      </c>
      <c r="J65" s="375"/>
      <c r="K65" s="5">
        <v>84</v>
      </c>
      <c r="L65" s="302">
        <f t="shared" si="73"/>
        <v>84</v>
      </c>
      <c r="M65" s="512">
        <v>34</v>
      </c>
      <c r="N65" s="302">
        <f t="shared" si="81"/>
        <v>34</v>
      </c>
      <c r="O65" s="512">
        <v>28</v>
      </c>
      <c r="P65" s="302">
        <f t="shared" si="82"/>
        <v>28</v>
      </c>
      <c r="Q65" s="512">
        <v>2.4880952380952381</v>
      </c>
      <c r="R65" s="120">
        <f t="shared" si="5"/>
        <v>209</v>
      </c>
      <c r="S65" s="512">
        <v>3.2794117647058822</v>
      </c>
      <c r="T65" s="120">
        <f t="shared" si="83"/>
        <v>111.5</v>
      </c>
      <c r="U65" s="512">
        <v>0.7678571428571429</v>
      </c>
      <c r="V65" s="120">
        <f t="shared" si="84"/>
        <v>21.5</v>
      </c>
      <c r="W65" s="512">
        <v>74.547619047619051</v>
      </c>
      <c r="X65" s="7">
        <f t="shared" si="74"/>
        <v>6262</v>
      </c>
      <c r="Y65" s="6">
        <v>78.82352941176471</v>
      </c>
      <c r="Z65" s="7">
        <f t="shared" si="8"/>
        <v>2680</v>
      </c>
      <c r="AA65" s="6">
        <v>65.607142857142861</v>
      </c>
      <c r="AB65" s="7">
        <f t="shared" si="9"/>
        <v>1837</v>
      </c>
      <c r="AC65" s="8">
        <f t="shared" si="85"/>
        <v>146</v>
      </c>
      <c r="AD65" s="298">
        <f t="shared" si="11"/>
        <v>146</v>
      </c>
      <c r="AE65" s="110">
        <f t="shared" si="86"/>
        <v>2.3424657534246576</v>
      </c>
      <c r="AF65" s="9">
        <f t="shared" si="13"/>
        <v>342</v>
      </c>
      <c r="AG65" s="10">
        <f t="shared" si="87"/>
        <v>73.828767123287676</v>
      </c>
      <c r="AH65" s="11">
        <f t="shared" si="15"/>
        <v>10779</v>
      </c>
      <c r="AI65" s="6">
        <v>186</v>
      </c>
      <c r="AJ65" s="298">
        <f t="shared" si="88"/>
        <v>186</v>
      </c>
      <c r="AK65" s="6">
        <v>86</v>
      </c>
      <c r="AL65" s="298">
        <f t="shared" si="89"/>
        <v>86</v>
      </c>
      <c r="AM65" s="6"/>
      <c r="AN65" s="298">
        <f t="shared" si="90"/>
        <v>0</v>
      </c>
      <c r="AO65" s="6">
        <v>4.086021505376344</v>
      </c>
      <c r="AP65" s="41">
        <f t="shared" si="19"/>
        <v>760</v>
      </c>
      <c r="AQ65" s="6">
        <v>6.0174418604651159</v>
      </c>
      <c r="AR65" s="41">
        <f t="shared" si="91"/>
        <v>517.5</v>
      </c>
      <c r="AS65" s="6"/>
      <c r="AT65" s="41">
        <f t="shared" si="92"/>
        <v>0</v>
      </c>
      <c r="AU65" s="6">
        <v>74.806451612903231</v>
      </c>
      <c r="AV65" s="111">
        <f t="shared" si="22"/>
        <v>13914.000000000002</v>
      </c>
      <c r="AW65" s="6">
        <v>74.825581395348834</v>
      </c>
      <c r="AX65" s="111">
        <f t="shared" si="23"/>
        <v>6435</v>
      </c>
      <c r="AY65" s="6"/>
      <c r="AZ65" s="118">
        <f t="shared" si="24"/>
        <v>0</v>
      </c>
      <c r="BA65" s="8">
        <f t="shared" si="93"/>
        <v>272</v>
      </c>
      <c r="BB65" s="298">
        <f t="shared" si="26"/>
        <v>272</v>
      </c>
      <c r="BC65" s="110">
        <f t="shared" si="94"/>
        <v>4.6966911764705879</v>
      </c>
      <c r="BD65" s="9">
        <f t="shared" si="28"/>
        <v>1277.5</v>
      </c>
      <c r="BE65" s="10">
        <f t="shared" si="95"/>
        <v>74.8125</v>
      </c>
      <c r="BF65" s="11">
        <f t="shared" si="30"/>
        <v>20349</v>
      </c>
      <c r="BG65" s="304">
        <f t="shared" si="96"/>
        <v>418</v>
      </c>
      <c r="BH65" s="298">
        <f t="shared" si="97"/>
        <v>418</v>
      </c>
      <c r="BI65" s="112">
        <f t="shared" si="98"/>
        <v>3.8744019138755981</v>
      </c>
      <c r="BJ65" s="113">
        <f t="shared" si="34"/>
        <v>1619.5</v>
      </c>
      <c r="BK65" s="10">
        <f t="shared" si="99"/>
        <v>74.4688995215311</v>
      </c>
      <c r="BL65" s="119">
        <f t="shared" si="36"/>
        <v>31128</v>
      </c>
      <c r="BM65" s="5">
        <v>65</v>
      </c>
      <c r="BN65" s="298">
        <f t="shared" si="37"/>
        <v>65</v>
      </c>
      <c r="BO65" s="6">
        <v>67</v>
      </c>
      <c r="BP65" s="298">
        <f t="shared" si="100"/>
        <v>67</v>
      </c>
      <c r="BQ65" s="6"/>
      <c r="BR65" s="298">
        <f t="shared" si="101"/>
        <v>0</v>
      </c>
      <c r="BS65" s="40">
        <v>2.7461538461538462</v>
      </c>
      <c r="BT65" s="41">
        <f t="shared" si="40"/>
        <v>178.5</v>
      </c>
      <c r="BU65" s="40">
        <v>4.2164179104477615</v>
      </c>
      <c r="BV65" s="41">
        <f t="shared" si="102"/>
        <v>282.5</v>
      </c>
      <c r="BW65" s="40"/>
      <c r="BX65" s="41">
        <f t="shared" si="103"/>
        <v>0</v>
      </c>
      <c r="BY65" s="6">
        <v>49.929824561403507</v>
      </c>
      <c r="BZ65" s="111">
        <f t="shared" si="78"/>
        <v>3245.4385964912281</v>
      </c>
      <c r="CA65" s="6">
        <v>46.412698412698411</v>
      </c>
      <c r="CB65" s="111">
        <f t="shared" si="43"/>
        <v>3109.6507936507937</v>
      </c>
      <c r="CC65" s="6"/>
      <c r="CD65" s="111">
        <f t="shared" si="44"/>
        <v>0</v>
      </c>
      <c r="CE65" s="8">
        <f t="shared" si="104"/>
        <v>132</v>
      </c>
      <c r="CF65" s="298">
        <f t="shared" si="75"/>
        <v>132</v>
      </c>
      <c r="CG65" s="110">
        <f t="shared" si="105"/>
        <v>3.4924242424242422</v>
      </c>
      <c r="CH65" s="9">
        <f t="shared" si="76"/>
        <v>461</v>
      </c>
      <c r="CI65" s="10">
        <f t="shared" si="106"/>
        <v>48.14461659198502</v>
      </c>
      <c r="CJ65" s="117">
        <f t="shared" si="77"/>
        <v>6355.0893901420222</v>
      </c>
      <c r="CK65" s="5">
        <v>66</v>
      </c>
      <c r="CL65" s="302">
        <f t="shared" si="107"/>
        <v>66</v>
      </c>
      <c r="CM65" s="40">
        <v>5.1136363636363633</v>
      </c>
      <c r="CN65" s="9">
        <f t="shared" si="108"/>
        <v>337.5</v>
      </c>
      <c r="CO65" s="6">
        <v>46.5</v>
      </c>
      <c r="CP65" s="117">
        <f t="shared" si="109"/>
        <v>3069</v>
      </c>
      <c r="CQ65" s="195">
        <f t="shared" si="110"/>
        <v>335</v>
      </c>
      <c r="CR65" s="298">
        <f t="shared" si="111"/>
        <v>335</v>
      </c>
      <c r="CS65" s="9">
        <f t="shared" si="112"/>
        <v>1147.5</v>
      </c>
      <c r="CT65" s="117">
        <f t="shared" si="113"/>
        <v>23421.438596491229</v>
      </c>
      <c r="CU65" s="196">
        <f t="shared" si="114"/>
        <v>187</v>
      </c>
      <c r="CV65" s="298">
        <f t="shared" si="115"/>
        <v>187</v>
      </c>
      <c r="CW65" s="31">
        <f t="shared" si="116"/>
        <v>911.5</v>
      </c>
      <c r="CX65" s="121">
        <f t="shared" si="117"/>
        <v>12224.650793650793</v>
      </c>
      <c r="CY65" s="196">
        <f t="shared" si="118"/>
        <v>522</v>
      </c>
      <c r="CZ65" s="298">
        <f t="shared" si="119"/>
        <v>522</v>
      </c>
      <c r="DA65" s="31">
        <f t="shared" si="120"/>
        <v>2059</v>
      </c>
      <c r="DB65" s="121">
        <f t="shared" si="121"/>
        <v>35646.08939014202</v>
      </c>
      <c r="DC65" s="196">
        <f t="shared" si="122"/>
        <v>28</v>
      </c>
      <c r="DD65" s="298">
        <f t="shared" si="123"/>
        <v>28</v>
      </c>
      <c r="DE65" s="9">
        <f t="shared" si="124"/>
        <v>21.5</v>
      </c>
      <c r="DF65" s="11">
        <f t="shared" si="125"/>
        <v>1837</v>
      </c>
      <c r="DG65" s="29">
        <f t="shared" si="126"/>
        <v>2418</v>
      </c>
      <c r="DH65" s="11">
        <f t="shared" si="127"/>
        <v>40552.08939014202</v>
      </c>
    </row>
    <row r="66" spans="1:112">
      <c r="A66" s="136" t="s">
        <v>111</v>
      </c>
      <c r="B66" s="137" t="s">
        <v>495</v>
      </c>
      <c r="C66" s="136">
        <v>137096</v>
      </c>
      <c r="D66" s="138">
        <v>8</v>
      </c>
      <c r="E66" s="335">
        <v>2248</v>
      </c>
      <c r="F66" s="115">
        <v>58</v>
      </c>
      <c r="G66" s="116">
        <f t="shared" si="72"/>
        <v>2190</v>
      </c>
      <c r="H66" s="108">
        <f t="shared" si="79"/>
        <v>2190</v>
      </c>
      <c r="I66" s="376">
        <f t="shared" si="80"/>
        <v>2096</v>
      </c>
      <c r="J66" s="375"/>
      <c r="K66" s="5">
        <v>127</v>
      </c>
      <c r="L66" s="302">
        <f t="shared" si="73"/>
        <v>127</v>
      </c>
      <c r="M66" s="512">
        <v>60</v>
      </c>
      <c r="N66" s="302">
        <f t="shared" si="81"/>
        <v>60</v>
      </c>
      <c r="O66" s="512">
        <v>8</v>
      </c>
      <c r="P66" s="302">
        <f t="shared" si="82"/>
        <v>8</v>
      </c>
      <c r="Q66" s="512">
        <v>2.6929133858267718</v>
      </c>
      <c r="R66" s="120">
        <f t="shared" si="5"/>
        <v>342</v>
      </c>
      <c r="S66" s="512">
        <v>3.3416666666666668</v>
      </c>
      <c r="T66" s="120">
        <f t="shared" si="83"/>
        <v>200.5</v>
      </c>
      <c r="U66" s="512">
        <v>1</v>
      </c>
      <c r="V66" s="120">
        <f t="shared" si="84"/>
        <v>8</v>
      </c>
      <c r="W66" s="512">
        <v>79.165354330708666</v>
      </c>
      <c r="X66" s="7">
        <f t="shared" si="74"/>
        <v>10054</v>
      </c>
      <c r="Y66" s="6">
        <v>82.5</v>
      </c>
      <c r="Z66" s="7">
        <f t="shared" si="8"/>
        <v>4950</v>
      </c>
      <c r="AA66" s="6">
        <v>64.5</v>
      </c>
      <c r="AB66" s="7">
        <f t="shared" si="9"/>
        <v>516</v>
      </c>
      <c r="AC66" s="8">
        <f t="shared" si="85"/>
        <v>195</v>
      </c>
      <c r="AD66" s="298">
        <f t="shared" si="11"/>
        <v>195</v>
      </c>
      <c r="AE66" s="110">
        <f t="shared" si="86"/>
        <v>2.8230769230769233</v>
      </c>
      <c r="AF66" s="9">
        <f t="shared" si="13"/>
        <v>550.5</v>
      </c>
      <c r="AG66" s="10">
        <f t="shared" si="87"/>
        <v>79.589743589743591</v>
      </c>
      <c r="AH66" s="11">
        <f t="shared" si="15"/>
        <v>15520</v>
      </c>
      <c r="AI66" s="6">
        <v>855</v>
      </c>
      <c r="AJ66" s="298">
        <f t="shared" si="88"/>
        <v>855</v>
      </c>
      <c r="AK66" s="6">
        <v>163</v>
      </c>
      <c r="AL66" s="298">
        <f t="shared" si="89"/>
        <v>163</v>
      </c>
      <c r="AM66" s="6"/>
      <c r="AN66" s="298">
        <f t="shared" si="90"/>
        <v>0</v>
      </c>
      <c r="AO66" s="6">
        <v>3.1321637426900586</v>
      </c>
      <c r="AP66" s="41">
        <f t="shared" si="19"/>
        <v>2678</v>
      </c>
      <c r="AQ66" s="6">
        <v>4.9447852760736195</v>
      </c>
      <c r="AR66" s="41">
        <f t="shared" si="91"/>
        <v>806</v>
      </c>
      <c r="AS66" s="6"/>
      <c r="AT66" s="41">
        <f t="shared" si="92"/>
        <v>0</v>
      </c>
      <c r="AU66" s="6">
        <v>71.319298245614036</v>
      </c>
      <c r="AV66" s="111">
        <f t="shared" si="22"/>
        <v>60978</v>
      </c>
      <c r="AW66" s="6">
        <v>76.067484662576689</v>
      </c>
      <c r="AX66" s="111">
        <f t="shared" si="23"/>
        <v>12399</v>
      </c>
      <c r="AY66" s="6"/>
      <c r="AZ66" s="118">
        <f t="shared" si="24"/>
        <v>0</v>
      </c>
      <c r="BA66" s="8">
        <f t="shared" si="93"/>
        <v>1018</v>
      </c>
      <c r="BB66" s="298">
        <f t="shared" si="26"/>
        <v>1018</v>
      </c>
      <c r="BC66" s="110">
        <f t="shared" si="94"/>
        <v>3.4223968565815324</v>
      </c>
      <c r="BD66" s="9">
        <f t="shared" si="28"/>
        <v>3484</v>
      </c>
      <c r="BE66" s="10">
        <f t="shared" si="95"/>
        <v>72.079567779960712</v>
      </c>
      <c r="BF66" s="11">
        <f t="shared" si="30"/>
        <v>73377</v>
      </c>
      <c r="BG66" s="304">
        <f t="shared" si="96"/>
        <v>1213</v>
      </c>
      <c r="BH66" s="298">
        <f t="shared" si="97"/>
        <v>1213</v>
      </c>
      <c r="BI66" s="112">
        <f t="shared" si="98"/>
        <v>3.3260511129431163</v>
      </c>
      <c r="BJ66" s="113">
        <f t="shared" si="34"/>
        <v>4034.5</v>
      </c>
      <c r="BK66" s="10">
        <f t="shared" si="99"/>
        <v>73.286892003297609</v>
      </c>
      <c r="BL66" s="119">
        <f t="shared" si="36"/>
        <v>88897</v>
      </c>
      <c r="BM66" s="5">
        <v>587</v>
      </c>
      <c r="BN66" s="298">
        <f t="shared" si="37"/>
        <v>587</v>
      </c>
      <c r="BO66" s="6">
        <v>296</v>
      </c>
      <c r="BP66" s="298">
        <f t="shared" si="100"/>
        <v>296</v>
      </c>
      <c r="BQ66" s="6"/>
      <c r="BR66" s="298">
        <f t="shared" si="101"/>
        <v>0</v>
      </c>
      <c r="BS66" s="40">
        <v>2.307495741056218</v>
      </c>
      <c r="BT66" s="41">
        <f t="shared" si="40"/>
        <v>1354.5</v>
      </c>
      <c r="BU66" s="40">
        <v>3.4003378378378377</v>
      </c>
      <c r="BV66" s="41">
        <f t="shared" si="102"/>
        <v>1006.5</v>
      </c>
      <c r="BW66" s="40"/>
      <c r="BX66" s="41">
        <f t="shared" si="103"/>
        <v>0</v>
      </c>
      <c r="BY66" s="6">
        <v>48.975862068965519</v>
      </c>
      <c r="BZ66" s="111">
        <f t="shared" si="78"/>
        <v>28748.831034482759</v>
      </c>
      <c r="CA66" s="6">
        <v>47.141414141414138</v>
      </c>
      <c r="CB66" s="111">
        <f t="shared" si="43"/>
        <v>13953.858585858585</v>
      </c>
      <c r="CC66" s="6"/>
      <c r="CD66" s="111">
        <f t="shared" si="44"/>
        <v>0</v>
      </c>
      <c r="CE66" s="8">
        <f t="shared" si="104"/>
        <v>883</v>
      </c>
      <c r="CF66" s="298">
        <f t="shared" si="75"/>
        <v>883</v>
      </c>
      <c r="CG66" s="110">
        <f t="shared" si="105"/>
        <v>2.6738391845979614</v>
      </c>
      <c r="CH66" s="9">
        <f t="shared" si="76"/>
        <v>2361</v>
      </c>
      <c r="CI66" s="10">
        <f t="shared" si="106"/>
        <v>48.360916897328813</v>
      </c>
      <c r="CJ66" s="117">
        <f t="shared" si="77"/>
        <v>42702.689620341342</v>
      </c>
      <c r="CK66" s="5">
        <v>94</v>
      </c>
      <c r="CL66" s="302">
        <f t="shared" si="107"/>
        <v>0</v>
      </c>
      <c r="CM66" s="40">
        <v>6.2340425531914896</v>
      </c>
      <c r="CN66" s="9">
        <f t="shared" si="108"/>
        <v>586</v>
      </c>
      <c r="CO66" s="6"/>
      <c r="CP66" s="117">
        <f t="shared" si="109"/>
        <v>0</v>
      </c>
      <c r="CQ66" s="195">
        <f t="shared" si="110"/>
        <v>1569</v>
      </c>
      <c r="CR66" s="298">
        <f t="shared" si="111"/>
        <v>1569</v>
      </c>
      <c r="CS66" s="9">
        <f t="shared" si="112"/>
        <v>4374.5</v>
      </c>
      <c r="CT66" s="117">
        <f t="shared" si="113"/>
        <v>99780.831034482762</v>
      </c>
      <c r="CU66" s="196">
        <f t="shared" si="114"/>
        <v>519</v>
      </c>
      <c r="CV66" s="298">
        <f t="shared" si="115"/>
        <v>519</v>
      </c>
      <c r="CW66" s="31">
        <f t="shared" si="116"/>
        <v>2013</v>
      </c>
      <c r="CX66" s="121">
        <f t="shared" si="117"/>
        <v>31302.858585858587</v>
      </c>
      <c r="CY66" s="196">
        <f t="shared" si="118"/>
        <v>2088</v>
      </c>
      <c r="CZ66" s="298">
        <f t="shared" si="119"/>
        <v>2088</v>
      </c>
      <c r="DA66" s="31">
        <f t="shared" si="120"/>
        <v>6387.5</v>
      </c>
      <c r="DB66" s="121">
        <f t="shared" si="121"/>
        <v>131083.68962034135</v>
      </c>
      <c r="DC66" s="196">
        <f t="shared" si="122"/>
        <v>8</v>
      </c>
      <c r="DD66" s="298">
        <f t="shared" si="123"/>
        <v>8</v>
      </c>
      <c r="DE66" s="9">
        <f t="shared" si="124"/>
        <v>8</v>
      </c>
      <c r="DF66" s="11">
        <f t="shared" si="125"/>
        <v>516</v>
      </c>
      <c r="DG66" s="29">
        <f t="shared" si="126"/>
        <v>6981.5</v>
      </c>
      <c r="DH66" s="11">
        <f t="shared" si="127"/>
        <v>131599.68962034135</v>
      </c>
    </row>
    <row r="67" spans="1:112">
      <c r="A67" s="136" t="s">
        <v>111</v>
      </c>
      <c r="B67" s="137" t="s">
        <v>496</v>
      </c>
      <c r="C67" s="136">
        <v>137209</v>
      </c>
      <c r="D67" s="138">
        <v>8</v>
      </c>
      <c r="E67" s="335">
        <v>1284</v>
      </c>
      <c r="F67" s="115">
        <v>148</v>
      </c>
      <c r="G67" s="116">
        <f t="shared" si="72"/>
        <v>1136</v>
      </c>
      <c r="H67" s="108">
        <f t="shared" si="79"/>
        <v>1136</v>
      </c>
      <c r="I67" s="376">
        <f t="shared" si="80"/>
        <v>1136</v>
      </c>
      <c r="J67" s="375"/>
      <c r="K67" s="5">
        <v>20</v>
      </c>
      <c r="L67" s="302">
        <f t="shared" si="73"/>
        <v>20</v>
      </c>
      <c r="M67" s="512">
        <v>4</v>
      </c>
      <c r="N67" s="302">
        <f t="shared" si="81"/>
        <v>4</v>
      </c>
      <c r="O67" s="512">
        <v>1</v>
      </c>
      <c r="P67" s="302">
        <f t="shared" si="82"/>
        <v>1</v>
      </c>
      <c r="Q67" s="512">
        <v>2.25</v>
      </c>
      <c r="R67" s="120">
        <f t="shared" si="5"/>
        <v>45</v>
      </c>
      <c r="S67" s="512">
        <v>3.625</v>
      </c>
      <c r="T67" s="120">
        <f t="shared" si="83"/>
        <v>14.5</v>
      </c>
      <c r="U67" s="512">
        <v>1</v>
      </c>
      <c r="V67" s="120">
        <f t="shared" si="84"/>
        <v>1</v>
      </c>
      <c r="W67" s="512">
        <v>66.599999999999994</v>
      </c>
      <c r="X67" s="7">
        <f t="shared" si="74"/>
        <v>1332</v>
      </c>
      <c r="Y67" s="6">
        <v>69</v>
      </c>
      <c r="Z67" s="7">
        <f t="shared" si="8"/>
        <v>276</v>
      </c>
      <c r="AA67" s="6">
        <v>30</v>
      </c>
      <c r="AB67" s="7">
        <f t="shared" si="9"/>
        <v>30</v>
      </c>
      <c r="AC67" s="8">
        <f t="shared" si="85"/>
        <v>25</v>
      </c>
      <c r="AD67" s="298">
        <f t="shared" si="11"/>
        <v>25</v>
      </c>
      <c r="AE67" s="110">
        <f t="shared" si="86"/>
        <v>2.42</v>
      </c>
      <c r="AF67" s="9">
        <f t="shared" si="13"/>
        <v>60.5</v>
      </c>
      <c r="AG67" s="10">
        <f t="shared" si="87"/>
        <v>65.52</v>
      </c>
      <c r="AH67" s="11">
        <f t="shared" si="15"/>
        <v>1638</v>
      </c>
      <c r="AI67" s="6">
        <v>424</v>
      </c>
      <c r="AJ67" s="298">
        <f t="shared" si="88"/>
        <v>424</v>
      </c>
      <c r="AK67" s="6">
        <v>172</v>
      </c>
      <c r="AL67" s="298">
        <f t="shared" si="89"/>
        <v>172</v>
      </c>
      <c r="AM67" s="6"/>
      <c r="AN67" s="298">
        <f t="shared" si="90"/>
        <v>0</v>
      </c>
      <c r="AO67" s="6">
        <v>3.6591981132075473</v>
      </c>
      <c r="AP67" s="41">
        <f t="shared" si="19"/>
        <v>1551.5</v>
      </c>
      <c r="AQ67" s="6">
        <v>4.6279069767441863</v>
      </c>
      <c r="AR67" s="41">
        <f t="shared" si="91"/>
        <v>796</v>
      </c>
      <c r="AS67" s="6"/>
      <c r="AT67" s="41">
        <f t="shared" si="92"/>
        <v>0</v>
      </c>
      <c r="AU67" s="6">
        <v>70.945754716981128</v>
      </c>
      <c r="AV67" s="111">
        <f t="shared" si="22"/>
        <v>30081</v>
      </c>
      <c r="AW67" s="6">
        <v>72.325581395348834</v>
      </c>
      <c r="AX67" s="111">
        <f t="shared" si="23"/>
        <v>12440</v>
      </c>
      <c r="AY67" s="6"/>
      <c r="AZ67" s="118">
        <f t="shared" si="24"/>
        <v>0</v>
      </c>
      <c r="BA67" s="8">
        <f t="shared" si="93"/>
        <v>596</v>
      </c>
      <c r="BB67" s="298">
        <f t="shared" si="26"/>
        <v>596</v>
      </c>
      <c r="BC67" s="110">
        <f t="shared" si="94"/>
        <v>3.938758389261745</v>
      </c>
      <c r="BD67" s="9">
        <f t="shared" si="28"/>
        <v>2347.5</v>
      </c>
      <c r="BE67" s="10">
        <f t="shared" si="95"/>
        <v>71.34395973154362</v>
      </c>
      <c r="BF67" s="11">
        <f t="shared" si="30"/>
        <v>42521</v>
      </c>
      <c r="BG67" s="304">
        <f t="shared" si="96"/>
        <v>621</v>
      </c>
      <c r="BH67" s="298">
        <f t="shared" si="97"/>
        <v>621</v>
      </c>
      <c r="BI67" s="112">
        <f t="shared" si="98"/>
        <v>3.8776167471819645</v>
      </c>
      <c r="BJ67" s="113">
        <f t="shared" si="34"/>
        <v>2408</v>
      </c>
      <c r="BK67" s="10">
        <f t="shared" si="99"/>
        <v>71.109500805152976</v>
      </c>
      <c r="BL67" s="119">
        <f t="shared" si="36"/>
        <v>44159</v>
      </c>
      <c r="BM67" s="5">
        <v>264</v>
      </c>
      <c r="BN67" s="298">
        <f t="shared" si="37"/>
        <v>264</v>
      </c>
      <c r="BO67" s="6">
        <v>190</v>
      </c>
      <c r="BP67" s="298">
        <f t="shared" si="100"/>
        <v>190</v>
      </c>
      <c r="BQ67" s="6">
        <v>1</v>
      </c>
      <c r="BR67" s="298">
        <f t="shared" si="101"/>
        <v>1</v>
      </c>
      <c r="BS67" s="40">
        <v>2.6799242424242422</v>
      </c>
      <c r="BT67" s="41">
        <f t="shared" si="40"/>
        <v>707.5</v>
      </c>
      <c r="BU67" s="40">
        <v>3.4815789473684209</v>
      </c>
      <c r="BV67" s="41">
        <f t="shared" si="102"/>
        <v>661.5</v>
      </c>
      <c r="BW67" s="40">
        <v>2</v>
      </c>
      <c r="BX67" s="41">
        <f t="shared" si="103"/>
        <v>2</v>
      </c>
      <c r="BY67" s="6">
        <v>45.896551724137929</v>
      </c>
      <c r="BZ67" s="111">
        <f t="shared" si="78"/>
        <v>12116.689655172413</v>
      </c>
      <c r="CA67" s="6">
        <v>40.968586387434556</v>
      </c>
      <c r="CB67" s="111">
        <f t="shared" si="43"/>
        <v>7784.0314136125653</v>
      </c>
      <c r="CC67" s="6">
        <v>39</v>
      </c>
      <c r="CD67" s="111">
        <f t="shared" si="44"/>
        <v>39</v>
      </c>
      <c r="CE67" s="8">
        <f t="shared" si="104"/>
        <v>455</v>
      </c>
      <c r="CF67" s="298">
        <f t="shared" si="75"/>
        <v>455</v>
      </c>
      <c r="CG67" s="110">
        <f t="shared" si="105"/>
        <v>3.0131868131868131</v>
      </c>
      <c r="CH67" s="9">
        <f t="shared" si="76"/>
        <v>1371</v>
      </c>
      <c r="CI67" s="10">
        <f t="shared" si="106"/>
        <v>43.823562788538418</v>
      </c>
      <c r="CJ67" s="117">
        <f t="shared" si="77"/>
        <v>19939.72106878498</v>
      </c>
      <c r="CK67" s="5">
        <v>60</v>
      </c>
      <c r="CL67" s="302">
        <f t="shared" si="107"/>
        <v>60</v>
      </c>
      <c r="CM67" s="40">
        <v>4.9333333333333336</v>
      </c>
      <c r="CN67" s="9">
        <f t="shared" si="108"/>
        <v>296</v>
      </c>
      <c r="CO67" s="6">
        <v>64</v>
      </c>
      <c r="CP67" s="117">
        <f t="shared" si="109"/>
        <v>3840</v>
      </c>
      <c r="CQ67" s="195">
        <f t="shared" si="110"/>
        <v>708</v>
      </c>
      <c r="CR67" s="298">
        <f t="shared" si="111"/>
        <v>708</v>
      </c>
      <c r="CS67" s="9">
        <f t="shared" si="112"/>
        <v>2304</v>
      </c>
      <c r="CT67" s="117">
        <f t="shared" si="113"/>
        <v>43529.689655172413</v>
      </c>
      <c r="CU67" s="196">
        <f t="shared" si="114"/>
        <v>366</v>
      </c>
      <c r="CV67" s="298">
        <f t="shared" si="115"/>
        <v>366</v>
      </c>
      <c r="CW67" s="31">
        <f t="shared" si="116"/>
        <v>1472</v>
      </c>
      <c r="CX67" s="121">
        <f t="shared" si="117"/>
        <v>20500.031413612567</v>
      </c>
      <c r="CY67" s="196">
        <f t="shared" si="118"/>
        <v>1074</v>
      </c>
      <c r="CZ67" s="298">
        <f t="shared" si="119"/>
        <v>1074</v>
      </c>
      <c r="DA67" s="31">
        <f t="shared" si="120"/>
        <v>3776</v>
      </c>
      <c r="DB67" s="121">
        <f t="shared" si="121"/>
        <v>64029.72106878498</v>
      </c>
      <c r="DC67" s="196">
        <f t="shared" si="122"/>
        <v>2</v>
      </c>
      <c r="DD67" s="298">
        <f t="shared" si="123"/>
        <v>2</v>
      </c>
      <c r="DE67" s="9">
        <f t="shared" si="124"/>
        <v>3</v>
      </c>
      <c r="DF67" s="11">
        <f t="shared" si="125"/>
        <v>69</v>
      </c>
      <c r="DG67" s="29">
        <f t="shared" si="126"/>
        <v>4075</v>
      </c>
      <c r="DH67" s="11">
        <f t="shared" si="127"/>
        <v>67938.721068784973</v>
      </c>
    </row>
    <row r="68" spans="1:112">
      <c r="A68" s="136" t="s">
        <v>111</v>
      </c>
      <c r="B68" s="137" t="s">
        <v>497</v>
      </c>
      <c r="C68" s="136">
        <v>135391</v>
      </c>
      <c r="D68" s="138">
        <v>8</v>
      </c>
      <c r="E68" s="335">
        <v>1032</v>
      </c>
      <c r="F68" s="115">
        <v>26</v>
      </c>
      <c r="G68" s="116">
        <f t="shared" si="72"/>
        <v>1006</v>
      </c>
      <c r="H68" s="108">
        <f t="shared" si="79"/>
        <v>1006</v>
      </c>
      <c r="I68" s="376">
        <f t="shared" si="80"/>
        <v>873</v>
      </c>
      <c r="J68" s="375"/>
      <c r="K68" s="5">
        <v>98</v>
      </c>
      <c r="L68" s="302">
        <f t="shared" si="73"/>
        <v>98</v>
      </c>
      <c r="M68" s="512">
        <v>17</v>
      </c>
      <c r="N68" s="302">
        <f t="shared" si="81"/>
        <v>17</v>
      </c>
      <c r="O68" s="512">
        <v>2</v>
      </c>
      <c r="P68" s="302">
        <f t="shared" si="82"/>
        <v>2</v>
      </c>
      <c r="Q68" s="512">
        <v>2.4387755102040818</v>
      </c>
      <c r="R68" s="120">
        <f t="shared" si="5"/>
        <v>239.00000000000003</v>
      </c>
      <c r="S68" s="512">
        <v>4.2941176470588234</v>
      </c>
      <c r="T68" s="120">
        <f t="shared" si="83"/>
        <v>73</v>
      </c>
      <c r="U68" s="512">
        <v>0.5</v>
      </c>
      <c r="V68" s="120">
        <f t="shared" si="84"/>
        <v>1</v>
      </c>
      <c r="W68" s="512">
        <v>71.5</v>
      </c>
      <c r="X68" s="7">
        <f t="shared" si="74"/>
        <v>7007</v>
      </c>
      <c r="Y68" s="6">
        <v>74.529411764705884</v>
      </c>
      <c r="Z68" s="7">
        <f t="shared" si="8"/>
        <v>1267</v>
      </c>
      <c r="AA68" s="6">
        <v>63</v>
      </c>
      <c r="AB68" s="7">
        <f t="shared" si="9"/>
        <v>126</v>
      </c>
      <c r="AC68" s="8">
        <f t="shared" si="85"/>
        <v>117</v>
      </c>
      <c r="AD68" s="298">
        <f t="shared" si="11"/>
        <v>117</v>
      </c>
      <c r="AE68" s="110">
        <f t="shared" si="86"/>
        <v>2.675213675213675</v>
      </c>
      <c r="AF68" s="9">
        <f t="shared" si="13"/>
        <v>313</v>
      </c>
      <c r="AG68" s="10">
        <f t="shared" si="87"/>
        <v>71.794871794871796</v>
      </c>
      <c r="AH68" s="11">
        <f t="shared" si="15"/>
        <v>8400</v>
      </c>
      <c r="AI68" s="6">
        <v>375</v>
      </c>
      <c r="AJ68" s="298">
        <f t="shared" si="88"/>
        <v>375</v>
      </c>
      <c r="AK68" s="6">
        <v>126</v>
      </c>
      <c r="AL68" s="298">
        <f t="shared" si="89"/>
        <v>126</v>
      </c>
      <c r="AM68" s="6"/>
      <c r="AN68" s="298">
        <f t="shared" si="90"/>
        <v>0</v>
      </c>
      <c r="AO68" s="6">
        <v>3.6546666666666665</v>
      </c>
      <c r="AP68" s="41">
        <f t="shared" si="19"/>
        <v>1370.5</v>
      </c>
      <c r="AQ68" s="6">
        <v>5.2698412698412698</v>
      </c>
      <c r="AR68" s="41">
        <f t="shared" si="91"/>
        <v>664</v>
      </c>
      <c r="AS68" s="6"/>
      <c r="AT68" s="41">
        <f t="shared" si="92"/>
        <v>0</v>
      </c>
      <c r="AU68" s="6">
        <v>77.248000000000005</v>
      </c>
      <c r="AV68" s="111">
        <f t="shared" si="22"/>
        <v>28968</v>
      </c>
      <c r="AW68" s="6">
        <v>80.587301587301582</v>
      </c>
      <c r="AX68" s="111">
        <f t="shared" si="23"/>
        <v>10154</v>
      </c>
      <c r="AY68" s="6"/>
      <c r="AZ68" s="118">
        <f t="shared" si="24"/>
        <v>0</v>
      </c>
      <c r="BA68" s="8">
        <f t="shared" si="93"/>
        <v>501</v>
      </c>
      <c r="BB68" s="298">
        <f t="shared" si="26"/>
        <v>501</v>
      </c>
      <c r="BC68" s="110">
        <f t="shared" si="94"/>
        <v>4.060878243512974</v>
      </c>
      <c r="BD68" s="9">
        <f t="shared" si="28"/>
        <v>2034.5</v>
      </c>
      <c r="BE68" s="10">
        <f t="shared" si="95"/>
        <v>78.0878243512974</v>
      </c>
      <c r="BF68" s="11">
        <f t="shared" si="30"/>
        <v>39122</v>
      </c>
      <c r="BG68" s="304">
        <f t="shared" si="96"/>
        <v>618</v>
      </c>
      <c r="BH68" s="298">
        <f t="shared" si="97"/>
        <v>618</v>
      </c>
      <c r="BI68" s="112">
        <f t="shared" si="98"/>
        <v>3.7985436893203883</v>
      </c>
      <c r="BJ68" s="113">
        <f t="shared" si="34"/>
        <v>2347.5</v>
      </c>
      <c r="BK68" s="10">
        <f t="shared" si="99"/>
        <v>76.896440129449843</v>
      </c>
      <c r="BL68" s="119">
        <f t="shared" si="36"/>
        <v>47522</v>
      </c>
      <c r="BM68" s="5">
        <v>133</v>
      </c>
      <c r="BN68" s="298">
        <f t="shared" si="37"/>
        <v>133</v>
      </c>
      <c r="BO68" s="6">
        <v>122</v>
      </c>
      <c r="BP68" s="298">
        <f t="shared" si="100"/>
        <v>122</v>
      </c>
      <c r="BQ68" s="6"/>
      <c r="BR68" s="298">
        <f t="shared" si="101"/>
        <v>0</v>
      </c>
      <c r="BS68" s="40">
        <v>2.4172932330827068</v>
      </c>
      <c r="BT68" s="41">
        <f t="shared" si="40"/>
        <v>321.5</v>
      </c>
      <c r="BU68" s="40">
        <v>3.471311475409836</v>
      </c>
      <c r="BV68" s="41">
        <f t="shared" si="102"/>
        <v>423.5</v>
      </c>
      <c r="BW68" s="40"/>
      <c r="BX68" s="41">
        <f t="shared" si="103"/>
        <v>0</v>
      </c>
      <c r="BY68" s="6">
        <v>54.487179487179489</v>
      </c>
      <c r="BZ68" s="111">
        <f t="shared" si="78"/>
        <v>7246.7948717948721</v>
      </c>
      <c r="CA68" s="6">
        <v>48.46551724137931</v>
      </c>
      <c r="CB68" s="111">
        <f t="shared" si="43"/>
        <v>5912.7931034482754</v>
      </c>
      <c r="CC68" s="6"/>
      <c r="CD68" s="111">
        <f t="shared" si="44"/>
        <v>0</v>
      </c>
      <c r="CE68" s="8">
        <f t="shared" si="104"/>
        <v>255</v>
      </c>
      <c r="CF68" s="298">
        <f t="shared" si="75"/>
        <v>255</v>
      </c>
      <c r="CG68" s="110">
        <f t="shared" si="105"/>
        <v>2.9215686274509802</v>
      </c>
      <c r="CH68" s="9">
        <f t="shared" si="76"/>
        <v>745</v>
      </c>
      <c r="CI68" s="10">
        <f t="shared" si="106"/>
        <v>51.606227353894695</v>
      </c>
      <c r="CJ68" s="117">
        <f t="shared" si="77"/>
        <v>13159.587975243147</v>
      </c>
      <c r="CK68" s="5">
        <v>133</v>
      </c>
      <c r="CL68" s="302">
        <f t="shared" si="107"/>
        <v>0</v>
      </c>
      <c r="CM68" s="40">
        <v>5.1729323308270674</v>
      </c>
      <c r="CN68" s="9">
        <f t="shared" si="108"/>
        <v>688</v>
      </c>
      <c r="CO68" s="6"/>
      <c r="CP68" s="117">
        <f t="shared" si="109"/>
        <v>0</v>
      </c>
      <c r="CQ68" s="195">
        <f t="shared" si="110"/>
        <v>606</v>
      </c>
      <c r="CR68" s="298">
        <f t="shared" si="111"/>
        <v>606</v>
      </c>
      <c r="CS68" s="9">
        <f t="shared" si="112"/>
        <v>1931</v>
      </c>
      <c r="CT68" s="117">
        <f t="shared" si="113"/>
        <v>43221.794871794875</v>
      </c>
      <c r="CU68" s="196">
        <f t="shared" si="114"/>
        <v>265</v>
      </c>
      <c r="CV68" s="298">
        <f t="shared" si="115"/>
        <v>265</v>
      </c>
      <c r="CW68" s="31">
        <f t="shared" si="116"/>
        <v>1160.5</v>
      </c>
      <c r="CX68" s="121">
        <f t="shared" si="117"/>
        <v>17333.793103448275</v>
      </c>
      <c r="CY68" s="196">
        <f t="shared" si="118"/>
        <v>871</v>
      </c>
      <c r="CZ68" s="298">
        <f t="shared" si="119"/>
        <v>871</v>
      </c>
      <c r="DA68" s="31">
        <f t="shared" si="120"/>
        <v>3091.5</v>
      </c>
      <c r="DB68" s="121">
        <f t="shared" si="121"/>
        <v>60555.58797524315</v>
      </c>
      <c r="DC68" s="196">
        <f t="shared" si="122"/>
        <v>2</v>
      </c>
      <c r="DD68" s="298">
        <f t="shared" si="123"/>
        <v>2</v>
      </c>
      <c r="DE68" s="9">
        <f t="shared" si="124"/>
        <v>1</v>
      </c>
      <c r="DF68" s="11">
        <f t="shared" si="125"/>
        <v>126</v>
      </c>
      <c r="DG68" s="29">
        <f t="shared" si="126"/>
        <v>3780.5</v>
      </c>
      <c r="DH68" s="11">
        <f t="shared" si="127"/>
        <v>60681.58797524315</v>
      </c>
    </row>
    <row r="69" spans="1:112">
      <c r="A69" s="136" t="s">
        <v>111</v>
      </c>
      <c r="B69" s="137" t="s">
        <v>429</v>
      </c>
      <c r="C69" s="136">
        <v>137759</v>
      </c>
      <c r="D69" s="138">
        <v>8</v>
      </c>
      <c r="E69" s="335">
        <v>2142</v>
      </c>
      <c r="F69" s="115">
        <v>28</v>
      </c>
      <c r="G69" s="116">
        <f t="shared" si="72"/>
        <v>2114</v>
      </c>
      <c r="H69" s="108">
        <f t="shared" si="79"/>
        <v>2114</v>
      </c>
      <c r="I69" s="376">
        <f t="shared" si="80"/>
        <v>2114</v>
      </c>
      <c r="J69" s="375"/>
      <c r="K69" s="5">
        <v>135</v>
      </c>
      <c r="L69" s="302">
        <f t="shared" si="73"/>
        <v>135</v>
      </c>
      <c r="M69" s="512">
        <v>44</v>
      </c>
      <c r="N69" s="302">
        <f t="shared" si="81"/>
        <v>44</v>
      </c>
      <c r="O69" s="512">
        <v>22</v>
      </c>
      <c r="P69" s="302">
        <f t="shared" si="82"/>
        <v>22</v>
      </c>
      <c r="Q69" s="512">
        <v>3.4703703703703703</v>
      </c>
      <c r="R69" s="120">
        <f t="shared" si="5"/>
        <v>468.5</v>
      </c>
      <c r="S69" s="512">
        <v>4.0340909090909092</v>
      </c>
      <c r="T69" s="120">
        <f t="shared" si="83"/>
        <v>177.5</v>
      </c>
      <c r="U69" s="512">
        <v>0.70454545454545459</v>
      </c>
      <c r="V69" s="120">
        <f t="shared" si="84"/>
        <v>15.5</v>
      </c>
      <c r="W69" s="512">
        <v>74.118518518518513</v>
      </c>
      <c r="X69" s="7">
        <f t="shared" si="74"/>
        <v>10006</v>
      </c>
      <c r="Y69" s="6">
        <v>71.86363636363636</v>
      </c>
      <c r="Z69" s="7">
        <f t="shared" si="8"/>
        <v>3162</v>
      </c>
      <c r="AA69" s="6">
        <v>64.727272727272734</v>
      </c>
      <c r="AB69" s="7">
        <f t="shared" si="9"/>
        <v>1424.0000000000002</v>
      </c>
      <c r="AC69" s="8">
        <f t="shared" si="85"/>
        <v>201</v>
      </c>
      <c r="AD69" s="298">
        <f t="shared" si="11"/>
        <v>201</v>
      </c>
      <c r="AE69" s="110">
        <f t="shared" si="86"/>
        <v>3.2910447761194028</v>
      </c>
      <c r="AF69" s="9">
        <f t="shared" si="13"/>
        <v>661.5</v>
      </c>
      <c r="AG69" s="10">
        <f t="shared" si="87"/>
        <v>72.597014925373131</v>
      </c>
      <c r="AH69" s="11">
        <f t="shared" si="15"/>
        <v>14592</v>
      </c>
      <c r="AI69" s="6">
        <v>581</v>
      </c>
      <c r="AJ69" s="298">
        <f t="shared" si="88"/>
        <v>581</v>
      </c>
      <c r="AK69" s="6">
        <v>237</v>
      </c>
      <c r="AL69" s="298">
        <f t="shared" si="89"/>
        <v>237</v>
      </c>
      <c r="AM69" s="6"/>
      <c r="AN69" s="298">
        <f t="shared" si="90"/>
        <v>0</v>
      </c>
      <c r="AO69" s="6">
        <v>3.6815834767641995</v>
      </c>
      <c r="AP69" s="41">
        <f t="shared" si="19"/>
        <v>2139</v>
      </c>
      <c r="AQ69" s="6">
        <v>4.8691983122362865</v>
      </c>
      <c r="AR69" s="41">
        <f t="shared" si="91"/>
        <v>1154</v>
      </c>
      <c r="AS69" s="6"/>
      <c r="AT69" s="41">
        <f t="shared" si="92"/>
        <v>0</v>
      </c>
      <c r="AU69" s="6">
        <v>74.998278829604132</v>
      </c>
      <c r="AV69" s="111">
        <f t="shared" si="22"/>
        <v>43574</v>
      </c>
      <c r="AW69" s="6">
        <v>77.097046413502113</v>
      </c>
      <c r="AX69" s="111">
        <f t="shared" si="23"/>
        <v>18272</v>
      </c>
      <c r="AY69" s="6"/>
      <c r="AZ69" s="118">
        <f t="shared" si="24"/>
        <v>0</v>
      </c>
      <c r="BA69" s="8">
        <f t="shared" si="93"/>
        <v>818</v>
      </c>
      <c r="BB69" s="298">
        <f t="shared" si="26"/>
        <v>818</v>
      </c>
      <c r="BC69" s="110">
        <f t="shared" si="94"/>
        <v>4.0256723716381417</v>
      </c>
      <c r="BD69" s="9">
        <f t="shared" si="28"/>
        <v>3293</v>
      </c>
      <c r="BE69" s="10">
        <f t="shared" si="95"/>
        <v>75.606356968215152</v>
      </c>
      <c r="BF69" s="11">
        <f t="shared" si="30"/>
        <v>61845.999999999993</v>
      </c>
      <c r="BG69" s="304">
        <f t="shared" si="96"/>
        <v>1019</v>
      </c>
      <c r="BH69" s="298">
        <f t="shared" si="97"/>
        <v>1019</v>
      </c>
      <c r="BI69" s="112">
        <f t="shared" si="98"/>
        <v>3.8807654563297351</v>
      </c>
      <c r="BJ69" s="113">
        <f t="shared" si="34"/>
        <v>3954.5</v>
      </c>
      <c r="BK69" s="10">
        <f t="shared" si="99"/>
        <v>75.01275760549558</v>
      </c>
      <c r="BL69" s="119">
        <f t="shared" si="36"/>
        <v>76438</v>
      </c>
      <c r="BM69" s="5">
        <v>538</v>
      </c>
      <c r="BN69" s="298">
        <f t="shared" si="37"/>
        <v>538</v>
      </c>
      <c r="BO69" s="6">
        <v>222</v>
      </c>
      <c r="BP69" s="298">
        <f t="shared" si="100"/>
        <v>222</v>
      </c>
      <c r="BQ69" s="6"/>
      <c r="BR69" s="298">
        <f t="shared" si="101"/>
        <v>0</v>
      </c>
      <c r="BS69" s="40">
        <v>2.3029739776951672</v>
      </c>
      <c r="BT69" s="41">
        <f t="shared" si="40"/>
        <v>1239</v>
      </c>
      <c r="BU69" s="40">
        <v>3.3175675675675675</v>
      </c>
      <c r="BV69" s="41">
        <f t="shared" si="102"/>
        <v>736.5</v>
      </c>
      <c r="BW69" s="40"/>
      <c r="BX69" s="41">
        <f t="shared" si="103"/>
        <v>0</v>
      </c>
      <c r="BY69" s="6">
        <v>46.287054409005627</v>
      </c>
      <c r="BZ69" s="111">
        <f t="shared" si="78"/>
        <v>24902.435272045026</v>
      </c>
      <c r="CA69" s="6">
        <v>40.779735682819386</v>
      </c>
      <c r="CB69" s="111">
        <f t="shared" si="43"/>
        <v>9053.1013215859039</v>
      </c>
      <c r="CC69" s="6"/>
      <c r="CD69" s="111">
        <f t="shared" si="44"/>
        <v>0</v>
      </c>
      <c r="CE69" s="8">
        <f t="shared" si="104"/>
        <v>760</v>
      </c>
      <c r="CF69" s="298">
        <f t="shared" si="75"/>
        <v>760</v>
      </c>
      <c r="CG69" s="110">
        <f t="shared" si="105"/>
        <v>2.5993421052631578</v>
      </c>
      <c r="CH69" s="9">
        <f t="shared" si="76"/>
        <v>1975.5</v>
      </c>
      <c r="CI69" s="10">
        <f t="shared" si="106"/>
        <v>44.678337623198594</v>
      </c>
      <c r="CJ69" s="117">
        <f t="shared" si="77"/>
        <v>33955.536593630932</v>
      </c>
      <c r="CK69" s="5">
        <v>335</v>
      </c>
      <c r="CL69" s="302">
        <f t="shared" si="107"/>
        <v>335</v>
      </c>
      <c r="CM69" s="40">
        <v>3.8447761194029852</v>
      </c>
      <c r="CN69" s="9">
        <f t="shared" si="108"/>
        <v>1288</v>
      </c>
      <c r="CO69" s="6">
        <v>44.571428571428569</v>
      </c>
      <c r="CP69" s="117">
        <f t="shared" si="109"/>
        <v>14931.428571428571</v>
      </c>
      <c r="CQ69" s="195">
        <f t="shared" si="110"/>
        <v>1254</v>
      </c>
      <c r="CR69" s="298">
        <f t="shared" si="111"/>
        <v>1254</v>
      </c>
      <c r="CS69" s="9">
        <f t="shared" si="112"/>
        <v>3846.5</v>
      </c>
      <c r="CT69" s="117">
        <f t="shared" si="113"/>
        <v>78482.435272045026</v>
      </c>
      <c r="CU69" s="196">
        <f t="shared" si="114"/>
        <v>503</v>
      </c>
      <c r="CV69" s="298">
        <f t="shared" si="115"/>
        <v>503</v>
      </c>
      <c r="CW69" s="31">
        <f t="shared" si="116"/>
        <v>2068</v>
      </c>
      <c r="CX69" s="121">
        <f t="shared" si="117"/>
        <v>30487.101321585906</v>
      </c>
      <c r="CY69" s="196">
        <f t="shared" si="118"/>
        <v>1757</v>
      </c>
      <c r="CZ69" s="298">
        <f t="shared" si="119"/>
        <v>1757</v>
      </c>
      <c r="DA69" s="31">
        <f t="shared" si="120"/>
        <v>5914.5</v>
      </c>
      <c r="DB69" s="121">
        <f t="shared" si="121"/>
        <v>108969.53659363094</v>
      </c>
      <c r="DC69" s="196">
        <f t="shared" si="122"/>
        <v>22</v>
      </c>
      <c r="DD69" s="298">
        <f t="shared" si="123"/>
        <v>22</v>
      </c>
      <c r="DE69" s="9">
        <f t="shared" si="124"/>
        <v>15.5</v>
      </c>
      <c r="DF69" s="11">
        <f t="shared" si="125"/>
        <v>1424.0000000000002</v>
      </c>
      <c r="DG69" s="29">
        <f t="shared" si="126"/>
        <v>7218</v>
      </c>
      <c r="DH69" s="11">
        <f t="shared" si="127"/>
        <v>125324.9651650595</v>
      </c>
    </row>
    <row r="70" spans="1:112">
      <c r="A70" s="136" t="s">
        <v>111</v>
      </c>
      <c r="B70" s="137" t="s">
        <v>430</v>
      </c>
      <c r="C70" s="136">
        <v>138187</v>
      </c>
      <c r="D70" s="138">
        <v>8</v>
      </c>
      <c r="E70" s="335">
        <v>4129</v>
      </c>
      <c r="F70" s="115">
        <v>150</v>
      </c>
      <c r="G70" s="116">
        <f t="shared" si="72"/>
        <v>3979</v>
      </c>
      <c r="H70" s="108">
        <f t="shared" si="79"/>
        <v>3979</v>
      </c>
      <c r="I70" s="376">
        <f t="shared" si="80"/>
        <v>3979</v>
      </c>
      <c r="J70" s="375"/>
      <c r="K70" s="5">
        <v>302</v>
      </c>
      <c r="L70" s="302">
        <f t="shared" si="73"/>
        <v>302</v>
      </c>
      <c r="M70" s="512">
        <v>93</v>
      </c>
      <c r="N70" s="302">
        <f t="shared" si="81"/>
        <v>93</v>
      </c>
      <c r="O70" s="512">
        <v>35</v>
      </c>
      <c r="P70" s="302">
        <f t="shared" si="82"/>
        <v>35</v>
      </c>
      <c r="Q70" s="512">
        <v>2.8493377483443707</v>
      </c>
      <c r="R70" s="120">
        <f t="shared" ref="R70:R133" si="128">IF(K70&gt;0,(K70*Q70),)</f>
        <v>860.5</v>
      </c>
      <c r="S70" s="512">
        <v>3.236559139784946</v>
      </c>
      <c r="T70" s="120">
        <f t="shared" si="83"/>
        <v>301</v>
      </c>
      <c r="U70" s="512">
        <v>0.8</v>
      </c>
      <c r="V70" s="120">
        <f t="shared" si="84"/>
        <v>28</v>
      </c>
      <c r="W70" s="512">
        <v>74.397350993377486</v>
      </c>
      <c r="X70" s="7">
        <f t="shared" si="74"/>
        <v>22468</v>
      </c>
      <c r="Y70" s="6">
        <v>70.763440860215056</v>
      </c>
      <c r="Z70" s="7">
        <f t="shared" ref="Z70:Z133" si="129">IF(N70&gt;0,(N70*Y70),)</f>
        <v>6581</v>
      </c>
      <c r="AA70" s="6">
        <v>65.771428571428572</v>
      </c>
      <c r="AB70" s="7">
        <f t="shared" ref="AB70:AB133" si="130">IF(P70&gt;0,(P70*AA70),)</f>
        <v>2302</v>
      </c>
      <c r="AC70" s="8">
        <f t="shared" si="85"/>
        <v>430</v>
      </c>
      <c r="AD70" s="298">
        <f t="shared" ref="AD70:AD133" si="131">IF(AG70&gt;0,AC70,)</f>
        <v>430</v>
      </c>
      <c r="AE70" s="110">
        <f t="shared" si="86"/>
        <v>2.766279069767442</v>
      </c>
      <c r="AF70" s="9">
        <f t="shared" ref="AF70:AF133" si="132">IF(AC70&gt;0,(AC70*AE70),)</f>
        <v>1189.5</v>
      </c>
      <c r="AG70" s="10">
        <f t="shared" si="87"/>
        <v>72.909302325581393</v>
      </c>
      <c r="AH70" s="11">
        <f t="shared" ref="AH70:AH133" si="133">IF(AD70&gt;0,(AC70*AG70),)</f>
        <v>31351</v>
      </c>
      <c r="AI70" s="6">
        <v>1481</v>
      </c>
      <c r="AJ70" s="298">
        <f t="shared" si="88"/>
        <v>1481</v>
      </c>
      <c r="AK70" s="6">
        <v>477</v>
      </c>
      <c r="AL70" s="298">
        <f t="shared" si="89"/>
        <v>477</v>
      </c>
      <c r="AM70" s="6"/>
      <c r="AN70" s="298">
        <f t="shared" si="90"/>
        <v>0</v>
      </c>
      <c r="AO70" s="6">
        <v>3.6779203241053344</v>
      </c>
      <c r="AP70" s="41">
        <f t="shared" ref="AP70:AP133" si="134">IF(AI70&gt;0,(AI70*AO70),)</f>
        <v>5447</v>
      </c>
      <c r="AQ70" s="6">
        <v>4.8857442348008382</v>
      </c>
      <c r="AR70" s="41">
        <f t="shared" si="91"/>
        <v>2330.5</v>
      </c>
      <c r="AS70" s="6"/>
      <c r="AT70" s="41">
        <f t="shared" si="92"/>
        <v>0</v>
      </c>
      <c r="AU70" s="6">
        <v>75.403106009453069</v>
      </c>
      <c r="AV70" s="111">
        <f t="shared" ref="AV70:AV133" si="135">IF(AJ70&gt;0,(AJ70*AU70),)</f>
        <v>111672</v>
      </c>
      <c r="AW70" s="6">
        <v>77.832285115303989</v>
      </c>
      <c r="AX70" s="111">
        <f t="shared" ref="AX70:AX133" si="136">IF(AL70&gt;0,(AL70*AW70),)</f>
        <v>37126</v>
      </c>
      <c r="AY70" s="6"/>
      <c r="AZ70" s="118">
        <f t="shared" ref="AZ70:AZ133" si="137">IF(AN70&gt;0,(AN70*AY70),)</f>
        <v>0</v>
      </c>
      <c r="BA70" s="8">
        <f t="shared" si="93"/>
        <v>1958</v>
      </c>
      <c r="BB70" s="298">
        <f t="shared" ref="BB70:BB133" si="138">IF(BE70&gt;0,BA70,)</f>
        <v>1958</v>
      </c>
      <c r="BC70" s="110">
        <f t="shared" si="94"/>
        <v>3.9721654749744637</v>
      </c>
      <c r="BD70" s="9">
        <f t="shared" ref="BD70:BD133" si="139">IF(BA70&gt;0,(BA70*BC70),)</f>
        <v>7777.5</v>
      </c>
      <c r="BE70" s="10">
        <f t="shared" si="95"/>
        <v>75.994892747701741</v>
      </c>
      <c r="BF70" s="11">
        <f t="shared" ref="BF70:BF133" si="140">IF(BB70&gt;0,(BA70*BE70),)</f>
        <v>148798</v>
      </c>
      <c r="BG70" s="304">
        <f t="shared" si="96"/>
        <v>2388</v>
      </c>
      <c r="BH70" s="298">
        <f t="shared" si="97"/>
        <v>2388</v>
      </c>
      <c r="BI70" s="112">
        <f t="shared" si="98"/>
        <v>3.7550251256281406</v>
      </c>
      <c r="BJ70" s="113">
        <f t="shared" ref="BJ70:BJ133" si="141">IF(BG70&gt;0,(BG70*BI70),)</f>
        <v>8967</v>
      </c>
      <c r="BK70" s="10">
        <f t="shared" si="99"/>
        <v>75.439279731993295</v>
      </c>
      <c r="BL70" s="119">
        <f t="shared" ref="BL70:BL133" si="142">IF(BH70&gt;0,(BH70*BK70),)</f>
        <v>180149</v>
      </c>
      <c r="BM70" s="5">
        <v>796</v>
      </c>
      <c r="BN70" s="298">
        <f t="shared" si="37"/>
        <v>796</v>
      </c>
      <c r="BO70" s="6">
        <v>534</v>
      </c>
      <c r="BP70" s="298">
        <f t="shared" si="100"/>
        <v>534</v>
      </c>
      <c r="BQ70" s="6"/>
      <c r="BR70" s="298">
        <f t="shared" si="101"/>
        <v>0</v>
      </c>
      <c r="BS70" s="40">
        <v>2.5552763819095476</v>
      </c>
      <c r="BT70" s="41">
        <f t="shared" si="40"/>
        <v>2034</v>
      </c>
      <c r="BU70" s="40">
        <v>3.7209737827715355</v>
      </c>
      <c r="BV70" s="41">
        <f t="shared" si="102"/>
        <v>1987</v>
      </c>
      <c r="BW70" s="40"/>
      <c r="BX70" s="41">
        <f t="shared" si="103"/>
        <v>0</v>
      </c>
      <c r="BY70" s="6">
        <v>49.167717528373267</v>
      </c>
      <c r="BZ70" s="111">
        <f t="shared" si="78"/>
        <v>39137.503152585123</v>
      </c>
      <c r="CA70" s="6">
        <v>49.378731343283583</v>
      </c>
      <c r="CB70" s="111">
        <f t="shared" ref="CB70:CB133" si="143">IF(BP70&gt;0,(BP70*CA70),)</f>
        <v>26368.242537313432</v>
      </c>
      <c r="CC70" s="6"/>
      <c r="CD70" s="111">
        <f t="shared" ref="CD70:CD133" si="144">IF(BR70&gt;0,(BR70*CC70),)</f>
        <v>0</v>
      </c>
      <c r="CE70" s="8">
        <f t="shared" si="104"/>
        <v>1330</v>
      </c>
      <c r="CF70" s="298">
        <f t="shared" si="75"/>
        <v>1330</v>
      </c>
      <c r="CG70" s="110">
        <f t="shared" si="105"/>
        <v>3.0233082706766918</v>
      </c>
      <c r="CH70" s="9">
        <f t="shared" si="76"/>
        <v>4021</v>
      </c>
      <c r="CI70" s="10">
        <f t="shared" si="106"/>
        <v>49.252440368344779</v>
      </c>
      <c r="CJ70" s="117">
        <f t="shared" si="77"/>
        <v>65505.745689898555</v>
      </c>
      <c r="CK70" s="5">
        <v>261</v>
      </c>
      <c r="CL70" s="302">
        <f t="shared" si="107"/>
        <v>261</v>
      </c>
      <c r="CM70" s="40">
        <v>5.7432950191570882</v>
      </c>
      <c r="CN70" s="9">
        <f t="shared" si="108"/>
        <v>1499</v>
      </c>
      <c r="CO70" s="6">
        <v>47.285714285714285</v>
      </c>
      <c r="CP70" s="117">
        <f t="shared" si="109"/>
        <v>12341.571428571428</v>
      </c>
      <c r="CQ70" s="195">
        <f t="shared" si="110"/>
        <v>2579</v>
      </c>
      <c r="CR70" s="298">
        <f t="shared" si="111"/>
        <v>2579</v>
      </c>
      <c r="CS70" s="9">
        <f t="shared" si="112"/>
        <v>8341.5</v>
      </c>
      <c r="CT70" s="117">
        <f t="shared" si="113"/>
        <v>173277.50315258512</v>
      </c>
      <c r="CU70" s="196">
        <f t="shared" si="114"/>
        <v>1104</v>
      </c>
      <c r="CV70" s="298">
        <f t="shared" si="115"/>
        <v>1104</v>
      </c>
      <c r="CW70" s="31">
        <f t="shared" si="116"/>
        <v>4618.5</v>
      </c>
      <c r="CX70" s="121">
        <f t="shared" si="117"/>
        <v>70075.242537313432</v>
      </c>
      <c r="CY70" s="196">
        <f t="shared" si="118"/>
        <v>3683</v>
      </c>
      <c r="CZ70" s="298">
        <f t="shared" si="119"/>
        <v>3683</v>
      </c>
      <c r="DA70" s="31">
        <f t="shared" si="120"/>
        <v>12960</v>
      </c>
      <c r="DB70" s="121">
        <f t="shared" si="121"/>
        <v>243352.74568989855</v>
      </c>
      <c r="DC70" s="196">
        <f t="shared" si="122"/>
        <v>35</v>
      </c>
      <c r="DD70" s="298">
        <f t="shared" si="123"/>
        <v>35</v>
      </c>
      <c r="DE70" s="9">
        <f t="shared" si="124"/>
        <v>28</v>
      </c>
      <c r="DF70" s="11">
        <f t="shared" si="125"/>
        <v>2302</v>
      </c>
      <c r="DG70" s="29">
        <f t="shared" si="126"/>
        <v>14487</v>
      </c>
      <c r="DH70" s="11">
        <f t="shared" si="127"/>
        <v>257996.31711846997</v>
      </c>
    </row>
    <row r="71" spans="1:112">
      <c r="A71" s="136" t="s">
        <v>111</v>
      </c>
      <c r="B71" s="143" t="s">
        <v>431</v>
      </c>
      <c r="C71" s="136">
        <v>132851</v>
      </c>
      <c r="D71" s="138">
        <v>9</v>
      </c>
      <c r="E71" s="335">
        <v>655</v>
      </c>
      <c r="F71" s="115">
        <v>59</v>
      </c>
      <c r="G71" s="116">
        <f t="shared" ref="G71:G133" si="145">E71-F71</f>
        <v>596</v>
      </c>
      <c r="H71" s="108">
        <f t="shared" si="79"/>
        <v>596</v>
      </c>
      <c r="I71" s="376">
        <f t="shared" si="80"/>
        <v>594</v>
      </c>
      <c r="J71" s="375"/>
      <c r="K71" s="5">
        <v>73</v>
      </c>
      <c r="L71" s="302">
        <f t="shared" ref="L71:L134" si="146">IF(W71&gt;0,K71,)</f>
        <v>73</v>
      </c>
      <c r="M71" s="512">
        <v>33</v>
      </c>
      <c r="N71" s="302">
        <f t="shared" si="81"/>
        <v>33</v>
      </c>
      <c r="O71" s="512">
        <v>3</v>
      </c>
      <c r="P71" s="302">
        <f t="shared" si="82"/>
        <v>3</v>
      </c>
      <c r="Q71" s="512">
        <v>2.4178082191780823</v>
      </c>
      <c r="R71" s="120">
        <f t="shared" si="128"/>
        <v>176.5</v>
      </c>
      <c r="S71" s="512">
        <v>2.6818181818181817</v>
      </c>
      <c r="T71" s="120">
        <f t="shared" si="83"/>
        <v>88.5</v>
      </c>
      <c r="U71" s="512">
        <v>1.3333333333333333</v>
      </c>
      <c r="V71" s="120">
        <f t="shared" si="84"/>
        <v>4</v>
      </c>
      <c r="W71" s="512">
        <v>73.643835616438352</v>
      </c>
      <c r="X71" s="7">
        <f t="shared" ref="X71:X134" si="147">IF(L71&gt;0,(L71*W71),)</f>
        <v>5376</v>
      </c>
      <c r="Y71" s="6">
        <v>75.303030303030297</v>
      </c>
      <c r="Z71" s="7">
        <f t="shared" si="129"/>
        <v>2485</v>
      </c>
      <c r="AA71" s="6">
        <v>68</v>
      </c>
      <c r="AB71" s="7">
        <f t="shared" si="130"/>
        <v>204</v>
      </c>
      <c r="AC71" s="8">
        <f t="shared" si="85"/>
        <v>109</v>
      </c>
      <c r="AD71" s="298">
        <f t="shared" si="131"/>
        <v>109</v>
      </c>
      <c r="AE71" s="110">
        <f t="shared" si="86"/>
        <v>2.4678899082568808</v>
      </c>
      <c r="AF71" s="9">
        <f t="shared" si="132"/>
        <v>269</v>
      </c>
      <c r="AG71" s="10">
        <f t="shared" si="87"/>
        <v>73.9908256880734</v>
      </c>
      <c r="AH71" s="11">
        <f t="shared" si="133"/>
        <v>8065.0000000000009</v>
      </c>
      <c r="AI71" s="6">
        <v>217</v>
      </c>
      <c r="AJ71" s="298">
        <f t="shared" si="88"/>
        <v>217</v>
      </c>
      <c r="AK71" s="6">
        <v>66</v>
      </c>
      <c r="AL71" s="298">
        <f t="shared" si="89"/>
        <v>66</v>
      </c>
      <c r="AM71" s="6"/>
      <c r="AN71" s="298">
        <f t="shared" si="90"/>
        <v>0</v>
      </c>
      <c r="AO71" s="6">
        <v>3.4930875576036868</v>
      </c>
      <c r="AP71" s="41">
        <f t="shared" si="134"/>
        <v>758</v>
      </c>
      <c r="AQ71" s="6">
        <v>4.9924242424242422</v>
      </c>
      <c r="AR71" s="41">
        <f t="shared" si="91"/>
        <v>329.5</v>
      </c>
      <c r="AS71" s="6"/>
      <c r="AT71" s="41">
        <f t="shared" si="92"/>
        <v>0</v>
      </c>
      <c r="AU71" s="6">
        <v>75.552995391705068</v>
      </c>
      <c r="AV71" s="111">
        <f t="shared" si="135"/>
        <v>16395</v>
      </c>
      <c r="AW71" s="6">
        <v>82.484848484848484</v>
      </c>
      <c r="AX71" s="111">
        <f t="shared" si="136"/>
        <v>5444</v>
      </c>
      <c r="AY71" s="6"/>
      <c r="AZ71" s="118">
        <f t="shared" si="137"/>
        <v>0</v>
      </c>
      <c r="BA71" s="8">
        <f t="shared" si="93"/>
        <v>283</v>
      </c>
      <c r="BB71" s="298">
        <f t="shared" si="138"/>
        <v>283</v>
      </c>
      <c r="BC71" s="110">
        <f t="shared" si="94"/>
        <v>3.8427561837455833</v>
      </c>
      <c r="BD71" s="9">
        <f t="shared" si="139"/>
        <v>1087.5</v>
      </c>
      <c r="BE71" s="10">
        <f t="shared" si="95"/>
        <v>77.169611307420496</v>
      </c>
      <c r="BF71" s="11">
        <f t="shared" si="140"/>
        <v>21839</v>
      </c>
      <c r="BG71" s="304">
        <f t="shared" si="96"/>
        <v>392</v>
      </c>
      <c r="BH71" s="298">
        <f t="shared" si="97"/>
        <v>392</v>
      </c>
      <c r="BI71" s="112">
        <f t="shared" si="98"/>
        <v>3.4604591836734695</v>
      </c>
      <c r="BJ71" s="113">
        <f t="shared" si="141"/>
        <v>1356.5</v>
      </c>
      <c r="BK71" s="10">
        <f t="shared" si="99"/>
        <v>76.285714285714292</v>
      </c>
      <c r="BL71" s="119">
        <f t="shared" si="142"/>
        <v>29904.000000000004</v>
      </c>
      <c r="BM71" s="5">
        <v>69</v>
      </c>
      <c r="BN71" s="298">
        <f t="shared" si="37"/>
        <v>69</v>
      </c>
      <c r="BO71" s="6">
        <v>66</v>
      </c>
      <c r="BP71" s="298">
        <f t="shared" si="100"/>
        <v>66</v>
      </c>
      <c r="BQ71" s="6">
        <v>2</v>
      </c>
      <c r="BR71" s="298">
        <f t="shared" si="101"/>
        <v>0</v>
      </c>
      <c r="BS71" s="40">
        <v>2.3550724637681157</v>
      </c>
      <c r="BT71" s="41">
        <f t="shared" si="40"/>
        <v>162.5</v>
      </c>
      <c r="BU71" s="40">
        <v>3.6363636363636362</v>
      </c>
      <c r="BV71" s="41">
        <f t="shared" si="102"/>
        <v>240</v>
      </c>
      <c r="BW71" s="40">
        <v>3.25</v>
      </c>
      <c r="BX71" s="41">
        <f t="shared" si="103"/>
        <v>6.5</v>
      </c>
      <c r="BY71" s="6">
        <v>53.521739130434781</v>
      </c>
      <c r="BZ71" s="111">
        <f t="shared" si="78"/>
        <v>3693</v>
      </c>
      <c r="CA71" s="6">
        <v>49.878787878787875</v>
      </c>
      <c r="CB71" s="111">
        <f t="shared" si="143"/>
        <v>3292</v>
      </c>
      <c r="CC71" s="6"/>
      <c r="CD71" s="111">
        <f t="shared" si="144"/>
        <v>0</v>
      </c>
      <c r="CE71" s="8">
        <f t="shared" si="104"/>
        <v>137</v>
      </c>
      <c r="CF71" s="298">
        <f t="shared" ref="CF71:CF134" si="148">IF(CI71&gt;0,CE71,)</f>
        <v>137</v>
      </c>
      <c r="CG71" s="110">
        <f t="shared" si="105"/>
        <v>2.9854014598540144</v>
      </c>
      <c r="CH71" s="9">
        <f t="shared" ref="CH71:CH134" si="149">IF(CE71&gt;0,(CE71*CG71),)</f>
        <v>409</v>
      </c>
      <c r="CI71" s="10">
        <f t="shared" si="106"/>
        <v>50.985401459854018</v>
      </c>
      <c r="CJ71" s="117">
        <f t="shared" ref="CJ71:CJ134" si="150">IF(CE71&gt;0,(CE71*CI71),)</f>
        <v>6985</v>
      </c>
      <c r="CK71" s="5">
        <v>67</v>
      </c>
      <c r="CL71" s="302">
        <f t="shared" si="107"/>
        <v>67</v>
      </c>
      <c r="CM71" s="40">
        <v>4.7238805970149258</v>
      </c>
      <c r="CN71" s="9">
        <f t="shared" si="108"/>
        <v>316.5</v>
      </c>
      <c r="CO71" s="6">
        <v>76.857142857142861</v>
      </c>
      <c r="CP71" s="117">
        <f t="shared" si="109"/>
        <v>5149.4285714285716</v>
      </c>
      <c r="CQ71" s="195">
        <f t="shared" si="110"/>
        <v>359</v>
      </c>
      <c r="CR71" s="298">
        <f t="shared" si="111"/>
        <v>359</v>
      </c>
      <c r="CS71" s="9">
        <f t="shared" si="112"/>
        <v>1097</v>
      </c>
      <c r="CT71" s="117">
        <f t="shared" si="113"/>
        <v>25464</v>
      </c>
      <c r="CU71" s="196">
        <f t="shared" si="114"/>
        <v>165</v>
      </c>
      <c r="CV71" s="298">
        <f t="shared" si="115"/>
        <v>165</v>
      </c>
      <c r="CW71" s="31">
        <f t="shared" si="116"/>
        <v>658</v>
      </c>
      <c r="CX71" s="121">
        <f t="shared" si="117"/>
        <v>11221</v>
      </c>
      <c r="CY71" s="196">
        <f t="shared" si="118"/>
        <v>524</v>
      </c>
      <c r="CZ71" s="298">
        <f t="shared" si="119"/>
        <v>524</v>
      </c>
      <c r="DA71" s="31">
        <f t="shared" si="120"/>
        <v>1755</v>
      </c>
      <c r="DB71" s="121">
        <f t="shared" si="121"/>
        <v>36685</v>
      </c>
      <c r="DC71" s="196">
        <f t="shared" si="122"/>
        <v>5</v>
      </c>
      <c r="DD71" s="298">
        <f t="shared" si="123"/>
        <v>3</v>
      </c>
      <c r="DE71" s="9">
        <f t="shared" si="124"/>
        <v>10.5</v>
      </c>
      <c r="DF71" s="11">
        <f t="shared" si="125"/>
        <v>204</v>
      </c>
      <c r="DG71" s="29">
        <f t="shared" si="126"/>
        <v>2082</v>
      </c>
      <c r="DH71" s="11">
        <f t="shared" si="127"/>
        <v>42038.428571428572</v>
      </c>
    </row>
    <row r="72" spans="1:112">
      <c r="A72" s="136" t="s">
        <v>111</v>
      </c>
      <c r="B72" s="143" t="s">
        <v>432</v>
      </c>
      <c r="C72" s="136">
        <v>134343</v>
      </c>
      <c r="D72" s="138">
        <v>9</v>
      </c>
      <c r="E72" s="335">
        <v>585</v>
      </c>
      <c r="F72" s="115">
        <v>23</v>
      </c>
      <c r="G72" s="116">
        <f t="shared" si="145"/>
        <v>562</v>
      </c>
      <c r="H72" s="108">
        <f t="shared" ref="H72:H103" si="151">+K72+M72+O72+AI72+AK72+AM72+BM72+BO72+BQ72+CK72</f>
        <v>562</v>
      </c>
      <c r="I72" s="376">
        <f t="shared" ref="I72:I103" si="152">+L72+N72+P72+AJ72+AL72+AN72+BN72+BP72+BR72+CL72</f>
        <v>537</v>
      </c>
      <c r="J72" s="375"/>
      <c r="K72" s="5">
        <v>252</v>
      </c>
      <c r="L72" s="302">
        <f t="shared" si="146"/>
        <v>252</v>
      </c>
      <c r="M72" s="512">
        <v>43</v>
      </c>
      <c r="N72" s="302">
        <f t="shared" ref="N72:N103" si="153">IF(Y72&gt;0,M72,)</f>
        <v>43</v>
      </c>
      <c r="O72" s="512">
        <v>1</v>
      </c>
      <c r="P72" s="302">
        <f t="shared" ref="P72:P103" si="154">IF(AA72&gt;0,O72,)</f>
        <v>1</v>
      </c>
      <c r="Q72" s="512">
        <v>3.0952380952380953</v>
      </c>
      <c r="R72" s="120">
        <f t="shared" si="128"/>
        <v>780</v>
      </c>
      <c r="S72" s="512">
        <v>5.1744186046511631</v>
      </c>
      <c r="T72" s="120">
        <f t="shared" ref="T72:T103" si="155">IF(M72&gt;0,(M72*S72),)</f>
        <v>222.5</v>
      </c>
      <c r="U72" s="512">
        <v>0.5</v>
      </c>
      <c r="V72" s="120">
        <f t="shared" ref="V72:V103" si="156">IF(O72&gt;0,(O72*U72),)</f>
        <v>0.5</v>
      </c>
      <c r="W72" s="512">
        <v>77.05952380952381</v>
      </c>
      <c r="X72" s="7">
        <f t="shared" si="147"/>
        <v>19419</v>
      </c>
      <c r="Y72" s="6">
        <v>83.616279069767444</v>
      </c>
      <c r="Z72" s="7">
        <f t="shared" si="129"/>
        <v>3595.5</v>
      </c>
      <c r="AA72" s="6">
        <v>56</v>
      </c>
      <c r="AB72" s="7">
        <f t="shared" si="130"/>
        <v>56</v>
      </c>
      <c r="AC72" s="8">
        <f t="shared" ref="AC72:AC103" si="157">K72+M72+O72</f>
        <v>296</v>
      </c>
      <c r="AD72" s="298">
        <f t="shared" si="131"/>
        <v>296</v>
      </c>
      <c r="AE72" s="110">
        <f t="shared" ref="AE72:AE103" si="158">IF(AC72&gt;0,((R72+T72+V72)/AC72),)</f>
        <v>3.3885135135135136</v>
      </c>
      <c r="AF72" s="9">
        <f t="shared" si="132"/>
        <v>1003</v>
      </c>
      <c r="AG72" s="10">
        <f t="shared" ref="AG72:AG103" si="159">IF((X72+Z72+AB72)&gt;0,((X72+Z72+AB72)/AC72),)</f>
        <v>77.940878378378372</v>
      </c>
      <c r="AH72" s="11">
        <f t="shared" si="133"/>
        <v>23070.499999999996</v>
      </c>
      <c r="AI72" s="6">
        <v>75</v>
      </c>
      <c r="AJ72" s="298">
        <f t="shared" ref="AJ72:AJ103" si="160">IF(AU72&gt;0,AI72,)</f>
        <v>75</v>
      </c>
      <c r="AK72" s="6">
        <v>36</v>
      </c>
      <c r="AL72" s="298">
        <f t="shared" ref="AL72:AL103" si="161">IF(AW72&gt;0,AK72,)</f>
        <v>36</v>
      </c>
      <c r="AM72" s="6"/>
      <c r="AN72" s="298">
        <f t="shared" ref="AN72:AN103" si="162">IF(AY72&gt;0,AM72,)</f>
        <v>0</v>
      </c>
      <c r="AO72" s="6">
        <v>4.34</v>
      </c>
      <c r="AP72" s="41">
        <f t="shared" si="134"/>
        <v>325.5</v>
      </c>
      <c r="AQ72" s="6">
        <v>5.5972222222222223</v>
      </c>
      <c r="AR72" s="41">
        <f t="shared" ref="AR72:AR103" si="163">IF(AK72&gt;0,(AK72*AQ72),)</f>
        <v>201.5</v>
      </c>
      <c r="AS72" s="6"/>
      <c r="AT72" s="41">
        <f t="shared" ref="AT72:AT103" si="164">IF(AM72&gt;0,(AM72*AS72),)</f>
        <v>0</v>
      </c>
      <c r="AU72" s="6">
        <v>78.013333333333335</v>
      </c>
      <c r="AV72" s="111">
        <f t="shared" si="135"/>
        <v>5851</v>
      </c>
      <c r="AW72" s="6">
        <v>77.722222222222229</v>
      </c>
      <c r="AX72" s="111">
        <f t="shared" si="136"/>
        <v>2798</v>
      </c>
      <c r="AY72" s="6"/>
      <c r="AZ72" s="118">
        <f t="shared" si="137"/>
        <v>0</v>
      </c>
      <c r="BA72" s="8">
        <f t="shared" ref="BA72:BA103" si="165">AI72+AK72+AM72</f>
        <v>111</v>
      </c>
      <c r="BB72" s="298">
        <f t="shared" si="138"/>
        <v>111</v>
      </c>
      <c r="BC72" s="110">
        <f t="shared" ref="BC72:BC103" si="166">IF(BA72&gt;0,((AP72+AR72+AT72)/BA72),)</f>
        <v>4.7477477477477477</v>
      </c>
      <c r="BD72" s="9">
        <f t="shared" si="139"/>
        <v>527</v>
      </c>
      <c r="BE72" s="10">
        <f t="shared" ref="BE72:BE103" si="167">IF((AV72+AX72+AZ72)&gt;0,((AV72+AX72+AZ72)/BA72),)</f>
        <v>77.918918918918919</v>
      </c>
      <c r="BF72" s="11">
        <f t="shared" si="140"/>
        <v>8649</v>
      </c>
      <c r="BG72" s="304">
        <f t="shared" ref="BG72:BG103" si="168">AC72+BA72</f>
        <v>407</v>
      </c>
      <c r="BH72" s="298">
        <f t="shared" ref="BH72:BH103" si="169">AD72+BB72</f>
        <v>407</v>
      </c>
      <c r="BI72" s="112">
        <f t="shared" ref="BI72:BI103" si="170">IF(BG72&gt;0,((AC72*AE72)+(BA72*BC72))/BG72,)</f>
        <v>3.7592137592137593</v>
      </c>
      <c r="BJ72" s="113">
        <f t="shared" si="141"/>
        <v>1530</v>
      </c>
      <c r="BK72" s="10">
        <f t="shared" ref="BK72:BK103" si="171">IF(BH72&gt;0,((AD72*AG72)+(BB72*BE72))/BH72,)</f>
        <v>77.934889434889428</v>
      </c>
      <c r="BL72" s="119">
        <f t="shared" si="142"/>
        <v>31719.499999999996</v>
      </c>
      <c r="BM72" s="5">
        <v>71</v>
      </c>
      <c r="BN72" s="298">
        <f t="shared" ref="BN72:BN135" si="172">IF(BY72&gt;0,BM72,)</f>
        <v>71</v>
      </c>
      <c r="BO72" s="6">
        <v>59</v>
      </c>
      <c r="BP72" s="298">
        <f t="shared" ref="BP72:BP103" si="173">IF(CA72&gt;0,BO72,)</f>
        <v>59</v>
      </c>
      <c r="BQ72" s="6">
        <v>3</v>
      </c>
      <c r="BR72" s="298">
        <f t="shared" ref="BR72:BR103" si="174">IF(CC72&gt;0,BQ72,)</f>
        <v>0</v>
      </c>
      <c r="BS72" s="40">
        <v>3.007042253521127</v>
      </c>
      <c r="BT72" s="41">
        <f t="shared" ref="BT72:BT133" si="175">IF(BM72&gt;0,(BM72*BS72),)</f>
        <v>213.50000000000003</v>
      </c>
      <c r="BU72" s="40">
        <v>3.7288135593220337</v>
      </c>
      <c r="BV72" s="41">
        <f t="shared" ref="BV72:BV103" si="176">IF(BO72&gt;0,(BO72*BU72),)</f>
        <v>220</v>
      </c>
      <c r="BW72" s="40">
        <v>3.3333333333333335</v>
      </c>
      <c r="BX72" s="41">
        <f t="shared" ref="BX72:BX103" si="177">IF(BQ72&gt;0,(BQ72*BW72),)</f>
        <v>10</v>
      </c>
      <c r="BY72" s="6">
        <v>58.622641509433961</v>
      </c>
      <c r="BZ72" s="111">
        <f t="shared" ref="BZ72:BZ135" si="178">IF(BN72&gt;0,(BN72*BY72),)</f>
        <v>4162.2075471698108</v>
      </c>
      <c r="CA72" s="6">
        <v>50</v>
      </c>
      <c r="CB72" s="111">
        <f t="shared" si="143"/>
        <v>2950</v>
      </c>
      <c r="CC72" s="6"/>
      <c r="CD72" s="111">
        <f t="shared" si="144"/>
        <v>0</v>
      </c>
      <c r="CE72" s="8">
        <f t="shared" ref="CE72:CE103" si="179">BM72+BO72+BQ72</f>
        <v>133</v>
      </c>
      <c r="CF72" s="298">
        <f t="shared" si="148"/>
        <v>133</v>
      </c>
      <c r="CG72" s="110">
        <f t="shared" ref="CG72:CG103" si="180">IF(CE72&gt;0,((BT72+BV72+BX72)/CE72),)</f>
        <v>3.3345864661654137</v>
      </c>
      <c r="CH72" s="9">
        <f t="shared" si="149"/>
        <v>443.5</v>
      </c>
      <c r="CI72" s="10">
        <f t="shared" ref="CI72:CI103" si="181">IF((BZ72+CB72+CD72)&gt;0,((BZ72+CB72+CD72)/CE72),)</f>
        <v>53.475244715562489</v>
      </c>
      <c r="CJ72" s="117">
        <f t="shared" si="150"/>
        <v>7112.2075471698108</v>
      </c>
      <c r="CK72" s="5">
        <v>22</v>
      </c>
      <c r="CL72" s="302">
        <f t="shared" ref="CL72:CL103" si="182">IF(CO72&gt;0,CK72,)</f>
        <v>0</v>
      </c>
      <c r="CM72" s="40">
        <v>8.6136363636363633</v>
      </c>
      <c r="CN72" s="9">
        <f t="shared" ref="CN72:CN103" si="183">IF(CK72&gt;0,(CK72*CM72),)</f>
        <v>189.5</v>
      </c>
      <c r="CO72" s="6"/>
      <c r="CP72" s="117">
        <f t="shared" ref="CP72:CP103" si="184">IF(CO72&gt;0,(CK72*CO72),)</f>
        <v>0</v>
      </c>
      <c r="CQ72" s="195">
        <f t="shared" ref="CQ72:CQ103" si="185">(K72+AI72+BM72)</f>
        <v>398</v>
      </c>
      <c r="CR72" s="298">
        <f t="shared" ref="CR72:CR103" si="186">(L72+AJ72+BN72)</f>
        <v>398</v>
      </c>
      <c r="CS72" s="9">
        <f t="shared" ref="CS72:CS103" si="187">IF(CQ72&gt;0,(R72+AP72+BT72),"")</f>
        <v>1319</v>
      </c>
      <c r="CT72" s="117">
        <f t="shared" ref="CT72:CT103" si="188">IF(CR72&gt;0,(X72+AV72+BZ72),"")</f>
        <v>29432.207547169812</v>
      </c>
      <c r="CU72" s="196">
        <f t="shared" ref="CU72:CU103" si="189">(M72+AK72+BO72)</f>
        <v>138</v>
      </c>
      <c r="CV72" s="298">
        <f t="shared" ref="CV72:CV103" si="190">(N72+AL72+BP72)</f>
        <v>138</v>
      </c>
      <c r="CW72" s="31">
        <f t="shared" ref="CW72:CW103" si="191">IF(CU72&gt;0,T72+AR72+BV72,)</f>
        <v>644</v>
      </c>
      <c r="CX72" s="121">
        <f t="shared" ref="CX72:CX103" si="192">IF(CV72&gt;0,Z72+AX72+CB72,)</f>
        <v>9343.5</v>
      </c>
      <c r="CY72" s="196">
        <f t="shared" ref="CY72:CY103" si="193">+CU72+CQ72</f>
        <v>536</v>
      </c>
      <c r="CZ72" s="298">
        <f t="shared" ref="CZ72:CZ103" si="194">+CV72+CR72</f>
        <v>536</v>
      </c>
      <c r="DA72" s="31">
        <f t="shared" ref="DA72:DA103" si="195">IF(CY72&gt;0,(CS72+CW72),"")</f>
        <v>1963</v>
      </c>
      <c r="DB72" s="121">
        <f t="shared" ref="DB72:DB103" si="196">IF(CZ72&gt;0,(CT72+CX72),"")</f>
        <v>38775.707547169812</v>
      </c>
      <c r="DC72" s="196">
        <f t="shared" ref="DC72:DC103" si="197">(O72+AM72+BQ72)</f>
        <v>4</v>
      </c>
      <c r="DD72" s="298">
        <f t="shared" ref="DD72:DD103" si="198">(P72+AN72+BR72)</f>
        <v>1</v>
      </c>
      <c r="DE72" s="9">
        <f t="shared" ref="DE72:DE103" si="199">IF(DC72&gt;0,(V72+AT72+BX72),"")</f>
        <v>10.5</v>
      </c>
      <c r="DF72" s="11">
        <f t="shared" ref="DF72:DF103" si="200">IF(DD72&gt;0,(AB72+AZ72+CD72),"")</f>
        <v>56</v>
      </c>
      <c r="DG72" s="29">
        <f t="shared" ref="DG72:DG103" si="201">IF((BG72+CE72+CK72)&gt;0,(BJ72+CH72+CN72),"")</f>
        <v>2163</v>
      </c>
      <c r="DH72" s="11">
        <f t="shared" ref="DH72:DH103" si="202">IF((BH72+CF72+CL72)&gt;0,(BL72+CJ72+CP72),"")</f>
        <v>38831.707547169804</v>
      </c>
    </row>
    <row r="73" spans="1:112">
      <c r="A73" s="136" t="s">
        <v>111</v>
      </c>
      <c r="B73" s="137" t="s">
        <v>433</v>
      </c>
      <c r="C73" s="136">
        <v>135160</v>
      </c>
      <c r="D73" s="138">
        <v>9</v>
      </c>
      <c r="E73" s="335">
        <v>264</v>
      </c>
      <c r="F73" s="115">
        <v>10</v>
      </c>
      <c r="G73" s="116">
        <f t="shared" si="145"/>
        <v>254</v>
      </c>
      <c r="H73" s="108">
        <f t="shared" si="151"/>
        <v>254</v>
      </c>
      <c r="I73" s="376">
        <f t="shared" si="152"/>
        <v>222</v>
      </c>
      <c r="J73" s="375"/>
      <c r="K73" s="5">
        <v>63</v>
      </c>
      <c r="L73" s="302">
        <f t="shared" si="146"/>
        <v>63</v>
      </c>
      <c r="M73" s="512">
        <v>13</v>
      </c>
      <c r="N73" s="302">
        <f t="shared" si="153"/>
        <v>13</v>
      </c>
      <c r="O73" s="512">
        <v>9</v>
      </c>
      <c r="P73" s="302">
        <f t="shared" si="154"/>
        <v>9</v>
      </c>
      <c r="Q73" s="512">
        <v>2.2857142857142856</v>
      </c>
      <c r="R73" s="120">
        <f t="shared" si="128"/>
        <v>144</v>
      </c>
      <c r="S73" s="512">
        <v>2.8461538461538463</v>
      </c>
      <c r="T73" s="120">
        <f t="shared" si="155"/>
        <v>37</v>
      </c>
      <c r="U73" s="512">
        <v>0.55555555555555558</v>
      </c>
      <c r="V73" s="120">
        <f t="shared" si="156"/>
        <v>5</v>
      </c>
      <c r="W73" s="512">
        <v>71.365079365079367</v>
      </c>
      <c r="X73" s="7">
        <f t="shared" si="147"/>
        <v>4496</v>
      </c>
      <c r="Y73" s="6">
        <v>77</v>
      </c>
      <c r="Z73" s="7">
        <f t="shared" si="129"/>
        <v>1001</v>
      </c>
      <c r="AA73" s="6">
        <v>70.111111111111114</v>
      </c>
      <c r="AB73" s="7">
        <f t="shared" si="130"/>
        <v>631</v>
      </c>
      <c r="AC73" s="8">
        <f t="shared" si="157"/>
        <v>85</v>
      </c>
      <c r="AD73" s="298">
        <f t="shared" si="131"/>
        <v>85</v>
      </c>
      <c r="AE73" s="110">
        <f t="shared" si="158"/>
        <v>2.1882352941176473</v>
      </c>
      <c r="AF73" s="9">
        <f t="shared" si="132"/>
        <v>186.00000000000003</v>
      </c>
      <c r="AG73" s="10">
        <f t="shared" si="159"/>
        <v>72.094117647058823</v>
      </c>
      <c r="AH73" s="11">
        <f t="shared" si="133"/>
        <v>6128</v>
      </c>
      <c r="AI73" s="6">
        <v>68</v>
      </c>
      <c r="AJ73" s="298">
        <f t="shared" si="160"/>
        <v>68</v>
      </c>
      <c r="AK73" s="6">
        <v>29</v>
      </c>
      <c r="AL73" s="298">
        <f t="shared" si="161"/>
        <v>29</v>
      </c>
      <c r="AM73" s="6"/>
      <c r="AN73" s="298">
        <f t="shared" si="162"/>
        <v>0</v>
      </c>
      <c r="AO73" s="6">
        <v>4.4044117647058822</v>
      </c>
      <c r="AP73" s="41">
        <f t="shared" si="134"/>
        <v>299.5</v>
      </c>
      <c r="AQ73" s="6">
        <v>5.431034482758621</v>
      </c>
      <c r="AR73" s="41">
        <f t="shared" si="163"/>
        <v>157.5</v>
      </c>
      <c r="AS73" s="6"/>
      <c r="AT73" s="41">
        <f t="shared" si="164"/>
        <v>0</v>
      </c>
      <c r="AU73" s="6">
        <v>76.794117647058826</v>
      </c>
      <c r="AV73" s="111">
        <f t="shared" si="135"/>
        <v>5222</v>
      </c>
      <c r="AW73" s="6">
        <v>76.758620689655174</v>
      </c>
      <c r="AX73" s="111">
        <f t="shared" si="136"/>
        <v>2226</v>
      </c>
      <c r="AY73" s="6"/>
      <c r="AZ73" s="118">
        <f t="shared" si="137"/>
        <v>0</v>
      </c>
      <c r="BA73" s="8">
        <f t="shared" si="165"/>
        <v>97</v>
      </c>
      <c r="BB73" s="298">
        <f t="shared" si="138"/>
        <v>97</v>
      </c>
      <c r="BC73" s="110">
        <f t="shared" si="166"/>
        <v>4.7113402061855671</v>
      </c>
      <c r="BD73" s="9">
        <f t="shared" si="139"/>
        <v>457</v>
      </c>
      <c r="BE73" s="10">
        <f t="shared" si="167"/>
        <v>76.783505154639172</v>
      </c>
      <c r="BF73" s="11">
        <f t="shared" si="140"/>
        <v>7448</v>
      </c>
      <c r="BG73" s="304">
        <f t="shared" si="168"/>
        <v>182</v>
      </c>
      <c r="BH73" s="298">
        <f t="shared" si="169"/>
        <v>182</v>
      </c>
      <c r="BI73" s="112">
        <f t="shared" si="170"/>
        <v>3.5329670329670328</v>
      </c>
      <c r="BJ73" s="113">
        <f t="shared" si="141"/>
        <v>643</v>
      </c>
      <c r="BK73" s="10">
        <f t="shared" si="171"/>
        <v>74.593406593406598</v>
      </c>
      <c r="BL73" s="119">
        <f t="shared" si="142"/>
        <v>13576</v>
      </c>
      <c r="BM73" s="5">
        <v>17</v>
      </c>
      <c r="BN73" s="298">
        <f t="shared" si="172"/>
        <v>17</v>
      </c>
      <c r="BO73" s="6">
        <v>22</v>
      </c>
      <c r="BP73" s="298">
        <f t="shared" si="173"/>
        <v>22</v>
      </c>
      <c r="BQ73" s="6">
        <v>1</v>
      </c>
      <c r="BR73" s="298">
        <f t="shared" si="174"/>
        <v>1</v>
      </c>
      <c r="BS73" s="40">
        <v>2.4705882352941178</v>
      </c>
      <c r="BT73" s="41">
        <f t="shared" si="175"/>
        <v>42</v>
      </c>
      <c r="BU73" s="40">
        <v>2.8409090909090908</v>
      </c>
      <c r="BV73" s="41">
        <f t="shared" si="176"/>
        <v>62.5</v>
      </c>
      <c r="BW73" s="40">
        <v>3</v>
      </c>
      <c r="BX73" s="41">
        <f t="shared" si="177"/>
        <v>3</v>
      </c>
      <c r="BY73" s="6">
        <v>51.785714285714285</v>
      </c>
      <c r="BZ73" s="111">
        <f t="shared" si="178"/>
        <v>880.35714285714289</v>
      </c>
      <c r="CA73" s="6">
        <v>43.210526315789473</v>
      </c>
      <c r="CB73" s="111">
        <f t="shared" si="143"/>
        <v>950.63157894736844</v>
      </c>
      <c r="CC73" s="6">
        <v>24</v>
      </c>
      <c r="CD73" s="111">
        <f t="shared" si="144"/>
        <v>24</v>
      </c>
      <c r="CE73" s="8">
        <f t="shared" si="179"/>
        <v>40</v>
      </c>
      <c r="CF73" s="298">
        <f t="shared" si="148"/>
        <v>40</v>
      </c>
      <c r="CG73" s="110">
        <f t="shared" si="180"/>
        <v>2.6875</v>
      </c>
      <c r="CH73" s="9">
        <f t="shared" si="149"/>
        <v>107.5</v>
      </c>
      <c r="CI73" s="10">
        <f t="shared" si="181"/>
        <v>46.374718045112786</v>
      </c>
      <c r="CJ73" s="117">
        <f t="shared" si="150"/>
        <v>1854.9887218045114</v>
      </c>
      <c r="CK73" s="5">
        <v>32</v>
      </c>
      <c r="CL73" s="302">
        <f t="shared" si="182"/>
        <v>0</v>
      </c>
      <c r="CM73" s="40">
        <v>6.09375</v>
      </c>
      <c r="CN73" s="9">
        <f t="shared" si="183"/>
        <v>195</v>
      </c>
      <c r="CO73" s="6"/>
      <c r="CP73" s="117">
        <f t="shared" si="184"/>
        <v>0</v>
      </c>
      <c r="CQ73" s="195">
        <f t="shared" si="185"/>
        <v>148</v>
      </c>
      <c r="CR73" s="298">
        <f t="shared" si="186"/>
        <v>148</v>
      </c>
      <c r="CS73" s="9">
        <f t="shared" si="187"/>
        <v>485.5</v>
      </c>
      <c r="CT73" s="117">
        <f t="shared" si="188"/>
        <v>10598.357142857143</v>
      </c>
      <c r="CU73" s="196">
        <f t="shared" si="189"/>
        <v>64</v>
      </c>
      <c r="CV73" s="298">
        <f t="shared" si="190"/>
        <v>64</v>
      </c>
      <c r="CW73" s="31">
        <f t="shared" si="191"/>
        <v>257</v>
      </c>
      <c r="CX73" s="121">
        <f t="shared" si="192"/>
        <v>4177.6315789473683</v>
      </c>
      <c r="CY73" s="196">
        <f t="shared" si="193"/>
        <v>212</v>
      </c>
      <c r="CZ73" s="298">
        <f t="shared" si="194"/>
        <v>212</v>
      </c>
      <c r="DA73" s="31">
        <f t="shared" si="195"/>
        <v>742.5</v>
      </c>
      <c r="DB73" s="121">
        <f t="shared" si="196"/>
        <v>14775.988721804511</v>
      </c>
      <c r="DC73" s="196">
        <f t="shared" si="197"/>
        <v>10</v>
      </c>
      <c r="DD73" s="298">
        <f t="shared" si="198"/>
        <v>10</v>
      </c>
      <c r="DE73" s="9">
        <f t="shared" si="199"/>
        <v>8</v>
      </c>
      <c r="DF73" s="11">
        <f t="shared" si="200"/>
        <v>655</v>
      </c>
      <c r="DG73" s="29">
        <f t="shared" si="201"/>
        <v>945.5</v>
      </c>
      <c r="DH73" s="11">
        <f t="shared" si="202"/>
        <v>15430.988721804511</v>
      </c>
    </row>
    <row r="74" spans="1:112">
      <c r="A74" s="136" t="s">
        <v>111</v>
      </c>
      <c r="B74" s="137" t="s">
        <v>434</v>
      </c>
      <c r="C74" s="136">
        <v>135188</v>
      </c>
      <c r="D74" s="138">
        <v>9</v>
      </c>
      <c r="E74" s="335">
        <v>402</v>
      </c>
      <c r="F74" s="115">
        <v>19</v>
      </c>
      <c r="G74" s="116">
        <f t="shared" si="145"/>
        <v>383</v>
      </c>
      <c r="H74" s="108">
        <f t="shared" si="151"/>
        <v>383</v>
      </c>
      <c r="I74" s="376">
        <f t="shared" si="152"/>
        <v>333</v>
      </c>
      <c r="J74" s="375"/>
      <c r="K74" s="5">
        <v>60</v>
      </c>
      <c r="L74" s="302">
        <f t="shared" si="146"/>
        <v>60</v>
      </c>
      <c r="M74" s="512">
        <v>17</v>
      </c>
      <c r="N74" s="302">
        <f t="shared" si="153"/>
        <v>17</v>
      </c>
      <c r="O74" s="512">
        <v>4</v>
      </c>
      <c r="P74" s="302">
        <f t="shared" si="154"/>
        <v>4</v>
      </c>
      <c r="Q74" s="512">
        <v>2.7666666666666666</v>
      </c>
      <c r="R74" s="120">
        <f t="shared" si="128"/>
        <v>166</v>
      </c>
      <c r="S74" s="512">
        <v>3.5</v>
      </c>
      <c r="T74" s="120">
        <f t="shared" si="155"/>
        <v>59.5</v>
      </c>
      <c r="U74" s="512">
        <v>0.875</v>
      </c>
      <c r="V74" s="120">
        <f t="shared" si="156"/>
        <v>3.5</v>
      </c>
      <c r="W74" s="512">
        <v>63.45</v>
      </c>
      <c r="X74" s="7">
        <f t="shared" si="147"/>
        <v>3807</v>
      </c>
      <c r="Y74" s="6">
        <v>58.441176470588232</v>
      </c>
      <c r="Z74" s="7">
        <f t="shared" si="129"/>
        <v>993.5</v>
      </c>
      <c r="AA74" s="6">
        <v>66.5</v>
      </c>
      <c r="AB74" s="7">
        <f t="shared" si="130"/>
        <v>266</v>
      </c>
      <c r="AC74" s="8">
        <f t="shared" si="157"/>
        <v>81</v>
      </c>
      <c r="AD74" s="298">
        <f t="shared" si="131"/>
        <v>81</v>
      </c>
      <c r="AE74" s="110">
        <f t="shared" si="158"/>
        <v>2.8271604938271606</v>
      </c>
      <c r="AF74" s="9">
        <f t="shared" si="132"/>
        <v>229</v>
      </c>
      <c r="AG74" s="10">
        <f t="shared" si="159"/>
        <v>62.549382716049379</v>
      </c>
      <c r="AH74" s="11">
        <f t="shared" si="133"/>
        <v>5066.5</v>
      </c>
      <c r="AI74" s="6">
        <v>124</v>
      </c>
      <c r="AJ74" s="298">
        <f t="shared" si="160"/>
        <v>124</v>
      </c>
      <c r="AK74" s="6">
        <v>35</v>
      </c>
      <c r="AL74" s="298">
        <f t="shared" si="161"/>
        <v>35</v>
      </c>
      <c r="AM74" s="6"/>
      <c r="AN74" s="298">
        <f t="shared" si="162"/>
        <v>0</v>
      </c>
      <c r="AO74" s="6">
        <v>3.4556451612903225</v>
      </c>
      <c r="AP74" s="41">
        <f t="shared" si="134"/>
        <v>428.5</v>
      </c>
      <c r="AQ74" s="6">
        <v>4.7571428571428571</v>
      </c>
      <c r="AR74" s="41">
        <f t="shared" si="163"/>
        <v>166.5</v>
      </c>
      <c r="AS74" s="6"/>
      <c r="AT74" s="41">
        <f t="shared" si="164"/>
        <v>0</v>
      </c>
      <c r="AU74" s="6">
        <v>64.290322580645167</v>
      </c>
      <c r="AV74" s="111">
        <f t="shared" si="135"/>
        <v>7972.0000000000009</v>
      </c>
      <c r="AW74" s="6">
        <v>63.971428571428568</v>
      </c>
      <c r="AX74" s="111">
        <f t="shared" si="136"/>
        <v>2239</v>
      </c>
      <c r="AY74" s="6"/>
      <c r="AZ74" s="118">
        <f t="shared" si="137"/>
        <v>0</v>
      </c>
      <c r="BA74" s="8">
        <f t="shared" si="165"/>
        <v>159</v>
      </c>
      <c r="BB74" s="298">
        <f t="shared" si="138"/>
        <v>159</v>
      </c>
      <c r="BC74" s="110">
        <f t="shared" si="166"/>
        <v>3.742138364779874</v>
      </c>
      <c r="BD74" s="9">
        <f t="shared" si="139"/>
        <v>595</v>
      </c>
      <c r="BE74" s="10">
        <f t="shared" si="167"/>
        <v>64.220125786163521</v>
      </c>
      <c r="BF74" s="11">
        <f t="shared" si="140"/>
        <v>10211</v>
      </c>
      <c r="BG74" s="304">
        <f t="shared" si="168"/>
        <v>240</v>
      </c>
      <c r="BH74" s="298">
        <f t="shared" si="169"/>
        <v>240</v>
      </c>
      <c r="BI74" s="112">
        <f t="shared" si="170"/>
        <v>3.4333333333333331</v>
      </c>
      <c r="BJ74" s="113">
        <f t="shared" si="141"/>
        <v>824</v>
      </c>
      <c r="BK74" s="10">
        <f t="shared" si="171"/>
        <v>63.65625</v>
      </c>
      <c r="BL74" s="119">
        <f t="shared" si="142"/>
        <v>15277.5</v>
      </c>
      <c r="BM74" s="5">
        <v>50</v>
      </c>
      <c r="BN74" s="298">
        <f t="shared" si="172"/>
        <v>50</v>
      </c>
      <c r="BO74" s="6">
        <v>43</v>
      </c>
      <c r="BP74" s="298">
        <f t="shared" si="173"/>
        <v>43</v>
      </c>
      <c r="BQ74" s="6"/>
      <c r="BR74" s="298">
        <f t="shared" si="174"/>
        <v>0</v>
      </c>
      <c r="BS74" s="40">
        <v>2.23</v>
      </c>
      <c r="BT74" s="41">
        <f t="shared" si="175"/>
        <v>111.5</v>
      </c>
      <c r="BU74" s="40">
        <v>3.3488372093023258</v>
      </c>
      <c r="BV74" s="41">
        <f t="shared" si="176"/>
        <v>144</v>
      </c>
      <c r="BW74" s="40"/>
      <c r="BX74" s="41">
        <f t="shared" si="177"/>
        <v>0</v>
      </c>
      <c r="BY74" s="6">
        <v>37.42</v>
      </c>
      <c r="BZ74" s="111">
        <f t="shared" si="178"/>
        <v>1871</v>
      </c>
      <c r="CA74" s="6">
        <v>30.853658536585368</v>
      </c>
      <c r="CB74" s="111">
        <f t="shared" si="143"/>
        <v>1326.7073170731708</v>
      </c>
      <c r="CC74" s="6"/>
      <c r="CD74" s="111">
        <f t="shared" si="144"/>
        <v>0</v>
      </c>
      <c r="CE74" s="8">
        <f t="shared" si="179"/>
        <v>93</v>
      </c>
      <c r="CF74" s="298">
        <f t="shared" si="148"/>
        <v>93</v>
      </c>
      <c r="CG74" s="110">
        <f t="shared" si="180"/>
        <v>2.747311827956989</v>
      </c>
      <c r="CH74" s="9">
        <f t="shared" si="149"/>
        <v>255.49999999999997</v>
      </c>
      <c r="CI74" s="10">
        <f t="shared" si="181"/>
        <v>34.383949645948078</v>
      </c>
      <c r="CJ74" s="117">
        <f t="shared" si="150"/>
        <v>3197.7073170731715</v>
      </c>
      <c r="CK74" s="5">
        <v>50</v>
      </c>
      <c r="CL74" s="302">
        <f t="shared" si="182"/>
        <v>0</v>
      </c>
      <c r="CM74" s="40">
        <v>4.59</v>
      </c>
      <c r="CN74" s="9">
        <f t="shared" si="183"/>
        <v>229.5</v>
      </c>
      <c r="CO74" s="6"/>
      <c r="CP74" s="117">
        <f t="shared" si="184"/>
        <v>0</v>
      </c>
      <c r="CQ74" s="195">
        <f t="shared" si="185"/>
        <v>234</v>
      </c>
      <c r="CR74" s="298">
        <f t="shared" si="186"/>
        <v>234</v>
      </c>
      <c r="CS74" s="9">
        <f t="shared" si="187"/>
        <v>706</v>
      </c>
      <c r="CT74" s="117">
        <f t="shared" si="188"/>
        <v>13650</v>
      </c>
      <c r="CU74" s="196">
        <f t="shared" si="189"/>
        <v>95</v>
      </c>
      <c r="CV74" s="298">
        <f t="shared" si="190"/>
        <v>95</v>
      </c>
      <c r="CW74" s="31">
        <f t="shared" si="191"/>
        <v>370</v>
      </c>
      <c r="CX74" s="121">
        <f t="shared" si="192"/>
        <v>4559.207317073171</v>
      </c>
      <c r="CY74" s="196">
        <f t="shared" si="193"/>
        <v>329</v>
      </c>
      <c r="CZ74" s="298">
        <f t="shared" si="194"/>
        <v>329</v>
      </c>
      <c r="DA74" s="31">
        <f t="shared" si="195"/>
        <v>1076</v>
      </c>
      <c r="DB74" s="121">
        <f t="shared" si="196"/>
        <v>18209.207317073171</v>
      </c>
      <c r="DC74" s="196">
        <f t="shared" si="197"/>
        <v>4</v>
      </c>
      <c r="DD74" s="298">
        <f t="shared" si="198"/>
        <v>4</v>
      </c>
      <c r="DE74" s="9">
        <f t="shared" si="199"/>
        <v>3.5</v>
      </c>
      <c r="DF74" s="11">
        <f t="shared" si="200"/>
        <v>266</v>
      </c>
      <c r="DG74" s="29">
        <f t="shared" si="201"/>
        <v>1309</v>
      </c>
      <c r="DH74" s="11">
        <f t="shared" si="202"/>
        <v>18475.207317073171</v>
      </c>
    </row>
    <row r="75" spans="1:112">
      <c r="A75" s="136" t="s">
        <v>111</v>
      </c>
      <c r="B75" s="137" t="s">
        <v>435</v>
      </c>
      <c r="C75" s="136">
        <v>137315</v>
      </c>
      <c r="D75" s="138">
        <v>9</v>
      </c>
      <c r="E75" s="335">
        <v>202</v>
      </c>
      <c r="F75" s="115">
        <v>8</v>
      </c>
      <c r="G75" s="116">
        <f t="shared" si="145"/>
        <v>194</v>
      </c>
      <c r="H75" s="108">
        <f t="shared" si="151"/>
        <v>194</v>
      </c>
      <c r="I75" s="376">
        <f t="shared" si="152"/>
        <v>194</v>
      </c>
      <c r="J75" s="375"/>
      <c r="K75" s="5">
        <v>84</v>
      </c>
      <c r="L75" s="302">
        <f t="shared" si="146"/>
        <v>84</v>
      </c>
      <c r="M75" s="512">
        <v>17</v>
      </c>
      <c r="N75" s="302">
        <f t="shared" si="153"/>
        <v>17</v>
      </c>
      <c r="O75" s="512"/>
      <c r="P75" s="302">
        <f t="shared" si="154"/>
        <v>0</v>
      </c>
      <c r="Q75" s="512">
        <v>2.6369047619047619</v>
      </c>
      <c r="R75" s="120">
        <f t="shared" si="128"/>
        <v>221.5</v>
      </c>
      <c r="S75" s="512">
        <v>3.1470588235294117</v>
      </c>
      <c r="T75" s="120">
        <f t="shared" si="155"/>
        <v>53.5</v>
      </c>
      <c r="U75" s="512"/>
      <c r="V75" s="120">
        <f t="shared" si="156"/>
        <v>0</v>
      </c>
      <c r="W75" s="512">
        <v>53.44047619047619</v>
      </c>
      <c r="X75" s="7">
        <f t="shared" si="147"/>
        <v>4489</v>
      </c>
      <c r="Y75" s="6">
        <v>46.294117647058826</v>
      </c>
      <c r="Z75" s="7">
        <f t="shared" si="129"/>
        <v>787</v>
      </c>
      <c r="AA75" s="6"/>
      <c r="AB75" s="7">
        <f t="shared" si="130"/>
        <v>0</v>
      </c>
      <c r="AC75" s="8">
        <f t="shared" si="157"/>
        <v>101</v>
      </c>
      <c r="AD75" s="298">
        <f t="shared" si="131"/>
        <v>101</v>
      </c>
      <c r="AE75" s="110">
        <f t="shared" si="158"/>
        <v>2.722772277227723</v>
      </c>
      <c r="AF75" s="9">
        <f t="shared" si="132"/>
        <v>275</v>
      </c>
      <c r="AG75" s="10">
        <f t="shared" si="159"/>
        <v>52.237623762376238</v>
      </c>
      <c r="AH75" s="11">
        <f t="shared" si="133"/>
        <v>5276</v>
      </c>
      <c r="AI75" s="6">
        <v>35</v>
      </c>
      <c r="AJ75" s="298">
        <f t="shared" si="160"/>
        <v>35</v>
      </c>
      <c r="AK75" s="6">
        <v>14</v>
      </c>
      <c r="AL75" s="298">
        <f t="shared" si="161"/>
        <v>14</v>
      </c>
      <c r="AM75" s="6"/>
      <c r="AN75" s="298">
        <f t="shared" si="162"/>
        <v>0</v>
      </c>
      <c r="AO75" s="6">
        <v>4.3857142857142861</v>
      </c>
      <c r="AP75" s="41">
        <f t="shared" si="134"/>
        <v>153.5</v>
      </c>
      <c r="AQ75" s="6">
        <v>5.1071428571428568</v>
      </c>
      <c r="AR75" s="41">
        <f t="shared" si="163"/>
        <v>71.5</v>
      </c>
      <c r="AS75" s="6"/>
      <c r="AT75" s="41">
        <f t="shared" si="164"/>
        <v>0</v>
      </c>
      <c r="AU75" s="6">
        <v>70.085714285714289</v>
      </c>
      <c r="AV75" s="111">
        <f t="shared" si="135"/>
        <v>2453</v>
      </c>
      <c r="AW75" s="6">
        <v>70.071428571428569</v>
      </c>
      <c r="AX75" s="111">
        <f t="shared" si="136"/>
        <v>981</v>
      </c>
      <c r="AY75" s="6"/>
      <c r="AZ75" s="118">
        <f t="shared" si="137"/>
        <v>0</v>
      </c>
      <c r="BA75" s="8">
        <f t="shared" si="165"/>
        <v>49</v>
      </c>
      <c r="BB75" s="298">
        <f t="shared" si="138"/>
        <v>49</v>
      </c>
      <c r="BC75" s="110">
        <f t="shared" si="166"/>
        <v>4.591836734693878</v>
      </c>
      <c r="BD75" s="9">
        <f t="shared" si="139"/>
        <v>225.00000000000003</v>
      </c>
      <c r="BE75" s="10">
        <f t="shared" si="167"/>
        <v>70.08163265306122</v>
      </c>
      <c r="BF75" s="11">
        <f t="shared" si="140"/>
        <v>3434</v>
      </c>
      <c r="BG75" s="304">
        <f t="shared" si="168"/>
        <v>150</v>
      </c>
      <c r="BH75" s="298">
        <f t="shared" si="169"/>
        <v>150</v>
      </c>
      <c r="BI75" s="112">
        <f t="shared" si="170"/>
        <v>3.3333333333333335</v>
      </c>
      <c r="BJ75" s="113">
        <f t="shared" si="141"/>
        <v>500</v>
      </c>
      <c r="BK75" s="10">
        <f t="shared" si="171"/>
        <v>58.06666666666667</v>
      </c>
      <c r="BL75" s="119">
        <f t="shared" si="142"/>
        <v>8710</v>
      </c>
      <c r="BM75" s="5">
        <v>3</v>
      </c>
      <c r="BN75" s="298">
        <f t="shared" si="172"/>
        <v>3</v>
      </c>
      <c r="BO75" s="6">
        <v>8</v>
      </c>
      <c r="BP75" s="298">
        <f t="shared" si="173"/>
        <v>8</v>
      </c>
      <c r="BQ75" s="6"/>
      <c r="BR75" s="298">
        <f t="shared" si="174"/>
        <v>0</v>
      </c>
      <c r="BS75" s="40">
        <v>1.1666666666666667</v>
      </c>
      <c r="BT75" s="41">
        <f t="shared" si="175"/>
        <v>3.5</v>
      </c>
      <c r="BU75" s="40">
        <v>4.25</v>
      </c>
      <c r="BV75" s="41">
        <f t="shared" si="176"/>
        <v>34</v>
      </c>
      <c r="BW75" s="40"/>
      <c r="BX75" s="41">
        <f t="shared" si="177"/>
        <v>0</v>
      </c>
      <c r="BY75" s="6">
        <v>27.5</v>
      </c>
      <c r="BZ75" s="111">
        <f t="shared" si="178"/>
        <v>82.5</v>
      </c>
      <c r="CA75" s="6">
        <v>38.857142857142854</v>
      </c>
      <c r="CB75" s="111">
        <f t="shared" si="143"/>
        <v>310.85714285714283</v>
      </c>
      <c r="CC75" s="6"/>
      <c r="CD75" s="111">
        <f t="shared" si="144"/>
        <v>0</v>
      </c>
      <c r="CE75" s="8">
        <f t="shared" si="179"/>
        <v>11</v>
      </c>
      <c r="CF75" s="298">
        <f t="shared" si="148"/>
        <v>11</v>
      </c>
      <c r="CG75" s="110">
        <f t="shared" si="180"/>
        <v>3.4090909090909092</v>
      </c>
      <c r="CH75" s="9">
        <f t="shared" si="149"/>
        <v>37.5</v>
      </c>
      <c r="CI75" s="10">
        <f t="shared" si="181"/>
        <v>35.759740259740255</v>
      </c>
      <c r="CJ75" s="117">
        <f t="shared" si="150"/>
        <v>393.35714285714278</v>
      </c>
      <c r="CK75" s="5">
        <v>33</v>
      </c>
      <c r="CL75" s="302">
        <f t="shared" si="182"/>
        <v>33</v>
      </c>
      <c r="CM75" s="40">
        <v>3.7575757575757578</v>
      </c>
      <c r="CN75" s="9">
        <f t="shared" si="183"/>
        <v>124</v>
      </c>
      <c r="CO75" s="6">
        <v>64</v>
      </c>
      <c r="CP75" s="117">
        <f t="shared" si="184"/>
        <v>2112</v>
      </c>
      <c r="CQ75" s="195">
        <f t="shared" si="185"/>
        <v>122</v>
      </c>
      <c r="CR75" s="298">
        <f t="shared" si="186"/>
        <v>122</v>
      </c>
      <c r="CS75" s="9">
        <f t="shared" si="187"/>
        <v>378.5</v>
      </c>
      <c r="CT75" s="117">
        <f t="shared" si="188"/>
        <v>7024.5</v>
      </c>
      <c r="CU75" s="196">
        <f t="shared" si="189"/>
        <v>39</v>
      </c>
      <c r="CV75" s="298">
        <f t="shared" si="190"/>
        <v>39</v>
      </c>
      <c r="CW75" s="31">
        <f t="shared" si="191"/>
        <v>159</v>
      </c>
      <c r="CX75" s="121">
        <f t="shared" si="192"/>
        <v>2078.8571428571427</v>
      </c>
      <c r="CY75" s="196">
        <f t="shared" si="193"/>
        <v>161</v>
      </c>
      <c r="CZ75" s="298">
        <f t="shared" si="194"/>
        <v>161</v>
      </c>
      <c r="DA75" s="31">
        <f t="shared" si="195"/>
        <v>537.5</v>
      </c>
      <c r="DB75" s="121">
        <f t="shared" si="196"/>
        <v>9103.3571428571431</v>
      </c>
      <c r="DC75" s="196">
        <f t="shared" si="197"/>
        <v>0</v>
      </c>
      <c r="DD75" s="298">
        <f t="shared" si="198"/>
        <v>0</v>
      </c>
      <c r="DE75" s="9" t="str">
        <f t="shared" si="199"/>
        <v/>
      </c>
      <c r="DF75" s="11" t="str">
        <f t="shared" si="200"/>
        <v/>
      </c>
      <c r="DG75" s="29">
        <f t="shared" si="201"/>
        <v>661.5</v>
      </c>
      <c r="DH75" s="11">
        <f t="shared" si="202"/>
        <v>11215.357142857143</v>
      </c>
    </row>
    <row r="76" spans="1:112">
      <c r="A76" s="136" t="s">
        <v>111</v>
      </c>
      <c r="B76" s="137" t="s">
        <v>436</v>
      </c>
      <c r="C76" s="136">
        <v>137281</v>
      </c>
      <c r="D76" s="138">
        <v>9</v>
      </c>
      <c r="E76" s="335">
        <v>468</v>
      </c>
      <c r="F76" s="115">
        <v>17</v>
      </c>
      <c r="G76" s="116">
        <f t="shared" si="145"/>
        <v>451</v>
      </c>
      <c r="H76" s="108">
        <f t="shared" si="151"/>
        <v>451</v>
      </c>
      <c r="I76" s="376">
        <f t="shared" si="152"/>
        <v>451</v>
      </c>
      <c r="J76" s="375"/>
      <c r="K76" s="5">
        <v>88</v>
      </c>
      <c r="L76" s="302">
        <f t="shared" si="146"/>
        <v>88</v>
      </c>
      <c r="M76" s="512">
        <v>23</v>
      </c>
      <c r="N76" s="302">
        <f t="shared" si="153"/>
        <v>23</v>
      </c>
      <c r="O76" s="512">
        <v>3</v>
      </c>
      <c r="P76" s="302">
        <f t="shared" si="154"/>
        <v>3</v>
      </c>
      <c r="Q76" s="512">
        <v>2.9943181818181817</v>
      </c>
      <c r="R76" s="120">
        <f t="shared" si="128"/>
        <v>263.5</v>
      </c>
      <c r="S76" s="512">
        <v>4.3043478260869561</v>
      </c>
      <c r="T76" s="120">
        <f t="shared" si="155"/>
        <v>98.999999999999986</v>
      </c>
      <c r="U76" s="512">
        <v>1</v>
      </c>
      <c r="V76" s="120">
        <f t="shared" si="156"/>
        <v>3</v>
      </c>
      <c r="W76" s="512">
        <v>74</v>
      </c>
      <c r="X76" s="7">
        <f t="shared" si="147"/>
        <v>6512</v>
      </c>
      <c r="Y76" s="6">
        <v>78.304347826086953</v>
      </c>
      <c r="Z76" s="7">
        <f t="shared" si="129"/>
        <v>1801</v>
      </c>
      <c r="AA76" s="6">
        <v>64.333333333333329</v>
      </c>
      <c r="AB76" s="7">
        <f t="shared" si="130"/>
        <v>193</v>
      </c>
      <c r="AC76" s="8">
        <f t="shared" si="157"/>
        <v>114</v>
      </c>
      <c r="AD76" s="298">
        <f t="shared" si="131"/>
        <v>114</v>
      </c>
      <c r="AE76" s="110">
        <f t="shared" si="158"/>
        <v>3.2061403508771931</v>
      </c>
      <c r="AF76" s="9">
        <f t="shared" si="132"/>
        <v>365.5</v>
      </c>
      <c r="AG76" s="10">
        <f t="shared" si="159"/>
        <v>74.614035087719301</v>
      </c>
      <c r="AH76" s="11">
        <f t="shared" si="133"/>
        <v>8506</v>
      </c>
      <c r="AI76" s="6">
        <v>137</v>
      </c>
      <c r="AJ76" s="298">
        <f t="shared" si="160"/>
        <v>137</v>
      </c>
      <c r="AK76" s="6">
        <v>49</v>
      </c>
      <c r="AL76" s="298">
        <f t="shared" si="161"/>
        <v>49</v>
      </c>
      <c r="AM76" s="6">
        <v>1</v>
      </c>
      <c r="AN76" s="298">
        <f t="shared" si="162"/>
        <v>1</v>
      </c>
      <c r="AO76" s="6">
        <v>3.6934306569343067</v>
      </c>
      <c r="AP76" s="41">
        <f t="shared" si="134"/>
        <v>506</v>
      </c>
      <c r="AQ76" s="6">
        <v>5.3163265306122449</v>
      </c>
      <c r="AR76" s="41">
        <f t="shared" si="163"/>
        <v>260.5</v>
      </c>
      <c r="AS76" s="6">
        <v>5.5</v>
      </c>
      <c r="AT76" s="41">
        <f t="shared" si="164"/>
        <v>5.5</v>
      </c>
      <c r="AU76" s="6">
        <v>72.897810218978108</v>
      </c>
      <c r="AV76" s="111">
        <f t="shared" si="135"/>
        <v>9987</v>
      </c>
      <c r="AW76" s="6">
        <v>75.91836734693878</v>
      </c>
      <c r="AX76" s="111">
        <f t="shared" si="136"/>
        <v>3720</v>
      </c>
      <c r="AY76" s="6">
        <v>75</v>
      </c>
      <c r="AZ76" s="118">
        <f t="shared" si="137"/>
        <v>75</v>
      </c>
      <c r="BA76" s="8">
        <f t="shared" si="165"/>
        <v>187</v>
      </c>
      <c r="BB76" s="298">
        <f t="shared" si="138"/>
        <v>187</v>
      </c>
      <c r="BC76" s="110">
        <f t="shared" si="166"/>
        <v>4.1283422459893044</v>
      </c>
      <c r="BD76" s="9">
        <f t="shared" si="139"/>
        <v>771.99999999999989</v>
      </c>
      <c r="BE76" s="10">
        <f t="shared" si="167"/>
        <v>73.700534759358291</v>
      </c>
      <c r="BF76" s="11">
        <f t="shared" si="140"/>
        <v>13782</v>
      </c>
      <c r="BG76" s="304">
        <f t="shared" si="168"/>
        <v>301</v>
      </c>
      <c r="BH76" s="298">
        <f t="shared" si="169"/>
        <v>301</v>
      </c>
      <c r="BI76" s="112">
        <f t="shared" si="170"/>
        <v>3.7790697674418605</v>
      </c>
      <c r="BJ76" s="113">
        <f t="shared" si="141"/>
        <v>1137.5</v>
      </c>
      <c r="BK76" s="10">
        <f t="shared" si="171"/>
        <v>74.04651162790698</v>
      </c>
      <c r="BL76" s="119">
        <f t="shared" si="142"/>
        <v>22288</v>
      </c>
      <c r="BM76" s="5">
        <v>49</v>
      </c>
      <c r="BN76" s="298">
        <f t="shared" si="172"/>
        <v>49</v>
      </c>
      <c r="BO76" s="6">
        <v>66</v>
      </c>
      <c r="BP76" s="298">
        <f t="shared" si="173"/>
        <v>66</v>
      </c>
      <c r="BQ76" s="6"/>
      <c r="BR76" s="298">
        <f t="shared" si="174"/>
        <v>0</v>
      </c>
      <c r="BS76" s="40">
        <v>2.9387755102040818</v>
      </c>
      <c r="BT76" s="41">
        <f t="shared" si="175"/>
        <v>144</v>
      </c>
      <c r="BU76" s="40">
        <v>3.4318181818181817</v>
      </c>
      <c r="BV76" s="41">
        <f t="shared" si="176"/>
        <v>226.5</v>
      </c>
      <c r="BW76" s="40"/>
      <c r="BX76" s="41">
        <f t="shared" si="177"/>
        <v>0</v>
      </c>
      <c r="BY76" s="6">
        <v>59.236842105263158</v>
      </c>
      <c r="BZ76" s="111">
        <f t="shared" si="178"/>
        <v>2902.6052631578946</v>
      </c>
      <c r="CA76" s="6">
        <v>49.949152542372879</v>
      </c>
      <c r="CB76" s="111">
        <f t="shared" si="143"/>
        <v>3296.6440677966102</v>
      </c>
      <c r="CC76" s="6"/>
      <c r="CD76" s="111">
        <f t="shared" si="144"/>
        <v>0</v>
      </c>
      <c r="CE76" s="8">
        <f t="shared" si="179"/>
        <v>115</v>
      </c>
      <c r="CF76" s="298">
        <f t="shared" si="148"/>
        <v>115</v>
      </c>
      <c r="CG76" s="110">
        <f t="shared" si="180"/>
        <v>3.2217391304347824</v>
      </c>
      <c r="CH76" s="9">
        <f t="shared" si="149"/>
        <v>370.5</v>
      </c>
      <c r="CI76" s="10">
        <f t="shared" si="181"/>
        <v>53.906515921343519</v>
      </c>
      <c r="CJ76" s="117">
        <f t="shared" si="150"/>
        <v>6199.2493309545043</v>
      </c>
      <c r="CK76" s="5">
        <v>35</v>
      </c>
      <c r="CL76" s="302">
        <f t="shared" si="182"/>
        <v>35</v>
      </c>
      <c r="CM76" s="40">
        <v>5.2142857142857144</v>
      </c>
      <c r="CN76" s="9">
        <f t="shared" si="183"/>
        <v>182.5</v>
      </c>
      <c r="CO76" s="6">
        <v>105</v>
      </c>
      <c r="CP76" s="117">
        <f t="shared" si="184"/>
        <v>3675</v>
      </c>
      <c r="CQ76" s="195">
        <f t="shared" si="185"/>
        <v>274</v>
      </c>
      <c r="CR76" s="298">
        <f t="shared" si="186"/>
        <v>274</v>
      </c>
      <c r="CS76" s="9">
        <f t="shared" si="187"/>
        <v>913.5</v>
      </c>
      <c r="CT76" s="117">
        <f t="shared" si="188"/>
        <v>19401.605263157893</v>
      </c>
      <c r="CU76" s="196">
        <f t="shared" si="189"/>
        <v>138</v>
      </c>
      <c r="CV76" s="298">
        <f t="shared" si="190"/>
        <v>138</v>
      </c>
      <c r="CW76" s="31">
        <f t="shared" si="191"/>
        <v>586</v>
      </c>
      <c r="CX76" s="121">
        <f t="shared" si="192"/>
        <v>8817.6440677966093</v>
      </c>
      <c r="CY76" s="196">
        <f t="shared" si="193"/>
        <v>412</v>
      </c>
      <c r="CZ76" s="298">
        <f t="shared" si="194"/>
        <v>412</v>
      </c>
      <c r="DA76" s="31">
        <f t="shared" si="195"/>
        <v>1499.5</v>
      </c>
      <c r="DB76" s="121">
        <f t="shared" si="196"/>
        <v>28219.249330954503</v>
      </c>
      <c r="DC76" s="196">
        <f t="shared" si="197"/>
        <v>4</v>
      </c>
      <c r="DD76" s="298">
        <f t="shared" si="198"/>
        <v>4</v>
      </c>
      <c r="DE76" s="9">
        <f t="shared" si="199"/>
        <v>8.5</v>
      </c>
      <c r="DF76" s="11">
        <f t="shared" si="200"/>
        <v>268</v>
      </c>
      <c r="DG76" s="29">
        <f t="shared" si="201"/>
        <v>1690.5</v>
      </c>
      <c r="DH76" s="11">
        <f t="shared" si="202"/>
        <v>32162.249330954503</v>
      </c>
    </row>
    <row r="77" spans="1:112">
      <c r="A77" s="136" t="s">
        <v>111</v>
      </c>
      <c r="B77" s="137" t="s">
        <v>437</v>
      </c>
      <c r="C77" s="136">
        <v>133960</v>
      </c>
      <c r="D77" s="138">
        <v>10</v>
      </c>
      <c r="E77" s="335">
        <v>77</v>
      </c>
      <c r="F77" s="115">
        <v>7</v>
      </c>
      <c r="G77" s="116">
        <f t="shared" si="145"/>
        <v>70</v>
      </c>
      <c r="H77" s="108">
        <f t="shared" si="151"/>
        <v>70</v>
      </c>
      <c r="I77" s="376">
        <f t="shared" si="152"/>
        <v>61</v>
      </c>
      <c r="J77" s="375"/>
      <c r="K77" s="5">
        <v>9</v>
      </c>
      <c r="L77" s="302">
        <f t="shared" si="146"/>
        <v>9</v>
      </c>
      <c r="M77" s="512">
        <v>3</v>
      </c>
      <c r="N77" s="302">
        <f t="shared" si="153"/>
        <v>3</v>
      </c>
      <c r="O77" s="512">
        <v>3</v>
      </c>
      <c r="P77" s="302">
        <f t="shared" si="154"/>
        <v>3</v>
      </c>
      <c r="Q77" s="512">
        <v>3.2777777777777777</v>
      </c>
      <c r="R77" s="120">
        <f t="shared" si="128"/>
        <v>29.5</v>
      </c>
      <c r="S77" s="512">
        <v>5</v>
      </c>
      <c r="T77" s="120">
        <f t="shared" si="155"/>
        <v>15</v>
      </c>
      <c r="U77" s="512">
        <v>0.5</v>
      </c>
      <c r="V77" s="120">
        <f t="shared" si="156"/>
        <v>1.5</v>
      </c>
      <c r="W77" s="512">
        <v>68.555555555555557</v>
      </c>
      <c r="X77" s="7">
        <f t="shared" si="147"/>
        <v>617</v>
      </c>
      <c r="Y77" s="6">
        <v>46.333333333333336</v>
      </c>
      <c r="Z77" s="7">
        <f t="shared" si="129"/>
        <v>139</v>
      </c>
      <c r="AA77" s="6">
        <v>61</v>
      </c>
      <c r="AB77" s="7">
        <f t="shared" si="130"/>
        <v>183</v>
      </c>
      <c r="AC77" s="8">
        <f t="shared" si="157"/>
        <v>15</v>
      </c>
      <c r="AD77" s="298">
        <f t="shared" si="131"/>
        <v>15</v>
      </c>
      <c r="AE77" s="110">
        <f t="shared" si="158"/>
        <v>3.0666666666666669</v>
      </c>
      <c r="AF77" s="9">
        <f t="shared" si="132"/>
        <v>46</v>
      </c>
      <c r="AG77" s="10">
        <f t="shared" si="159"/>
        <v>62.6</v>
      </c>
      <c r="AH77" s="11">
        <f t="shared" si="133"/>
        <v>939</v>
      </c>
      <c r="AI77" s="6">
        <v>17</v>
      </c>
      <c r="AJ77" s="298">
        <f t="shared" si="160"/>
        <v>17</v>
      </c>
      <c r="AK77" s="6">
        <v>10</v>
      </c>
      <c r="AL77" s="298">
        <f t="shared" si="161"/>
        <v>10</v>
      </c>
      <c r="AM77" s="6"/>
      <c r="AN77" s="298">
        <f t="shared" si="162"/>
        <v>0</v>
      </c>
      <c r="AO77" s="6">
        <v>3.2647058823529411</v>
      </c>
      <c r="AP77" s="41">
        <f t="shared" si="134"/>
        <v>55.5</v>
      </c>
      <c r="AQ77" s="6">
        <v>7.2</v>
      </c>
      <c r="AR77" s="41">
        <f t="shared" si="163"/>
        <v>72</v>
      </c>
      <c r="AS77" s="6"/>
      <c r="AT77" s="41">
        <f t="shared" si="164"/>
        <v>0</v>
      </c>
      <c r="AU77" s="6">
        <v>74.411764705882348</v>
      </c>
      <c r="AV77" s="111">
        <f t="shared" si="135"/>
        <v>1265</v>
      </c>
      <c r="AW77" s="6">
        <v>59</v>
      </c>
      <c r="AX77" s="111">
        <f t="shared" si="136"/>
        <v>590</v>
      </c>
      <c r="AY77" s="6"/>
      <c r="AZ77" s="118">
        <f t="shared" si="137"/>
        <v>0</v>
      </c>
      <c r="BA77" s="8">
        <f t="shared" si="165"/>
        <v>27</v>
      </c>
      <c r="BB77" s="298">
        <f t="shared" si="138"/>
        <v>27</v>
      </c>
      <c r="BC77" s="110">
        <f t="shared" si="166"/>
        <v>4.7222222222222223</v>
      </c>
      <c r="BD77" s="9">
        <f t="shared" si="139"/>
        <v>127.5</v>
      </c>
      <c r="BE77" s="10">
        <f t="shared" si="167"/>
        <v>68.703703703703709</v>
      </c>
      <c r="BF77" s="11">
        <f t="shared" si="140"/>
        <v>1855.0000000000002</v>
      </c>
      <c r="BG77" s="304">
        <f t="shared" si="168"/>
        <v>42</v>
      </c>
      <c r="BH77" s="298">
        <f t="shared" si="169"/>
        <v>42</v>
      </c>
      <c r="BI77" s="112">
        <f t="shared" si="170"/>
        <v>4.1309523809523814</v>
      </c>
      <c r="BJ77" s="113">
        <f t="shared" si="141"/>
        <v>173.50000000000003</v>
      </c>
      <c r="BK77" s="10">
        <f t="shared" si="171"/>
        <v>66.523809523809518</v>
      </c>
      <c r="BL77" s="119">
        <f t="shared" si="142"/>
        <v>2794</v>
      </c>
      <c r="BM77" s="5">
        <v>11</v>
      </c>
      <c r="BN77" s="298">
        <f t="shared" si="172"/>
        <v>11</v>
      </c>
      <c r="BO77" s="6">
        <v>8</v>
      </c>
      <c r="BP77" s="298">
        <f t="shared" si="173"/>
        <v>8</v>
      </c>
      <c r="BQ77" s="6"/>
      <c r="BR77" s="298">
        <f t="shared" si="174"/>
        <v>0</v>
      </c>
      <c r="BS77" s="40">
        <v>1.8181818181818181</v>
      </c>
      <c r="BT77" s="41">
        <f t="shared" si="175"/>
        <v>20</v>
      </c>
      <c r="BU77" s="40">
        <v>2.5</v>
      </c>
      <c r="BV77" s="41">
        <f t="shared" si="176"/>
        <v>20</v>
      </c>
      <c r="BW77" s="40"/>
      <c r="BX77" s="41">
        <f t="shared" si="177"/>
        <v>0</v>
      </c>
      <c r="BY77" s="6">
        <v>40.666666666666664</v>
      </c>
      <c r="BZ77" s="111">
        <f t="shared" si="178"/>
        <v>447.33333333333331</v>
      </c>
      <c r="CA77" s="6">
        <v>35.25</v>
      </c>
      <c r="CB77" s="111">
        <f t="shared" si="143"/>
        <v>282</v>
      </c>
      <c r="CC77" s="6"/>
      <c r="CD77" s="111">
        <f t="shared" si="144"/>
        <v>0</v>
      </c>
      <c r="CE77" s="8">
        <f t="shared" si="179"/>
        <v>19</v>
      </c>
      <c r="CF77" s="298">
        <f t="shared" si="148"/>
        <v>19</v>
      </c>
      <c r="CG77" s="110">
        <f t="shared" si="180"/>
        <v>2.1052631578947367</v>
      </c>
      <c r="CH77" s="9">
        <f t="shared" si="149"/>
        <v>40</v>
      </c>
      <c r="CI77" s="10">
        <f t="shared" si="181"/>
        <v>38.385964912280699</v>
      </c>
      <c r="CJ77" s="117">
        <f t="shared" si="150"/>
        <v>729.33333333333326</v>
      </c>
      <c r="CK77" s="5">
        <v>9</v>
      </c>
      <c r="CL77" s="302">
        <f t="shared" si="182"/>
        <v>0</v>
      </c>
      <c r="CM77" s="40">
        <v>4</v>
      </c>
      <c r="CN77" s="9">
        <f t="shared" si="183"/>
        <v>36</v>
      </c>
      <c r="CO77" s="6"/>
      <c r="CP77" s="117">
        <f t="shared" si="184"/>
        <v>0</v>
      </c>
      <c r="CQ77" s="195">
        <f t="shared" si="185"/>
        <v>37</v>
      </c>
      <c r="CR77" s="298">
        <f t="shared" si="186"/>
        <v>37</v>
      </c>
      <c r="CS77" s="9">
        <f t="shared" si="187"/>
        <v>105</v>
      </c>
      <c r="CT77" s="117">
        <f t="shared" si="188"/>
        <v>2329.3333333333335</v>
      </c>
      <c r="CU77" s="196">
        <f t="shared" si="189"/>
        <v>21</v>
      </c>
      <c r="CV77" s="298">
        <f t="shared" si="190"/>
        <v>21</v>
      </c>
      <c r="CW77" s="31">
        <f t="shared" si="191"/>
        <v>107</v>
      </c>
      <c r="CX77" s="121">
        <f t="shared" si="192"/>
        <v>1011</v>
      </c>
      <c r="CY77" s="196">
        <f t="shared" si="193"/>
        <v>58</v>
      </c>
      <c r="CZ77" s="298">
        <f t="shared" si="194"/>
        <v>58</v>
      </c>
      <c r="DA77" s="31">
        <f t="shared" si="195"/>
        <v>212</v>
      </c>
      <c r="DB77" s="121">
        <f t="shared" si="196"/>
        <v>3340.3333333333335</v>
      </c>
      <c r="DC77" s="196">
        <f t="shared" si="197"/>
        <v>3</v>
      </c>
      <c r="DD77" s="298">
        <f t="shared" si="198"/>
        <v>3</v>
      </c>
      <c r="DE77" s="9">
        <f t="shared" si="199"/>
        <v>1.5</v>
      </c>
      <c r="DF77" s="11">
        <f t="shared" si="200"/>
        <v>183</v>
      </c>
      <c r="DG77" s="29">
        <f t="shared" si="201"/>
        <v>249.50000000000003</v>
      </c>
      <c r="DH77" s="11">
        <f t="shared" si="202"/>
        <v>3523.333333333333</v>
      </c>
    </row>
    <row r="78" spans="1:112">
      <c r="A78" s="136" t="s">
        <v>111</v>
      </c>
      <c r="B78" s="137" t="s">
        <v>438</v>
      </c>
      <c r="C78" s="136">
        <v>136145</v>
      </c>
      <c r="D78" s="138">
        <v>10</v>
      </c>
      <c r="E78" s="335">
        <v>135</v>
      </c>
      <c r="F78" s="115">
        <v>3</v>
      </c>
      <c r="G78" s="116">
        <f t="shared" si="145"/>
        <v>132</v>
      </c>
      <c r="H78" s="108">
        <f t="shared" si="151"/>
        <v>132</v>
      </c>
      <c r="I78" s="376">
        <f t="shared" si="152"/>
        <v>112</v>
      </c>
      <c r="J78" s="375"/>
      <c r="K78" s="5">
        <v>39</v>
      </c>
      <c r="L78" s="302">
        <f t="shared" si="146"/>
        <v>39</v>
      </c>
      <c r="M78" s="512">
        <v>12</v>
      </c>
      <c r="N78" s="302">
        <f t="shared" si="153"/>
        <v>12</v>
      </c>
      <c r="O78" s="512">
        <v>2</v>
      </c>
      <c r="P78" s="302">
        <f t="shared" si="154"/>
        <v>2</v>
      </c>
      <c r="Q78" s="512">
        <v>2.3205128205128207</v>
      </c>
      <c r="R78" s="120">
        <f t="shared" si="128"/>
        <v>90.500000000000014</v>
      </c>
      <c r="S78" s="512">
        <v>3.0833333333333335</v>
      </c>
      <c r="T78" s="120">
        <f t="shared" si="155"/>
        <v>37</v>
      </c>
      <c r="U78" s="512">
        <v>1</v>
      </c>
      <c r="V78" s="120">
        <f t="shared" si="156"/>
        <v>2</v>
      </c>
      <c r="W78" s="512">
        <v>74.474358974358978</v>
      </c>
      <c r="X78" s="7">
        <f t="shared" si="147"/>
        <v>2904.5</v>
      </c>
      <c r="Y78" s="6">
        <v>64</v>
      </c>
      <c r="Z78" s="7">
        <f t="shared" si="129"/>
        <v>768</v>
      </c>
      <c r="AA78" s="6">
        <v>68.5</v>
      </c>
      <c r="AB78" s="7">
        <f t="shared" si="130"/>
        <v>137</v>
      </c>
      <c r="AC78" s="8">
        <f t="shared" si="157"/>
        <v>53</v>
      </c>
      <c r="AD78" s="298">
        <f t="shared" si="131"/>
        <v>53</v>
      </c>
      <c r="AE78" s="110">
        <f t="shared" si="158"/>
        <v>2.4433962264150941</v>
      </c>
      <c r="AF78" s="9">
        <f t="shared" si="132"/>
        <v>129.5</v>
      </c>
      <c r="AG78" s="10">
        <f t="shared" si="159"/>
        <v>71.877358490566039</v>
      </c>
      <c r="AH78" s="11">
        <f t="shared" si="133"/>
        <v>3809.5</v>
      </c>
      <c r="AI78" s="6">
        <v>32</v>
      </c>
      <c r="AJ78" s="298">
        <f t="shared" si="160"/>
        <v>32</v>
      </c>
      <c r="AK78" s="6">
        <v>6</v>
      </c>
      <c r="AL78" s="298">
        <f t="shared" si="161"/>
        <v>6</v>
      </c>
      <c r="AM78" s="6"/>
      <c r="AN78" s="298">
        <f t="shared" si="162"/>
        <v>0</v>
      </c>
      <c r="AO78" s="6">
        <v>3.984375</v>
      </c>
      <c r="AP78" s="41">
        <f t="shared" si="134"/>
        <v>127.5</v>
      </c>
      <c r="AQ78" s="6">
        <v>5</v>
      </c>
      <c r="AR78" s="41">
        <f t="shared" si="163"/>
        <v>30</v>
      </c>
      <c r="AS78" s="6"/>
      <c r="AT78" s="41">
        <f t="shared" si="164"/>
        <v>0</v>
      </c>
      <c r="AU78" s="6">
        <v>73</v>
      </c>
      <c r="AV78" s="111">
        <f t="shared" si="135"/>
        <v>2336</v>
      </c>
      <c r="AW78" s="6">
        <v>69.333333333333329</v>
      </c>
      <c r="AX78" s="111">
        <f t="shared" si="136"/>
        <v>416</v>
      </c>
      <c r="AY78" s="6"/>
      <c r="AZ78" s="118">
        <f t="shared" si="137"/>
        <v>0</v>
      </c>
      <c r="BA78" s="8">
        <f t="shared" si="165"/>
        <v>38</v>
      </c>
      <c r="BB78" s="298">
        <f t="shared" si="138"/>
        <v>38</v>
      </c>
      <c r="BC78" s="110">
        <f t="shared" si="166"/>
        <v>4.1447368421052628</v>
      </c>
      <c r="BD78" s="9">
        <f t="shared" si="139"/>
        <v>157.5</v>
      </c>
      <c r="BE78" s="10">
        <f t="shared" si="167"/>
        <v>72.421052631578945</v>
      </c>
      <c r="BF78" s="11">
        <f t="shared" si="140"/>
        <v>2752</v>
      </c>
      <c r="BG78" s="304">
        <f t="shared" si="168"/>
        <v>91</v>
      </c>
      <c r="BH78" s="298">
        <f t="shared" si="169"/>
        <v>91</v>
      </c>
      <c r="BI78" s="112">
        <f t="shared" si="170"/>
        <v>3.1538461538461537</v>
      </c>
      <c r="BJ78" s="113">
        <f t="shared" si="141"/>
        <v>287</v>
      </c>
      <c r="BK78" s="10">
        <f t="shared" si="171"/>
        <v>72.104395604395606</v>
      </c>
      <c r="BL78" s="119">
        <f t="shared" si="142"/>
        <v>6561.5</v>
      </c>
      <c r="BM78" s="5">
        <v>11</v>
      </c>
      <c r="BN78" s="298">
        <f t="shared" si="172"/>
        <v>11</v>
      </c>
      <c r="BO78" s="6">
        <v>10</v>
      </c>
      <c r="BP78" s="298">
        <f t="shared" si="173"/>
        <v>10</v>
      </c>
      <c r="BQ78" s="6"/>
      <c r="BR78" s="298">
        <f t="shared" si="174"/>
        <v>0</v>
      </c>
      <c r="BS78" s="40">
        <v>3.1363636363636362</v>
      </c>
      <c r="BT78" s="41">
        <f t="shared" si="175"/>
        <v>34.5</v>
      </c>
      <c r="BU78" s="40">
        <v>4.2</v>
      </c>
      <c r="BV78" s="41">
        <f t="shared" si="176"/>
        <v>42</v>
      </c>
      <c r="BW78" s="40"/>
      <c r="BX78" s="41">
        <f t="shared" si="177"/>
        <v>0</v>
      </c>
      <c r="BY78" s="6">
        <v>53.1</v>
      </c>
      <c r="BZ78" s="111">
        <f t="shared" si="178"/>
        <v>584.1</v>
      </c>
      <c r="CA78" s="6">
        <v>43.3125</v>
      </c>
      <c r="CB78" s="111">
        <f t="shared" si="143"/>
        <v>433.125</v>
      </c>
      <c r="CC78" s="6"/>
      <c r="CD78" s="111">
        <f t="shared" si="144"/>
        <v>0</v>
      </c>
      <c r="CE78" s="8">
        <f t="shared" si="179"/>
        <v>21</v>
      </c>
      <c r="CF78" s="298">
        <f t="shared" si="148"/>
        <v>21</v>
      </c>
      <c r="CG78" s="110">
        <f t="shared" si="180"/>
        <v>3.6428571428571428</v>
      </c>
      <c r="CH78" s="9">
        <f t="shared" si="149"/>
        <v>76.5</v>
      </c>
      <c r="CI78" s="10">
        <f t="shared" si="181"/>
        <v>48.439285714285717</v>
      </c>
      <c r="CJ78" s="117">
        <f t="shared" si="150"/>
        <v>1017.225</v>
      </c>
      <c r="CK78" s="5">
        <v>20</v>
      </c>
      <c r="CL78" s="302">
        <f t="shared" si="182"/>
        <v>0</v>
      </c>
      <c r="CM78" s="40">
        <v>7.1</v>
      </c>
      <c r="CN78" s="9">
        <f t="shared" si="183"/>
        <v>142</v>
      </c>
      <c r="CO78" s="6"/>
      <c r="CP78" s="117">
        <f t="shared" si="184"/>
        <v>0</v>
      </c>
      <c r="CQ78" s="195">
        <f t="shared" si="185"/>
        <v>82</v>
      </c>
      <c r="CR78" s="298">
        <f t="shared" si="186"/>
        <v>82</v>
      </c>
      <c r="CS78" s="9">
        <f t="shared" si="187"/>
        <v>252.5</v>
      </c>
      <c r="CT78" s="117">
        <f t="shared" si="188"/>
        <v>5824.6</v>
      </c>
      <c r="CU78" s="196">
        <f t="shared" si="189"/>
        <v>28</v>
      </c>
      <c r="CV78" s="298">
        <f t="shared" si="190"/>
        <v>28</v>
      </c>
      <c r="CW78" s="31">
        <f t="shared" si="191"/>
        <v>109</v>
      </c>
      <c r="CX78" s="121">
        <f t="shared" si="192"/>
        <v>1617.125</v>
      </c>
      <c r="CY78" s="196">
        <f t="shared" si="193"/>
        <v>110</v>
      </c>
      <c r="CZ78" s="298">
        <f t="shared" si="194"/>
        <v>110</v>
      </c>
      <c r="DA78" s="31">
        <f t="shared" si="195"/>
        <v>361.5</v>
      </c>
      <c r="DB78" s="121">
        <f t="shared" si="196"/>
        <v>7441.7250000000004</v>
      </c>
      <c r="DC78" s="196">
        <f t="shared" si="197"/>
        <v>2</v>
      </c>
      <c r="DD78" s="298">
        <f t="shared" si="198"/>
        <v>2</v>
      </c>
      <c r="DE78" s="9">
        <f t="shared" si="199"/>
        <v>2</v>
      </c>
      <c r="DF78" s="11">
        <f t="shared" si="200"/>
        <v>137</v>
      </c>
      <c r="DG78" s="29">
        <f t="shared" si="201"/>
        <v>505.5</v>
      </c>
      <c r="DH78" s="11">
        <f t="shared" si="202"/>
        <v>7578.7250000000004</v>
      </c>
    </row>
    <row r="79" spans="1:112">
      <c r="A79" s="144" t="s">
        <v>79</v>
      </c>
      <c r="B79" s="145" t="s">
        <v>80</v>
      </c>
      <c r="C79" s="144">
        <v>139940</v>
      </c>
      <c r="D79" s="146">
        <v>1</v>
      </c>
      <c r="E79" s="335">
        <v>3843</v>
      </c>
      <c r="F79" s="115">
        <v>175</v>
      </c>
      <c r="G79" s="116">
        <f t="shared" si="145"/>
        <v>3668</v>
      </c>
      <c r="H79" s="108">
        <f t="shared" si="151"/>
        <v>3668</v>
      </c>
      <c r="I79" s="376">
        <f t="shared" si="152"/>
        <v>3668</v>
      </c>
      <c r="J79" s="375"/>
      <c r="K79" s="5">
        <v>34</v>
      </c>
      <c r="L79" s="302">
        <f t="shared" si="146"/>
        <v>34</v>
      </c>
      <c r="M79" s="512">
        <v>3</v>
      </c>
      <c r="N79" s="302">
        <f t="shared" si="153"/>
        <v>3</v>
      </c>
      <c r="O79" s="512"/>
      <c r="P79" s="302">
        <f t="shared" si="154"/>
        <v>0</v>
      </c>
      <c r="Q79" s="512">
        <v>4.7647058823529411</v>
      </c>
      <c r="R79" s="120">
        <f t="shared" si="128"/>
        <v>162</v>
      </c>
      <c r="S79" s="512">
        <v>6.6666666666666661</v>
      </c>
      <c r="T79" s="120">
        <f t="shared" si="155"/>
        <v>20</v>
      </c>
      <c r="U79" s="512"/>
      <c r="V79" s="120">
        <f t="shared" si="156"/>
        <v>0</v>
      </c>
      <c r="W79" s="512">
        <v>138.38235294117646</v>
      </c>
      <c r="X79" s="7">
        <f t="shared" si="147"/>
        <v>4705</v>
      </c>
      <c r="Y79" s="6">
        <v>145.33333333333334</v>
      </c>
      <c r="Z79" s="7">
        <f t="shared" si="129"/>
        <v>436</v>
      </c>
      <c r="AA79" s="6"/>
      <c r="AB79" s="7">
        <f t="shared" si="130"/>
        <v>0</v>
      </c>
      <c r="AC79" s="8">
        <f t="shared" si="157"/>
        <v>37</v>
      </c>
      <c r="AD79" s="298">
        <f t="shared" si="131"/>
        <v>37</v>
      </c>
      <c r="AE79" s="110">
        <f t="shared" si="158"/>
        <v>4.9189189189189193</v>
      </c>
      <c r="AF79" s="9">
        <f t="shared" si="132"/>
        <v>182</v>
      </c>
      <c r="AG79" s="10">
        <f t="shared" si="159"/>
        <v>138.94594594594594</v>
      </c>
      <c r="AH79" s="11">
        <f t="shared" si="133"/>
        <v>5141</v>
      </c>
      <c r="AI79" s="6">
        <v>1277</v>
      </c>
      <c r="AJ79" s="298">
        <f t="shared" si="160"/>
        <v>1277</v>
      </c>
      <c r="AK79" s="6">
        <v>113</v>
      </c>
      <c r="AL79" s="298">
        <f t="shared" si="161"/>
        <v>113</v>
      </c>
      <c r="AM79" s="6"/>
      <c r="AN79" s="298">
        <f t="shared" si="162"/>
        <v>0</v>
      </c>
      <c r="AO79" s="6">
        <v>5.6072826938136258</v>
      </c>
      <c r="AP79" s="41">
        <f t="shared" si="134"/>
        <v>7160.5</v>
      </c>
      <c r="AQ79" s="6">
        <v>6.7610619469026556</v>
      </c>
      <c r="AR79" s="41">
        <f t="shared" si="163"/>
        <v>764.00000000000011</v>
      </c>
      <c r="AS79" s="6"/>
      <c r="AT79" s="41">
        <f t="shared" si="164"/>
        <v>0</v>
      </c>
      <c r="AU79" s="6">
        <v>143.16769772905246</v>
      </c>
      <c r="AV79" s="111">
        <f t="shared" si="135"/>
        <v>182825.15</v>
      </c>
      <c r="AW79" s="6">
        <v>149.78911504424781</v>
      </c>
      <c r="AX79" s="111">
        <f t="shared" si="136"/>
        <v>16926.170000000002</v>
      </c>
      <c r="AY79" s="6"/>
      <c r="AZ79" s="118">
        <f t="shared" si="137"/>
        <v>0</v>
      </c>
      <c r="BA79" s="8">
        <f t="shared" si="165"/>
        <v>1390</v>
      </c>
      <c r="BB79" s="298">
        <f t="shared" si="138"/>
        <v>1390</v>
      </c>
      <c r="BC79" s="110">
        <f t="shared" si="166"/>
        <v>5.7010791366906473</v>
      </c>
      <c r="BD79" s="9">
        <f t="shared" si="139"/>
        <v>7924.5</v>
      </c>
      <c r="BE79" s="10">
        <f t="shared" si="167"/>
        <v>143.70598561151078</v>
      </c>
      <c r="BF79" s="11">
        <f t="shared" si="140"/>
        <v>199751.31999999998</v>
      </c>
      <c r="BG79" s="304">
        <f t="shared" si="168"/>
        <v>1427</v>
      </c>
      <c r="BH79" s="298">
        <f t="shared" si="169"/>
        <v>1427</v>
      </c>
      <c r="BI79" s="112">
        <f t="shared" si="170"/>
        <v>5.6807988787666437</v>
      </c>
      <c r="BJ79" s="113">
        <f t="shared" si="141"/>
        <v>8106.5000000000009</v>
      </c>
      <c r="BK79" s="10">
        <f t="shared" si="171"/>
        <v>143.58256482130341</v>
      </c>
      <c r="BL79" s="119">
        <f t="shared" si="142"/>
        <v>204892.31999999995</v>
      </c>
      <c r="BM79" s="5">
        <v>1539</v>
      </c>
      <c r="BN79" s="298">
        <f t="shared" si="172"/>
        <v>1539</v>
      </c>
      <c r="BO79" s="6">
        <v>702</v>
      </c>
      <c r="BP79" s="298">
        <f t="shared" si="173"/>
        <v>702</v>
      </c>
      <c r="BQ79" s="6"/>
      <c r="BR79" s="298">
        <f t="shared" si="174"/>
        <v>0</v>
      </c>
      <c r="BS79" s="40">
        <v>3.6851851851851856</v>
      </c>
      <c r="BT79" s="41">
        <f t="shared" si="175"/>
        <v>5671.5000000000009</v>
      </c>
      <c r="BU79" s="40">
        <v>4.1303418803418808</v>
      </c>
      <c r="BV79" s="41">
        <f t="shared" si="176"/>
        <v>2899.5000000000005</v>
      </c>
      <c r="BW79" s="40"/>
      <c r="BX79" s="41">
        <f t="shared" si="177"/>
        <v>0</v>
      </c>
      <c r="BY79" s="6">
        <v>91.173391812865503</v>
      </c>
      <c r="BZ79" s="111">
        <f t="shared" si="178"/>
        <v>140315.85</v>
      </c>
      <c r="CA79" s="6">
        <v>86.066908831908847</v>
      </c>
      <c r="CB79" s="111">
        <f t="shared" si="143"/>
        <v>60418.970000000008</v>
      </c>
      <c r="CC79" s="6"/>
      <c r="CD79" s="111">
        <f t="shared" si="144"/>
        <v>0</v>
      </c>
      <c r="CE79" s="8">
        <f t="shared" si="179"/>
        <v>2241</v>
      </c>
      <c r="CF79" s="298">
        <f t="shared" si="148"/>
        <v>2241</v>
      </c>
      <c r="CG79" s="110">
        <f t="shared" si="180"/>
        <v>3.82463186077644</v>
      </c>
      <c r="CH79" s="9">
        <f t="shared" si="149"/>
        <v>8571.0000000000018</v>
      </c>
      <c r="CI79" s="10">
        <f t="shared" si="181"/>
        <v>89.573770638107987</v>
      </c>
      <c r="CJ79" s="117">
        <f t="shared" si="150"/>
        <v>200734.82</v>
      </c>
      <c r="CK79" s="5"/>
      <c r="CL79" s="302">
        <f t="shared" si="182"/>
        <v>0</v>
      </c>
      <c r="CM79" s="40"/>
      <c r="CN79" s="9">
        <f t="shared" si="183"/>
        <v>0</v>
      </c>
      <c r="CO79" s="6"/>
      <c r="CP79" s="117">
        <f t="shared" si="184"/>
        <v>0</v>
      </c>
      <c r="CQ79" s="195">
        <f t="shared" si="185"/>
        <v>2850</v>
      </c>
      <c r="CR79" s="298">
        <f t="shared" si="186"/>
        <v>2850</v>
      </c>
      <c r="CS79" s="9">
        <f t="shared" si="187"/>
        <v>12994</v>
      </c>
      <c r="CT79" s="117">
        <f t="shared" si="188"/>
        <v>327846</v>
      </c>
      <c r="CU79" s="196">
        <f t="shared" si="189"/>
        <v>818</v>
      </c>
      <c r="CV79" s="298">
        <f t="shared" si="190"/>
        <v>818</v>
      </c>
      <c r="CW79" s="31">
        <f t="shared" si="191"/>
        <v>3683.5000000000005</v>
      </c>
      <c r="CX79" s="121">
        <f t="shared" si="192"/>
        <v>77781.140000000014</v>
      </c>
      <c r="CY79" s="196">
        <f t="shared" si="193"/>
        <v>3668</v>
      </c>
      <c r="CZ79" s="298">
        <f t="shared" si="194"/>
        <v>3668</v>
      </c>
      <c r="DA79" s="31">
        <f t="shared" si="195"/>
        <v>16677.5</v>
      </c>
      <c r="DB79" s="121">
        <f t="shared" si="196"/>
        <v>405627.14</v>
      </c>
      <c r="DC79" s="196">
        <f t="shared" si="197"/>
        <v>0</v>
      </c>
      <c r="DD79" s="298">
        <f t="shared" si="198"/>
        <v>0</v>
      </c>
      <c r="DE79" s="9" t="str">
        <f t="shared" si="199"/>
        <v/>
      </c>
      <c r="DF79" s="11" t="str">
        <f t="shared" si="200"/>
        <v/>
      </c>
      <c r="DG79" s="29">
        <f t="shared" si="201"/>
        <v>16677.500000000004</v>
      </c>
      <c r="DH79" s="11">
        <f t="shared" si="202"/>
        <v>405627.13999999996</v>
      </c>
    </row>
    <row r="80" spans="1:112">
      <c r="A80" s="144" t="s">
        <v>79</v>
      </c>
      <c r="B80" s="145" t="s">
        <v>81</v>
      </c>
      <c r="C80" s="144">
        <v>139959</v>
      </c>
      <c r="D80" s="146">
        <v>1</v>
      </c>
      <c r="E80" s="335">
        <v>6248</v>
      </c>
      <c r="F80" s="115">
        <v>365</v>
      </c>
      <c r="G80" s="116">
        <f t="shared" si="145"/>
        <v>5883</v>
      </c>
      <c r="H80" s="108">
        <f t="shared" si="151"/>
        <v>5883</v>
      </c>
      <c r="I80" s="376">
        <f t="shared" si="152"/>
        <v>5882</v>
      </c>
      <c r="J80" s="375"/>
      <c r="K80" s="5">
        <v>89</v>
      </c>
      <c r="L80" s="302">
        <f t="shared" si="146"/>
        <v>89</v>
      </c>
      <c r="M80" s="512">
        <v>15</v>
      </c>
      <c r="N80" s="302">
        <f t="shared" si="153"/>
        <v>15</v>
      </c>
      <c r="O80" s="512"/>
      <c r="P80" s="302">
        <f t="shared" si="154"/>
        <v>0</v>
      </c>
      <c r="Q80" s="512">
        <v>4.6853932584269664</v>
      </c>
      <c r="R80" s="120">
        <f t="shared" si="128"/>
        <v>417</v>
      </c>
      <c r="S80" s="512">
        <v>4.8666666666666671</v>
      </c>
      <c r="T80" s="120">
        <f t="shared" si="155"/>
        <v>73</v>
      </c>
      <c r="U80" s="512"/>
      <c r="V80" s="120">
        <f t="shared" si="156"/>
        <v>0</v>
      </c>
      <c r="W80" s="512">
        <v>113.76966292134831</v>
      </c>
      <c r="X80" s="7">
        <f t="shared" si="147"/>
        <v>10125.5</v>
      </c>
      <c r="Y80" s="6">
        <v>117.26666666666667</v>
      </c>
      <c r="Z80" s="7">
        <f t="shared" si="129"/>
        <v>1759</v>
      </c>
      <c r="AA80" s="6"/>
      <c r="AB80" s="7">
        <f t="shared" si="130"/>
        <v>0</v>
      </c>
      <c r="AC80" s="8">
        <f t="shared" si="157"/>
        <v>104</v>
      </c>
      <c r="AD80" s="298">
        <f t="shared" si="131"/>
        <v>104</v>
      </c>
      <c r="AE80" s="110">
        <f t="shared" si="158"/>
        <v>4.7115384615384617</v>
      </c>
      <c r="AF80" s="9">
        <f t="shared" si="132"/>
        <v>490</v>
      </c>
      <c r="AG80" s="10">
        <f t="shared" si="159"/>
        <v>114.27403846153847</v>
      </c>
      <c r="AH80" s="11">
        <f t="shared" si="133"/>
        <v>11884.5</v>
      </c>
      <c r="AI80" s="6">
        <v>3056</v>
      </c>
      <c r="AJ80" s="298">
        <f t="shared" si="160"/>
        <v>3056</v>
      </c>
      <c r="AK80" s="6">
        <v>284</v>
      </c>
      <c r="AL80" s="298">
        <f t="shared" si="161"/>
        <v>284</v>
      </c>
      <c r="AM80" s="6"/>
      <c r="AN80" s="298">
        <f t="shared" si="162"/>
        <v>0</v>
      </c>
      <c r="AO80" s="6">
        <v>4.7254581151832467</v>
      </c>
      <c r="AP80" s="41">
        <f t="shared" si="134"/>
        <v>14441.000000000002</v>
      </c>
      <c r="AQ80" s="6">
        <v>4.700704225352113</v>
      </c>
      <c r="AR80" s="41">
        <f t="shared" si="163"/>
        <v>1335</v>
      </c>
      <c r="AS80" s="6"/>
      <c r="AT80" s="41">
        <f t="shared" si="164"/>
        <v>0</v>
      </c>
      <c r="AU80" s="6">
        <v>115.87529450261781</v>
      </c>
      <c r="AV80" s="111">
        <f t="shared" si="135"/>
        <v>354114.9</v>
      </c>
      <c r="AW80" s="6">
        <v>118.35422535211268</v>
      </c>
      <c r="AX80" s="111">
        <f t="shared" si="136"/>
        <v>33612.6</v>
      </c>
      <c r="AY80" s="6"/>
      <c r="AZ80" s="118">
        <f t="shared" si="137"/>
        <v>0</v>
      </c>
      <c r="BA80" s="8">
        <f t="shared" si="165"/>
        <v>3340</v>
      </c>
      <c r="BB80" s="298">
        <f t="shared" si="138"/>
        <v>3340</v>
      </c>
      <c r="BC80" s="110">
        <f t="shared" si="166"/>
        <v>4.7233532934131741</v>
      </c>
      <c r="BD80" s="9">
        <f t="shared" si="139"/>
        <v>15776.000000000002</v>
      </c>
      <c r="BE80" s="10">
        <f t="shared" si="167"/>
        <v>116.08607784431138</v>
      </c>
      <c r="BF80" s="11">
        <f t="shared" si="140"/>
        <v>387727.5</v>
      </c>
      <c r="BG80" s="304">
        <f t="shared" si="168"/>
        <v>3444</v>
      </c>
      <c r="BH80" s="298">
        <f t="shared" si="169"/>
        <v>3444</v>
      </c>
      <c r="BI80" s="112">
        <f t="shared" si="170"/>
        <v>4.7229965156794433</v>
      </c>
      <c r="BJ80" s="113">
        <f t="shared" si="141"/>
        <v>16266.000000000004</v>
      </c>
      <c r="BK80" s="10">
        <f t="shared" si="171"/>
        <v>116.03135888501743</v>
      </c>
      <c r="BL80" s="119">
        <f t="shared" si="142"/>
        <v>399612</v>
      </c>
      <c r="BM80" s="5">
        <v>2013</v>
      </c>
      <c r="BN80" s="298">
        <f t="shared" si="172"/>
        <v>2013</v>
      </c>
      <c r="BO80" s="6">
        <v>425</v>
      </c>
      <c r="BP80" s="298">
        <f t="shared" si="173"/>
        <v>425</v>
      </c>
      <c r="BQ80" s="6"/>
      <c r="BR80" s="298">
        <f t="shared" si="174"/>
        <v>0</v>
      </c>
      <c r="BS80" s="40">
        <v>3.6085444610034774</v>
      </c>
      <c r="BT80" s="41">
        <f t="shared" si="175"/>
        <v>7264</v>
      </c>
      <c r="BU80" s="40">
        <v>3.3588235294117648</v>
      </c>
      <c r="BV80" s="41">
        <f t="shared" si="176"/>
        <v>1427.5</v>
      </c>
      <c r="BW80" s="40"/>
      <c r="BX80" s="41">
        <f t="shared" si="177"/>
        <v>0</v>
      </c>
      <c r="BY80" s="6">
        <v>81.94674615002485</v>
      </c>
      <c r="BZ80" s="111">
        <f t="shared" si="178"/>
        <v>164958.80000000002</v>
      </c>
      <c r="CA80" s="6">
        <v>69.385411764705893</v>
      </c>
      <c r="CB80" s="111">
        <f t="shared" si="143"/>
        <v>29488.800000000003</v>
      </c>
      <c r="CC80" s="6"/>
      <c r="CD80" s="111">
        <f t="shared" si="144"/>
        <v>0</v>
      </c>
      <c r="CE80" s="8">
        <f t="shared" si="179"/>
        <v>2438</v>
      </c>
      <c r="CF80" s="298">
        <f t="shared" si="148"/>
        <v>2438</v>
      </c>
      <c r="CG80" s="110">
        <f t="shared" si="180"/>
        <v>3.5650123051681706</v>
      </c>
      <c r="CH80" s="9">
        <f t="shared" si="149"/>
        <v>8691.5</v>
      </c>
      <c r="CI80" s="10">
        <f t="shared" si="181"/>
        <v>79.757013945857281</v>
      </c>
      <c r="CJ80" s="117">
        <f t="shared" si="150"/>
        <v>194447.60000000006</v>
      </c>
      <c r="CK80" s="5">
        <v>1</v>
      </c>
      <c r="CL80" s="302">
        <f t="shared" si="182"/>
        <v>0</v>
      </c>
      <c r="CM80" s="40">
        <v>0</v>
      </c>
      <c r="CN80" s="9">
        <f t="shared" si="183"/>
        <v>0</v>
      </c>
      <c r="CO80" s="6">
        <v>0</v>
      </c>
      <c r="CP80" s="117">
        <f t="shared" si="184"/>
        <v>0</v>
      </c>
      <c r="CQ80" s="195">
        <f t="shared" si="185"/>
        <v>5158</v>
      </c>
      <c r="CR80" s="298">
        <f t="shared" si="186"/>
        <v>5158</v>
      </c>
      <c r="CS80" s="9">
        <f t="shared" si="187"/>
        <v>22122</v>
      </c>
      <c r="CT80" s="117">
        <f t="shared" si="188"/>
        <v>529199.20000000007</v>
      </c>
      <c r="CU80" s="196">
        <f t="shared" si="189"/>
        <v>724</v>
      </c>
      <c r="CV80" s="298">
        <f t="shared" si="190"/>
        <v>724</v>
      </c>
      <c r="CW80" s="31">
        <f t="shared" si="191"/>
        <v>2835.5</v>
      </c>
      <c r="CX80" s="121">
        <f t="shared" si="192"/>
        <v>64860.4</v>
      </c>
      <c r="CY80" s="196">
        <f t="shared" si="193"/>
        <v>5882</v>
      </c>
      <c r="CZ80" s="298">
        <f t="shared" si="194"/>
        <v>5882</v>
      </c>
      <c r="DA80" s="31">
        <f t="shared" si="195"/>
        <v>24957.5</v>
      </c>
      <c r="DB80" s="121">
        <f t="shared" si="196"/>
        <v>594059.60000000009</v>
      </c>
      <c r="DC80" s="196">
        <f t="shared" si="197"/>
        <v>0</v>
      </c>
      <c r="DD80" s="298">
        <f t="shared" si="198"/>
        <v>0</v>
      </c>
      <c r="DE80" s="9" t="str">
        <f t="shared" si="199"/>
        <v/>
      </c>
      <c r="DF80" s="11" t="str">
        <f t="shared" si="200"/>
        <v/>
      </c>
      <c r="DG80" s="29">
        <f t="shared" si="201"/>
        <v>24957.500000000004</v>
      </c>
      <c r="DH80" s="11">
        <f t="shared" si="202"/>
        <v>594059.60000000009</v>
      </c>
    </row>
    <row r="81" spans="1:112">
      <c r="A81" s="144" t="s">
        <v>79</v>
      </c>
      <c r="B81" s="145" t="s">
        <v>82</v>
      </c>
      <c r="C81" s="144">
        <v>139755</v>
      </c>
      <c r="D81" s="146">
        <v>2</v>
      </c>
      <c r="E81" s="335">
        <v>2696</v>
      </c>
      <c r="F81" s="115">
        <v>34</v>
      </c>
      <c r="G81" s="116">
        <f t="shared" si="145"/>
        <v>2662</v>
      </c>
      <c r="H81" s="108">
        <f t="shared" si="151"/>
        <v>2662</v>
      </c>
      <c r="I81" s="376">
        <f t="shared" si="152"/>
        <v>2662</v>
      </c>
      <c r="J81" s="375"/>
      <c r="K81" s="5">
        <v>31</v>
      </c>
      <c r="L81" s="302">
        <f t="shared" si="146"/>
        <v>31</v>
      </c>
      <c r="M81" s="512">
        <v>0</v>
      </c>
      <c r="N81" s="302">
        <f t="shared" si="153"/>
        <v>0</v>
      </c>
      <c r="O81" s="512"/>
      <c r="P81" s="302">
        <f t="shared" si="154"/>
        <v>0</v>
      </c>
      <c r="Q81" s="512">
        <v>5.3548387096774199</v>
      </c>
      <c r="R81" s="120">
        <f t="shared" si="128"/>
        <v>166.00000000000003</v>
      </c>
      <c r="S81" s="512">
        <v>0</v>
      </c>
      <c r="T81" s="120">
        <f t="shared" si="155"/>
        <v>0</v>
      </c>
      <c r="U81" s="512"/>
      <c r="V81" s="120">
        <f t="shared" si="156"/>
        <v>0</v>
      </c>
      <c r="W81" s="512">
        <v>149.48354838709679</v>
      </c>
      <c r="X81" s="7">
        <f t="shared" si="147"/>
        <v>4633.9900000000007</v>
      </c>
      <c r="Y81" s="6">
        <v>0</v>
      </c>
      <c r="Z81" s="7">
        <f t="shared" si="129"/>
        <v>0</v>
      </c>
      <c r="AA81" s="6"/>
      <c r="AB81" s="7">
        <f t="shared" si="130"/>
        <v>0</v>
      </c>
      <c r="AC81" s="8">
        <f t="shared" si="157"/>
        <v>31</v>
      </c>
      <c r="AD81" s="298">
        <f t="shared" si="131"/>
        <v>31</v>
      </c>
      <c r="AE81" s="110">
        <f t="shared" si="158"/>
        <v>5.3548387096774199</v>
      </c>
      <c r="AF81" s="9">
        <f t="shared" si="132"/>
        <v>166.00000000000003</v>
      </c>
      <c r="AG81" s="10">
        <f t="shared" si="159"/>
        <v>149.48354838709679</v>
      </c>
      <c r="AH81" s="11">
        <f t="shared" si="133"/>
        <v>4633.9900000000007</v>
      </c>
      <c r="AI81" s="6">
        <v>1694</v>
      </c>
      <c r="AJ81" s="298">
        <f t="shared" si="160"/>
        <v>1694</v>
      </c>
      <c r="AK81" s="6">
        <v>3</v>
      </c>
      <c r="AL81" s="298">
        <f t="shared" si="161"/>
        <v>3</v>
      </c>
      <c r="AM81" s="6"/>
      <c r="AN81" s="298">
        <f t="shared" si="162"/>
        <v>0</v>
      </c>
      <c r="AO81" s="6">
        <v>4.9631050767414404</v>
      </c>
      <c r="AP81" s="41">
        <f t="shared" si="134"/>
        <v>8407.5</v>
      </c>
      <c r="AQ81" s="6">
        <v>5.8333333333333339</v>
      </c>
      <c r="AR81" s="41">
        <f t="shared" si="163"/>
        <v>17.5</v>
      </c>
      <c r="AS81" s="6"/>
      <c r="AT81" s="41">
        <f t="shared" si="164"/>
        <v>0</v>
      </c>
      <c r="AU81" s="6">
        <v>148.67569657615113</v>
      </c>
      <c r="AV81" s="111">
        <f t="shared" si="135"/>
        <v>251856.63</v>
      </c>
      <c r="AW81" s="6">
        <v>134.88666666666666</v>
      </c>
      <c r="AX81" s="111">
        <f t="shared" si="136"/>
        <v>404.65999999999997</v>
      </c>
      <c r="AY81" s="6"/>
      <c r="AZ81" s="118">
        <f t="shared" si="137"/>
        <v>0</v>
      </c>
      <c r="BA81" s="8">
        <f t="shared" si="165"/>
        <v>1697</v>
      </c>
      <c r="BB81" s="298">
        <f t="shared" si="138"/>
        <v>1697</v>
      </c>
      <c r="BC81" s="110">
        <f t="shared" si="166"/>
        <v>4.9646434885091342</v>
      </c>
      <c r="BD81" s="9">
        <f t="shared" si="139"/>
        <v>8425</v>
      </c>
      <c r="BE81" s="10">
        <f t="shared" si="167"/>
        <v>148.65131997642899</v>
      </c>
      <c r="BF81" s="11">
        <f t="shared" si="140"/>
        <v>252261.29</v>
      </c>
      <c r="BG81" s="304">
        <f t="shared" si="168"/>
        <v>1728</v>
      </c>
      <c r="BH81" s="298">
        <f t="shared" si="169"/>
        <v>1728</v>
      </c>
      <c r="BI81" s="112">
        <f t="shared" si="170"/>
        <v>4.9716435185185182</v>
      </c>
      <c r="BJ81" s="113">
        <f t="shared" si="141"/>
        <v>8591</v>
      </c>
      <c r="BK81" s="10">
        <f t="shared" si="171"/>
        <v>148.66624999999999</v>
      </c>
      <c r="BL81" s="119">
        <f t="shared" si="142"/>
        <v>256895.27999999997</v>
      </c>
      <c r="BM81" s="5">
        <v>836</v>
      </c>
      <c r="BN81" s="298">
        <f t="shared" si="172"/>
        <v>836</v>
      </c>
      <c r="BO81" s="6">
        <v>98</v>
      </c>
      <c r="BP81" s="298">
        <f t="shared" si="173"/>
        <v>98</v>
      </c>
      <c r="BQ81" s="6"/>
      <c r="BR81" s="298">
        <f t="shared" si="174"/>
        <v>0</v>
      </c>
      <c r="BS81" s="40">
        <v>4.0077751196172251</v>
      </c>
      <c r="BT81" s="41">
        <f t="shared" si="175"/>
        <v>3350.5</v>
      </c>
      <c r="BU81" s="40">
        <v>3.6530612244897958</v>
      </c>
      <c r="BV81" s="41">
        <f t="shared" si="176"/>
        <v>358</v>
      </c>
      <c r="BW81" s="40"/>
      <c r="BX81" s="41">
        <f t="shared" si="177"/>
        <v>0</v>
      </c>
      <c r="BY81" s="6">
        <v>114.10643540669857</v>
      </c>
      <c r="BZ81" s="111">
        <f t="shared" si="178"/>
        <v>95392.98</v>
      </c>
      <c r="CA81" s="6">
        <v>88.146122448979582</v>
      </c>
      <c r="CB81" s="111">
        <f t="shared" si="143"/>
        <v>8638.32</v>
      </c>
      <c r="CC81" s="6"/>
      <c r="CD81" s="111">
        <f t="shared" si="144"/>
        <v>0</v>
      </c>
      <c r="CE81" s="8">
        <f t="shared" si="179"/>
        <v>934</v>
      </c>
      <c r="CF81" s="298">
        <f t="shared" si="148"/>
        <v>934</v>
      </c>
      <c r="CG81" s="110">
        <f t="shared" si="180"/>
        <v>3.9705567451820127</v>
      </c>
      <c r="CH81" s="9">
        <f t="shared" si="149"/>
        <v>3708.5</v>
      </c>
      <c r="CI81" s="10">
        <f t="shared" si="181"/>
        <v>111.38254817987151</v>
      </c>
      <c r="CJ81" s="117">
        <f t="shared" si="150"/>
        <v>104031.29999999999</v>
      </c>
      <c r="CK81" s="5"/>
      <c r="CL81" s="302">
        <f t="shared" si="182"/>
        <v>0</v>
      </c>
      <c r="CM81" s="40"/>
      <c r="CN81" s="9">
        <f t="shared" si="183"/>
        <v>0</v>
      </c>
      <c r="CO81" s="6"/>
      <c r="CP81" s="117">
        <f t="shared" si="184"/>
        <v>0</v>
      </c>
      <c r="CQ81" s="195">
        <f t="shared" si="185"/>
        <v>2561</v>
      </c>
      <c r="CR81" s="298">
        <f t="shared" si="186"/>
        <v>2561</v>
      </c>
      <c r="CS81" s="9">
        <f t="shared" si="187"/>
        <v>11924</v>
      </c>
      <c r="CT81" s="117">
        <f t="shared" si="188"/>
        <v>351883.6</v>
      </c>
      <c r="CU81" s="196">
        <f t="shared" si="189"/>
        <v>101</v>
      </c>
      <c r="CV81" s="298">
        <f t="shared" si="190"/>
        <v>101</v>
      </c>
      <c r="CW81" s="31">
        <f t="shared" si="191"/>
        <v>375.5</v>
      </c>
      <c r="CX81" s="121">
        <f t="shared" si="192"/>
        <v>9042.98</v>
      </c>
      <c r="CY81" s="196">
        <f t="shared" si="193"/>
        <v>2662</v>
      </c>
      <c r="CZ81" s="298">
        <f t="shared" si="194"/>
        <v>2662</v>
      </c>
      <c r="DA81" s="31">
        <f t="shared" si="195"/>
        <v>12299.5</v>
      </c>
      <c r="DB81" s="121">
        <f t="shared" si="196"/>
        <v>360926.57999999996</v>
      </c>
      <c r="DC81" s="196">
        <f t="shared" si="197"/>
        <v>0</v>
      </c>
      <c r="DD81" s="298">
        <f t="shared" si="198"/>
        <v>0</v>
      </c>
      <c r="DE81" s="9" t="str">
        <f t="shared" si="199"/>
        <v/>
      </c>
      <c r="DF81" s="11" t="str">
        <f t="shared" si="200"/>
        <v/>
      </c>
      <c r="DG81" s="29">
        <f t="shared" si="201"/>
        <v>12299.5</v>
      </c>
      <c r="DH81" s="11">
        <f t="shared" si="202"/>
        <v>360926.57999999996</v>
      </c>
    </row>
    <row r="82" spans="1:112">
      <c r="A82" s="144" t="s">
        <v>79</v>
      </c>
      <c r="B82" s="145" t="s">
        <v>83</v>
      </c>
      <c r="C82" s="144">
        <v>139931</v>
      </c>
      <c r="D82" s="146">
        <v>3</v>
      </c>
      <c r="E82" s="335">
        <v>2382</v>
      </c>
      <c r="F82" s="115">
        <v>10</v>
      </c>
      <c r="G82" s="116">
        <f t="shared" si="145"/>
        <v>2372</v>
      </c>
      <c r="H82" s="108">
        <f t="shared" si="151"/>
        <v>2372</v>
      </c>
      <c r="I82" s="376">
        <f t="shared" si="152"/>
        <v>2372</v>
      </c>
      <c r="J82" s="375"/>
      <c r="K82" s="5">
        <v>34</v>
      </c>
      <c r="L82" s="302">
        <f t="shared" si="146"/>
        <v>34</v>
      </c>
      <c r="M82" s="512">
        <v>4</v>
      </c>
      <c r="N82" s="302">
        <f t="shared" si="153"/>
        <v>4</v>
      </c>
      <c r="O82" s="512"/>
      <c r="P82" s="302">
        <f t="shared" si="154"/>
        <v>0</v>
      </c>
      <c r="Q82" s="512">
        <v>5.1764705882352944</v>
      </c>
      <c r="R82" s="120">
        <f t="shared" si="128"/>
        <v>176</v>
      </c>
      <c r="S82" s="512">
        <v>3.75</v>
      </c>
      <c r="T82" s="120">
        <f t="shared" si="155"/>
        <v>15</v>
      </c>
      <c r="U82" s="512"/>
      <c r="V82" s="120">
        <f t="shared" si="156"/>
        <v>0</v>
      </c>
      <c r="W82" s="512">
        <v>134</v>
      </c>
      <c r="X82" s="7">
        <f t="shared" si="147"/>
        <v>4556</v>
      </c>
      <c r="Y82" s="6">
        <v>135.75</v>
      </c>
      <c r="Z82" s="7">
        <f t="shared" si="129"/>
        <v>543</v>
      </c>
      <c r="AA82" s="6"/>
      <c r="AB82" s="7">
        <f t="shared" si="130"/>
        <v>0</v>
      </c>
      <c r="AC82" s="8">
        <f t="shared" si="157"/>
        <v>38</v>
      </c>
      <c r="AD82" s="298">
        <f t="shared" si="131"/>
        <v>38</v>
      </c>
      <c r="AE82" s="110">
        <f t="shared" si="158"/>
        <v>5.0263157894736841</v>
      </c>
      <c r="AF82" s="9">
        <f t="shared" si="132"/>
        <v>191</v>
      </c>
      <c r="AG82" s="10">
        <f t="shared" si="159"/>
        <v>134.18421052631578</v>
      </c>
      <c r="AH82" s="11">
        <f t="shared" si="133"/>
        <v>5099</v>
      </c>
      <c r="AI82" s="6">
        <v>1342</v>
      </c>
      <c r="AJ82" s="298">
        <f t="shared" si="160"/>
        <v>1342</v>
      </c>
      <c r="AK82" s="6">
        <v>87</v>
      </c>
      <c r="AL82" s="298">
        <f t="shared" si="161"/>
        <v>87</v>
      </c>
      <c r="AM82" s="6"/>
      <c r="AN82" s="298">
        <f t="shared" si="162"/>
        <v>0</v>
      </c>
      <c r="AO82" s="6">
        <v>5.4008941877794339</v>
      </c>
      <c r="AP82" s="41">
        <f t="shared" si="134"/>
        <v>7248</v>
      </c>
      <c r="AQ82" s="6">
        <v>5.0747126436781613</v>
      </c>
      <c r="AR82" s="41">
        <f t="shared" si="163"/>
        <v>441.50000000000006</v>
      </c>
      <c r="AS82" s="6"/>
      <c r="AT82" s="41">
        <f t="shared" si="164"/>
        <v>0</v>
      </c>
      <c r="AU82" s="6">
        <v>146.71837555886736</v>
      </c>
      <c r="AV82" s="111">
        <f t="shared" si="135"/>
        <v>196896.06</v>
      </c>
      <c r="AW82" s="6">
        <v>145.96344827586208</v>
      </c>
      <c r="AX82" s="111">
        <f t="shared" si="136"/>
        <v>12698.820000000002</v>
      </c>
      <c r="AY82" s="6"/>
      <c r="AZ82" s="118">
        <f t="shared" si="137"/>
        <v>0</v>
      </c>
      <c r="BA82" s="8">
        <f t="shared" si="165"/>
        <v>1429</v>
      </c>
      <c r="BB82" s="298">
        <f t="shared" si="138"/>
        <v>1429</v>
      </c>
      <c r="BC82" s="110">
        <f t="shared" si="166"/>
        <v>5.3810356892932116</v>
      </c>
      <c r="BD82" s="9">
        <f t="shared" si="139"/>
        <v>7689.4999999999991</v>
      </c>
      <c r="BE82" s="10">
        <f t="shared" si="167"/>
        <v>146.6724142757173</v>
      </c>
      <c r="BF82" s="11">
        <f t="shared" si="140"/>
        <v>209594.88000000003</v>
      </c>
      <c r="BG82" s="304">
        <f t="shared" si="168"/>
        <v>1467</v>
      </c>
      <c r="BH82" s="298">
        <f t="shared" si="169"/>
        <v>1467</v>
      </c>
      <c r="BI82" s="112">
        <f t="shared" si="170"/>
        <v>5.3718473074301292</v>
      </c>
      <c r="BJ82" s="113">
        <f t="shared" si="141"/>
        <v>7880.4999999999991</v>
      </c>
      <c r="BK82" s="10">
        <f t="shared" si="171"/>
        <v>146.34892978868442</v>
      </c>
      <c r="BL82" s="119">
        <f t="shared" si="142"/>
        <v>214693.88000000003</v>
      </c>
      <c r="BM82" s="5">
        <v>777</v>
      </c>
      <c r="BN82" s="298">
        <f t="shared" si="172"/>
        <v>777</v>
      </c>
      <c r="BO82" s="6">
        <v>118</v>
      </c>
      <c r="BP82" s="298">
        <f t="shared" si="173"/>
        <v>118</v>
      </c>
      <c r="BQ82" s="6"/>
      <c r="BR82" s="298">
        <f t="shared" si="174"/>
        <v>0</v>
      </c>
      <c r="BS82" s="40">
        <v>3.8970398970398969</v>
      </c>
      <c r="BT82" s="41">
        <f t="shared" si="175"/>
        <v>3028</v>
      </c>
      <c r="BU82" s="40">
        <v>3.597457627118644</v>
      </c>
      <c r="BV82" s="41">
        <f t="shared" si="176"/>
        <v>424.5</v>
      </c>
      <c r="BW82" s="40"/>
      <c r="BX82" s="41">
        <f t="shared" si="177"/>
        <v>0</v>
      </c>
      <c r="BY82" s="6">
        <v>104.20333333333335</v>
      </c>
      <c r="BZ82" s="111">
        <f t="shared" si="178"/>
        <v>80965.990000000005</v>
      </c>
      <c r="CA82" s="6">
        <v>83.858728813559324</v>
      </c>
      <c r="CB82" s="111">
        <f t="shared" si="143"/>
        <v>9895.33</v>
      </c>
      <c r="CC82" s="6"/>
      <c r="CD82" s="111">
        <f t="shared" si="144"/>
        <v>0</v>
      </c>
      <c r="CE82" s="8">
        <f t="shared" si="179"/>
        <v>895</v>
      </c>
      <c r="CF82" s="298">
        <f t="shared" si="148"/>
        <v>895</v>
      </c>
      <c r="CG82" s="110">
        <f t="shared" si="180"/>
        <v>3.8575418994413408</v>
      </c>
      <c r="CH82" s="9">
        <f t="shared" si="149"/>
        <v>3452.5</v>
      </c>
      <c r="CI82" s="10">
        <f t="shared" si="181"/>
        <v>101.52102793296091</v>
      </c>
      <c r="CJ82" s="117">
        <f t="shared" si="150"/>
        <v>90861.32</v>
      </c>
      <c r="CK82" s="5">
        <v>10</v>
      </c>
      <c r="CL82" s="302">
        <f t="shared" si="182"/>
        <v>10</v>
      </c>
      <c r="CM82" s="40">
        <v>2.5</v>
      </c>
      <c r="CN82" s="9">
        <f t="shared" si="183"/>
        <v>25</v>
      </c>
      <c r="CO82" s="6">
        <v>58.8</v>
      </c>
      <c r="CP82" s="117">
        <f t="shared" si="184"/>
        <v>588</v>
      </c>
      <c r="CQ82" s="195">
        <f t="shared" si="185"/>
        <v>2153</v>
      </c>
      <c r="CR82" s="298">
        <f t="shared" si="186"/>
        <v>2153</v>
      </c>
      <c r="CS82" s="9">
        <f t="shared" si="187"/>
        <v>10452</v>
      </c>
      <c r="CT82" s="117">
        <f t="shared" si="188"/>
        <v>282418.05</v>
      </c>
      <c r="CU82" s="196">
        <f t="shared" si="189"/>
        <v>209</v>
      </c>
      <c r="CV82" s="298">
        <f t="shared" si="190"/>
        <v>209</v>
      </c>
      <c r="CW82" s="31">
        <f t="shared" si="191"/>
        <v>881</v>
      </c>
      <c r="CX82" s="121">
        <f t="shared" si="192"/>
        <v>23137.15</v>
      </c>
      <c r="CY82" s="196">
        <f t="shared" si="193"/>
        <v>2362</v>
      </c>
      <c r="CZ82" s="298">
        <f t="shared" si="194"/>
        <v>2362</v>
      </c>
      <c r="DA82" s="31">
        <f t="shared" si="195"/>
        <v>11333</v>
      </c>
      <c r="DB82" s="121">
        <f t="shared" si="196"/>
        <v>305555.20000000001</v>
      </c>
      <c r="DC82" s="196">
        <f t="shared" si="197"/>
        <v>0</v>
      </c>
      <c r="DD82" s="298">
        <f t="shared" si="198"/>
        <v>0</v>
      </c>
      <c r="DE82" s="9" t="str">
        <f t="shared" si="199"/>
        <v/>
      </c>
      <c r="DF82" s="11" t="str">
        <f t="shared" si="200"/>
        <v/>
      </c>
      <c r="DG82" s="29">
        <f t="shared" si="201"/>
        <v>11358</v>
      </c>
      <c r="DH82" s="11">
        <f t="shared" si="202"/>
        <v>306143.20000000007</v>
      </c>
    </row>
    <row r="83" spans="1:112">
      <c r="A83" s="144" t="s">
        <v>79</v>
      </c>
      <c r="B83" s="145" t="s">
        <v>84</v>
      </c>
      <c r="C83" s="144">
        <v>141334</v>
      </c>
      <c r="D83" s="146">
        <v>3</v>
      </c>
      <c r="E83" s="335">
        <v>1335</v>
      </c>
      <c r="F83" s="115">
        <v>8</v>
      </c>
      <c r="G83" s="116">
        <f t="shared" si="145"/>
        <v>1327</v>
      </c>
      <c r="H83" s="108">
        <f t="shared" si="151"/>
        <v>1327</v>
      </c>
      <c r="I83" s="376">
        <f t="shared" si="152"/>
        <v>1327</v>
      </c>
      <c r="J83" s="375"/>
      <c r="K83" s="5">
        <v>13</v>
      </c>
      <c r="L83" s="302">
        <f t="shared" si="146"/>
        <v>13</v>
      </c>
      <c r="M83" s="512">
        <v>7</v>
      </c>
      <c r="N83" s="302">
        <f t="shared" si="153"/>
        <v>7</v>
      </c>
      <c r="O83" s="512"/>
      <c r="P83" s="302">
        <f t="shared" si="154"/>
        <v>0</v>
      </c>
      <c r="Q83" s="512">
        <v>4</v>
      </c>
      <c r="R83" s="120">
        <f t="shared" si="128"/>
        <v>52</v>
      </c>
      <c r="S83" s="512">
        <v>4.5714285714285721</v>
      </c>
      <c r="T83" s="120">
        <f t="shared" si="155"/>
        <v>32.000000000000007</v>
      </c>
      <c r="U83" s="512"/>
      <c r="V83" s="120">
        <f t="shared" si="156"/>
        <v>0</v>
      </c>
      <c r="W83" s="512">
        <v>149.53846153846155</v>
      </c>
      <c r="X83" s="7">
        <f t="shared" si="147"/>
        <v>1944</v>
      </c>
      <c r="Y83" s="6">
        <v>148.85714285714286</v>
      </c>
      <c r="Z83" s="7">
        <f t="shared" si="129"/>
        <v>1042</v>
      </c>
      <c r="AA83" s="6"/>
      <c r="AB83" s="7">
        <f t="shared" si="130"/>
        <v>0</v>
      </c>
      <c r="AC83" s="8">
        <f t="shared" si="157"/>
        <v>20</v>
      </c>
      <c r="AD83" s="298">
        <f t="shared" si="131"/>
        <v>20</v>
      </c>
      <c r="AE83" s="110">
        <f t="shared" si="158"/>
        <v>4.2</v>
      </c>
      <c r="AF83" s="9">
        <f t="shared" si="132"/>
        <v>84</v>
      </c>
      <c r="AG83" s="10">
        <f t="shared" si="159"/>
        <v>149.30000000000001</v>
      </c>
      <c r="AH83" s="11">
        <f t="shared" si="133"/>
        <v>2986</v>
      </c>
      <c r="AI83" s="6">
        <v>741</v>
      </c>
      <c r="AJ83" s="298">
        <f t="shared" si="160"/>
        <v>741</v>
      </c>
      <c r="AK83" s="6">
        <v>45</v>
      </c>
      <c r="AL83" s="298">
        <f t="shared" si="161"/>
        <v>45</v>
      </c>
      <c r="AM83" s="6"/>
      <c r="AN83" s="298">
        <f t="shared" si="162"/>
        <v>0</v>
      </c>
      <c r="AO83" s="6">
        <v>5.5890688259109309</v>
      </c>
      <c r="AP83" s="41">
        <f t="shared" si="134"/>
        <v>4141.5</v>
      </c>
      <c r="AQ83" s="6">
        <v>6.7</v>
      </c>
      <c r="AR83" s="41">
        <f t="shared" si="163"/>
        <v>301.5</v>
      </c>
      <c r="AS83" s="6"/>
      <c r="AT83" s="41">
        <f t="shared" si="164"/>
        <v>0</v>
      </c>
      <c r="AU83" s="6">
        <v>145.58913630229421</v>
      </c>
      <c r="AV83" s="111">
        <f t="shared" si="135"/>
        <v>107881.55</v>
      </c>
      <c r="AW83" s="6">
        <v>137.56222222222223</v>
      </c>
      <c r="AX83" s="111">
        <f t="shared" si="136"/>
        <v>6190.3</v>
      </c>
      <c r="AY83" s="6"/>
      <c r="AZ83" s="118">
        <f t="shared" si="137"/>
        <v>0</v>
      </c>
      <c r="BA83" s="8">
        <f t="shared" si="165"/>
        <v>786</v>
      </c>
      <c r="BB83" s="298">
        <f t="shared" si="138"/>
        <v>786</v>
      </c>
      <c r="BC83" s="110">
        <f t="shared" si="166"/>
        <v>5.6526717557251906</v>
      </c>
      <c r="BD83" s="9">
        <f t="shared" si="139"/>
        <v>4443</v>
      </c>
      <c r="BE83" s="10">
        <f t="shared" si="167"/>
        <v>145.12958015267176</v>
      </c>
      <c r="BF83" s="11">
        <f t="shared" si="140"/>
        <v>114071.85</v>
      </c>
      <c r="BG83" s="304">
        <f t="shared" si="168"/>
        <v>806</v>
      </c>
      <c r="BH83" s="298">
        <f t="shared" si="169"/>
        <v>806</v>
      </c>
      <c r="BI83" s="112">
        <f t="shared" si="170"/>
        <v>5.6166253101736974</v>
      </c>
      <c r="BJ83" s="113">
        <f t="shared" si="141"/>
        <v>4527</v>
      </c>
      <c r="BK83" s="10">
        <f t="shared" si="171"/>
        <v>145.23306451612905</v>
      </c>
      <c r="BL83" s="119">
        <f t="shared" si="142"/>
        <v>117057.85</v>
      </c>
      <c r="BM83" s="5">
        <v>371</v>
      </c>
      <c r="BN83" s="298">
        <f t="shared" si="172"/>
        <v>371</v>
      </c>
      <c r="BO83" s="6">
        <v>150</v>
      </c>
      <c r="BP83" s="298">
        <f t="shared" si="173"/>
        <v>150</v>
      </c>
      <c r="BQ83" s="6"/>
      <c r="BR83" s="298">
        <f t="shared" si="174"/>
        <v>0</v>
      </c>
      <c r="BS83" s="40">
        <v>3.8679245283018866</v>
      </c>
      <c r="BT83" s="41">
        <f t="shared" si="175"/>
        <v>1435</v>
      </c>
      <c r="BU83" s="40">
        <v>4.003333333333333</v>
      </c>
      <c r="BV83" s="41">
        <f t="shared" si="176"/>
        <v>600.5</v>
      </c>
      <c r="BW83" s="40"/>
      <c r="BX83" s="41">
        <f t="shared" si="177"/>
        <v>0</v>
      </c>
      <c r="BY83" s="6">
        <v>99.317978436657683</v>
      </c>
      <c r="BZ83" s="111">
        <f t="shared" si="178"/>
        <v>36846.97</v>
      </c>
      <c r="CA83" s="6">
        <v>79.013133333333343</v>
      </c>
      <c r="CB83" s="111">
        <f t="shared" si="143"/>
        <v>11851.970000000001</v>
      </c>
      <c r="CC83" s="6"/>
      <c r="CD83" s="111">
        <f t="shared" si="144"/>
        <v>0</v>
      </c>
      <c r="CE83" s="8">
        <f t="shared" si="179"/>
        <v>521</v>
      </c>
      <c r="CF83" s="298">
        <f t="shared" si="148"/>
        <v>521</v>
      </c>
      <c r="CG83" s="110">
        <f t="shared" si="180"/>
        <v>3.9069097888675626</v>
      </c>
      <c r="CH83" s="9">
        <f t="shared" si="149"/>
        <v>2035.5</v>
      </c>
      <c r="CI83" s="10">
        <f t="shared" si="181"/>
        <v>93.472053742802302</v>
      </c>
      <c r="CJ83" s="117">
        <f t="shared" si="150"/>
        <v>48698.94</v>
      </c>
      <c r="CK83" s="5"/>
      <c r="CL83" s="302">
        <f t="shared" si="182"/>
        <v>0</v>
      </c>
      <c r="CM83" s="40"/>
      <c r="CN83" s="9">
        <f t="shared" si="183"/>
        <v>0</v>
      </c>
      <c r="CO83" s="6"/>
      <c r="CP83" s="117">
        <f t="shared" si="184"/>
        <v>0</v>
      </c>
      <c r="CQ83" s="195">
        <f t="shared" si="185"/>
        <v>1125</v>
      </c>
      <c r="CR83" s="298">
        <f t="shared" si="186"/>
        <v>1125</v>
      </c>
      <c r="CS83" s="9">
        <f t="shared" si="187"/>
        <v>5628.5</v>
      </c>
      <c r="CT83" s="117">
        <f t="shared" si="188"/>
        <v>146672.52000000002</v>
      </c>
      <c r="CU83" s="196">
        <f t="shared" si="189"/>
        <v>202</v>
      </c>
      <c r="CV83" s="298">
        <f t="shared" si="190"/>
        <v>202</v>
      </c>
      <c r="CW83" s="31">
        <f t="shared" si="191"/>
        <v>934</v>
      </c>
      <c r="CX83" s="121">
        <f t="shared" si="192"/>
        <v>19084.27</v>
      </c>
      <c r="CY83" s="196">
        <f t="shared" si="193"/>
        <v>1327</v>
      </c>
      <c r="CZ83" s="298">
        <f t="shared" si="194"/>
        <v>1327</v>
      </c>
      <c r="DA83" s="31">
        <f t="shared" si="195"/>
        <v>6562.5</v>
      </c>
      <c r="DB83" s="121">
        <f t="shared" si="196"/>
        <v>165756.79</v>
      </c>
      <c r="DC83" s="196">
        <f t="shared" si="197"/>
        <v>0</v>
      </c>
      <c r="DD83" s="298">
        <f t="shared" si="198"/>
        <v>0</v>
      </c>
      <c r="DE83" s="9" t="str">
        <f t="shared" si="199"/>
        <v/>
      </c>
      <c r="DF83" s="11" t="str">
        <f t="shared" si="200"/>
        <v/>
      </c>
      <c r="DG83" s="29">
        <f t="shared" si="201"/>
        <v>6562.5</v>
      </c>
      <c r="DH83" s="11">
        <f t="shared" si="202"/>
        <v>165756.79</v>
      </c>
    </row>
    <row r="84" spans="1:112">
      <c r="A84" s="144" t="s">
        <v>79</v>
      </c>
      <c r="B84" s="145" t="s">
        <v>85</v>
      </c>
      <c r="C84" s="144">
        <v>141264</v>
      </c>
      <c r="D84" s="146">
        <v>3</v>
      </c>
      <c r="E84" s="335">
        <v>1630</v>
      </c>
      <c r="F84" s="115">
        <v>38</v>
      </c>
      <c r="G84" s="116">
        <f t="shared" si="145"/>
        <v>1592</v>
      </c>
      <c r="H84" s="108">
        <f t="shared" si="151"/>
        <v>1592</v>
      </c>
      <c r="I84" s="376">
        <f t="shared" si="152"/>
        <v>1592</v>
      </c>
      <c r="J84" s="375"/>
      <c r="K84" s="5">
        <v>17</v>
      </c>
      <c r="L84" s="302">
        <f t="shared" si="146"/>
        <v>17</v>
      </c>
      <c r="M84" s="512">
        <v>6</v>
      </c>
      <c r="N84" s="302">
        <f t="shared" si="153"/>
        <v>6</v>
      </c>
      <c r="O84" s="512"/>
      <c r="P84" s="302">
        <f t="shared" si="154"/>
        <v>0</v>
      </c>
      <c r="Q84" s="512">
        <v>4.7647058823529411</v>
      </c>
      <c r="R84" s="120">
        <f t="shared" si="128"/>
        <v>81</v>
      </c>
      <c r="S84" s="512">
        <v>4.833333333333333</v>
      </c>
      <c r="T84" s="120">
        <f t="shared" si="155"/>
        <v>29</v>
      </c>
      <c r="U84" s="512"/>
      <c r="V84" s="120">
        <f t="shared" si="156"/>
        <v>0</v>
      </c>
      <c r="W84" s="512">
        <v>142.70588235294119</v>
      </c>
      <c r="X84" s="7">
        <f t="shared" si="147"/>
        <v>2426</v>
      </c>
      <c r="Y84" s="6">
        <v>135.66666666666666</v>
      </c>
      <c r="Z84" s="7">
        <f t="shared" si="129"/>
        <v>814</v>
      </c>
      <c r="AA84" s="6"/>
      <c r="AB84" s="7">
        <f t="shared" si="130"/>
        <v>0</v>
      </c>
      <c r="AC84" s="8">
        <f t="shared" si="157"/>
        <v>23</v>
      </c>
      <c r="AD84" s="298">
        <f t="shared" si="131"/>
        <v>23</v>
      </c>
      <c r="AE84" s="110">
        <f t="shared" si="158"/>
        <v>4.7826086956521738</v>
      </c>
      <c r="AF84" s="9">
        <f t="shared" si="132"/>
        <v>110</v>
      </c>
      <c r="AG84" s="10">
        <f t="shared" si="159"/>
        <v>140.86956521739131</v>
      </c>
      <c r="AH84" s="11">
        <f t="shared" si="133"/>
        <v>3240</v>
      </c>
      <c r="AI84" s="6">
        <v>777</v>
      </c>
      <c r="AJ84" s="298">
        <f t="shared" si="160"/>
        <v>777</v>
      </c>
      <c r="AK84" s="6">
        <v>30</v>
      </c>
      <c r="AL84" s="298">
        <f t="shared" si="161"/>
        <v>30</v>
      </c>
      <c r="AM84" s="6"/>
      <c r="AN84" s="298">
        <f t="shared" si="162"/>
        <v>0</v>
      </c>
      <c r="AO84" s="6">
        <v>5.403474903474903</v>
      </c>
      <c r="AP84" s="41">
        <f t="shared" si="134"/>
        <v>4198.5</v>
      </c>
      <c r="AQ84" s="6">
        <v>6.6333333333333337</v>
      </c>
      <c r="AR84" s="41">
        <f t="shared" si="163"/>
        <v>199</v>
      </c>
      <c r="AS84" s="6"/>
      <c r="AT84" s="41">
        <f t="shared" si="164"/>
        <v>0</v>
      </c>
      <c r="AU84" s="6">
        <v>143.04111969111969</v>
      </c>
      <c r="AV84" s="111">
        <f t="shared" si="135"/>
        <v>111142.95</v>
      </c>
      <c r="AW84" s="6">
        <v>122.866</v>
      </c>
      <c r="AX84" s="111">
        <f t="shared" si="136"/>
        <v>3685.98</v>
      </c>
      <c r="AY84" s="6"/>
      <c r="AZ84" s="118">
        <f t="shared" si="137"/>
        <v>0</v>
      </c>
      <c r="BA84" s="8">
        <f t="shared" si="165"/>
        <v>807</v>
      </c>
      <c r="BB84" s="298">
        <f t="shared" si="138"/>
        <v>807</v>
      </c>
      <c r="BC84" s="110">
        <f t="shared" si="166"/>
        <v>5.4491945477075587</v>
      </c>
      <c r="BD84" s="9">
        <f t="shared" si="139"/>
        <v>4397.5</v>
      </c>
      <c r="BE84" s="10">
        <f t="shared" si="167"/>
        <v>142.29111524163568</v>
      </c>
      <c r="BF84" s="11">
        <f t="shared" si="140"/>
        <v>114828.93</v>
      </c>
      <c r="BG84" s="304">
        <f t="shared" si="168"/>
        <v>830</v>
      </c>
      <c r="BH84" s="298">
        <f t="shared" si="169"/>
        <v>830</v>
      </c>
      <c r="BI84" s="112">
        <f t="shared" si="170"/>
        <v>5.4307228915662646</v>
      </c>
      <c r="BJ84" s="113">
        <f t="shared" si="141"/>
        <v>4507.5</v>
      </c>
      <c r="BK84" s="10">
        <f t="shared" si="171"/>
        <v>142.25172289156626</v>
      </c>
      <c r="BL84" s="119">
        <f t="shared" si="142"/>
        <v>118068.93</v>
      </c>
      <c r="BM84" s="5">
        <v>624</v>
      </c>
      <c r="BN84" s="298">
        <f t="shared" si="172"/>
        <v>624</v>
      </c>
      <c r="BO84" s="6">
        <v>138</v>
      </c>
      <c r="BP84" s="298">
        <f t="shared" si="173"/>
        <v>138</v>
      </c>
      <c r="BQ84" s="6"/>
      <c r="BR84" s="298">
        <f t="shared" si="174"/>
        <v>0</v>
      </c>
      <c r="BS84" s="40">
        <v>3.6939102564102564</v>
      </c>
      <c r="BT84" s="41">
        <f t="shared" si="175"/>
        <v>2305</v>
      </c>
      <c r="BU84" s="40">
        <v>3.9239130434782608</v>
      </c>
      <c r="BV84" s="41">
        <f t="shared" si="176"/>
        <v>541.5</v>
      </c>
      <c r="BW84" s="40"/>
      <c r="BX84" s="41">
        <f t="shared" si="177"/>
        <v>0</v>
      </c>
      <c r="BY84" s="6">
        <v>91.156458333333347</v>
      </c>
      <c r="BZ84" s="111">
        <f t="shared" si="178"/>
        <v>56881.630000000012</v>
      </c>
      <c r="CA84" s="6">
        <v>78.70282608695652</v>
      </c>
      <c r="CB84" s="111">
        <f t="shared" si="143"/>
        <v>10860.99</v>
      </c>
      <c r="CC84" s="6"/>
      <c r="CD84" s="111">
        <f t="shared" si="144"/>
        <v>0</v>
      </c>
      <c r="CE84" s="8">
        <f t="shared" si="179"/>
        <v>762</v>
      </c>
      <c r="CF84" s="298">
        <f t="shared" si="148"/>
        <v>762</v>
      </c>
      <c r="CG84" s="110">
        <f t="shared" si="180"/>
        <v>3.7355643044619424</v>
      </c>
      <c r="CH84" s="9">
        <f t="shared" si="149"/>
        <v>2846.5</v>
      </c>
      <c r="CI84" s="10">
        <f t="shared" si="181"/>
        <v>88.90107611548558</v>
      </c>
      <c r="CJ84" s="117">
        <f t="shared" si="150"/>
        <v>67742.62000000001</v>
      </c>
      <c r="CK84" s="5"/>
      <c r="CL84" s="302">
        <f t="shared" si="182"/>
        <v>0</v>
      </c>
      <c r="CM84" s="40"/>
      <c r="CN84" s="9">
        <f t="shared" si="183"/>
        <v>0</v>
      </c>
      <c r="CO84" s="6"/>
      <c r="CP84" s="117">
        <f t="shared" si="184"/>
        <v>0</v>
      </c>
      <c r="CQ84" s="195">
        <f t="shared" si="185"/>
        <v>1418</v>
      </c>
      <c r="CR84" s="298">
        <f t="shared" si="186"/>
        <v>1418</v>
      </c>
      <c r="CS84" s="9">
        <f t="shared" si="187"/>
        <v>6584.5</v>
      </c>
      <c r="CT84" s="117">
        <f t="shared" si="188"/>
        <v>170450.58000000002</v>
      </c>
      <c r="CU84" s="196">
        <f t="shared" si="189"/>
        <v>174</v>
      </c>
      <c r="CV84" s="298">
        <f t="shared" si="190"/>
        <v>174</v>
      </c>
      <c r="CW84" s="31">
        <f t="shared" si="191"/>
        <v>769.5</v>
      </c>
      <c r="CX84" s="121">
        <f t="shared" si="192"/>
        <v>15360.97</v>
      </c>
      <c r="CY84" s="196">
        <f t="shared" si="193"/>
        <v>1592</v>
      </c>
      <c r="CZ84" s="298">
        <f t="shared" si="194"/>
        <v>1592</v>
      </c>
      <c r="DA84" s="31">
        <f t="shared" si="195"/>
        <v>7354</v>
      </c>
      <c r="DB84" s="121">
        <f t="shared" si="196"/>
        <v>185811.55000000002</v>
      </c>
      <c r="DC84" s="196">
        <f t="shared" si="197"/>
        <v>0</v>
      </c>
      <c r="DD84" s="298">
        <f t="shared" si="198"/>
        <v>0</v>
      </c>
      <c r="DE84" s="9" t="str">
        <f t="shared" si="199"/>
        <v/>
      </c>
      <c r="DF84" s="11" t="str">
        <f t="shared" si="200"/>
        <v/>
      </c>
      <c r="DG84" s="29">
        <f t="shared" si="201"/>
        <v>7354</v>
      </c>
      <c r="DH84" s="11">
        <f t="shared" si="202"/>
        <v>185811.55</v>
      </c>
    </row>
    <row r="85" spans="1:112">
      <c r="A85" s="144" t="s">
        <v>79</v>
      </c>
      <c r="B85" s="145" t="s">
        <v>86</v>
      </c>
      <c r="C85" s="144">
        <v>138716</v>
      </c>
      <c r="D85" s="146">
        <v>4</v>
      </c>
      <c r="E85" s="335">
        <v>520</v>
      </c>
      <c r="F85" s="115">
        <v>5</v>
      </c>
      <c r="G85" s="116">
        <f t="shared" si="145"/>
        <v>515</v>
      </c>
      <c r="H85" s="108">
        <f t="shared" si="151"/>
        <v>515</v>
      </c>
      <c r="I85" s="376">
        <f t="shared" si="152"/>
        <v>515</v>
      </c>
      <c r="J85" s="375"/>
      <c r="K85" s="5">
        <v>3</v>
      </c>
      <c r="L85" s="302">
        <f t="shared" si="146"/>
        <v>3</v>
      </c>
      <c r="M85" s="512">
        <v>0</v>
      </c>
      <c r="N85" s="302">
        <f t="shared" si="153"/>
        <v>0</v>
      </c>
      <c r="O85" s="512"/>
      <c r="P85" s="302">
        <f t="shared" si="154"/>
        <v>0</v>
      </c>
      <c r="Q85" s="512">
        <v>5.3333333333333339</v>
      </c>
      <c r="R85" s="120">
        <f t="shared" si="128"/>
        <v>16</v>
      </c>
      <c r="S85" s="512">
        <v>0</v>
      </c>
      <c r="T85" s="120">
        <f t="shared" si="155"/>
        <v>0</v>
      </c>
      <c r="U85" s="512"/>
      <c r="V85" s="120">
        <f t="shared" si="156"/>
        <v>0</v>
      </c>
      <c r="W85" s="512">
        <v>110.55333333333334</v>
      </c>
      <c r="X85" s="7">
        <f t="shared" si="147"/>
        <v>331.66</v>
      </c>
      <c r="Y85" s="6">
        <v>0</v>
      </c>
      <c r="Z85" s="7">
        <f t="shared" si="129"/>
        <v>0</v>
      </c>
      <c r="AA85" s="6"/>
      <c r="AB85" s="7">
        <f t="shared" si="130"/>
        <v>0</v>
      </c>
      <c r="AC85" s="8">
        <f t="shared" si="157"/>
        <v>3</v>
      </c>
      <c r="AD85" s="298">
        <f t="shared" si="131"/>
        <v>3</v>
      </c>
      <c r="AE85" s="110">
        <f t="shared" si="158"/>
        <v>5.333333333333333</v>
      </c>
      <c r="AF85" s="9">
        <f t="shared" si="132"/>
        <v>16</v>
      </c>
      <c r="AG85" s="10">
        <f t="shared" si="159"/>
        <v>110.55333333333334</v>
      </c>
      <c r="AH85" s="11">
        <f t="shared" si="133"/>
        <v>331.66</v>
      </c>
      <c r="AI85" s="6">
        <v>303</v>
      </c>
      <c r="AJ85" s="298">
        <f t="shared" si="160"/>
        <v>303</v>
      </c>
      <c r="AK85" s="6">
        <v>13</v>
      </c>
      <c r="AL85" s="298">
        <f t="shared" si="161"/>
        <v>13</v>
      </c>
      <c r="AM85" s="6"/>
      <c r="AN85" s="298">
        <f t="shared" si="162"/>
        <v>0</v>
      </c>
      <c r="AO85" s="6">
        <v>5.4125412541254132</v>
      </c>
      <c r="AP85" s="41">
        <f t="shared" si="134"/>
        <v>1640.0000000000002</v>
      </c>
      <c r="AQ85" s="6">
        <v>6.5384615384615383</v>
      </c>
      <c r="AR85" s="41">
        <f t="shared" si="163"/>
        <v>85</v>
      </c>
      <c r="AS85" s="6"/>
      <c r="AT85" s="41">
        <f t="shared" si="164"/>
        <v>0</v>
      </c>
      <c r="AU85" s="6">
        <v>146.34300330033005</v>
      </c>
      <c r="AV85" s="111">
        <f t="shared" si="135"/>
        <v>44341.930000000008</v>
      </c>
      <c r="AW85" s="6">
        <v>135.02538461538461</v>
      </c>
      <c r="AX85" s="111">
        <f t="shared" si="136"/>
        <v>1755.33</v>
      </c>
      <c r="AY85" s="6"/>
      <c r="AZ85" s="118">
        <f t="shared" si="137"/>
        <v>0</v>
      </c>
      <c r="BA85" s="8">
        <f t="shared" si="165"/>
        <v>316</v>
      </c>
      <c r="BB85" s="298">
        <f t="shared" si="138"/>
        <v>316</v>
      </c>
      <c r="BC85" s="110">
        <f t="shared" si="166"/>
        <v>5.458860759493672</v>
      </c>
      <c r="BD85" s="9">
        <f t="shared" si="139"/>
        <v>1725.0000000000005</v>
      </c>
      <c r="BE85" s="10">
        <f t="shared" si="167"/>
        <v>145.87740506329118</v>
      </c>
      <c r="BF85" s="11">
        <f t="shared" si="140"/>
        <v>46097.260000000009</v>
      </c>
      <c r="BG85" s="304">
        <f t="shared" si="168"/>
        <v>319</v>
      </c>
      <c r="BH85" s="298">
        <f t="shared" si="169"/>
        <v>319</v>
      </c>
      <c r="BI85" s="112">
        <f t="shared" si="170"/>
        <v>5.4576802507837003</v>
      </c>
      <c r="BJ85" s="113">
        <f t="shared" si="141"/>
        <v>1741.0000000000005</v>
      </c>
      <c r="BK85" s="10">
        <f t="shared" si="171"/>
        <v>145.54520376175552</v>
      </c>
      <c r="BL85" s="119">
        <f t="shared" si="142"/>
        <v>46428.920000000013</v>
      </c>
      <c r="BM85" s="5">
        <v>132</v>
      </c>
      <c r="BN85" s="298">
        <f t="shared" si="172"/>
        <v>132</v>
      </c>
      <c r="BO85" s="6">
        <v>64</v>
      </c>
      <c r="BP85" s="298">
        <f t="shared" si="173"/>
        <v>64</v>
      </c>
      <c r="BQ85" s="6"/>
      <c r="BR85" s="298">
        <f t="shared" si="174"/>
        <v>0</v>
      </c>
      <c r="BS85" s="40">
        <v>4.0113636363636367</v>
      </c>
      <c r="BT85" s="41">
        <f t="shared" si="175"/>
        <v>529.5</v>
      </c>
      <c r="BU85" s="40">
        <v>3.703125</v>
      </c>
      <c r="BV85" s="41">
        <f t="shared" si="176"/>
        <v>237</v>
      </c>
      <c r="BW85" s="40"/>
      <c r="BX85" s="41">
        <f t="shared" si="177"/>
        <v>0</v>
      </c>
      <c r="BY85" s="6">
        <v>100.4619696969697</v>
      </c>
      <c r="BZ85" s="111">
        <f t="shared" si="178"/>
        <v>13260.980000000001</v>
      </c>
      <c r="CA85" s="6">
        <v>73.119687499999998</v>
      </c>
      <c r="CB85" s="111">
        <f t="shared" si="143"/>
        <v>4679.66</v>
      </c>
      <c r="CC85" s="6"/>
      <c r="CD85" s="111">
        <f t="shared" si="144"/>
        <v>0</v>
      </c>
      <c r="CE85" s="8">
        <f t="shared" si="179"/>
        <v>196</v>
      </c>
      <c r="CF85" s="298">
        <f t="shared" si="148"/>
        <v>196</v>
      </c>
      <c r="CG85" s="110">
        <f t="shared" si="180"/>
        <v>3.9107142857142856</v>
      </c>
      <c r="CH85" s="9">
        <f t="shared" si="149"/>
        <v>766.5</v>
      </c>
      <c r="CI85" s="10">
        <f t="shared" si="181"/>
        <v>91.53387755102041</v>
      </c>
      <c r="CJ85" s="117">
        <f t="shared" si="150"/>
        <v>17940.64</v>
      </c>
      <c r="CK85" s="5"/>
      <c r="CL85" s="302">
        <f t="shared" si="182"/>
        <v>0</v>
      </c>
      <c r="CM85" s="40"/>
      <c r="CN85" s="9">
        <f t="shared" si="183"/>
        <v>0</v>
      </c>
      <c r="CO85" s="6"/>
      <c r="CP85" s="117">
        <f t="shared" si="184"/>
        <v>0</v>
      </c>
      <c r="CQ85" s="195">
        <f t="shared" si="185"/>
        <v>438</v>
      </c>
      <c r="CR85" s="298">
        <f t="shared" si="186"/>
        <v>438</v>
      </c>
      <c r="CS85" s="9">
        <f t="shared" si="187"/>
        <v>2185.5</v>
      </c>
      <c r="CT85" s="117">
        <f t="shared" si="188"/>
        <v>57934.570000000014</v>
      </c>
      <c r="CU85" s="196">
        <f t="shared" si="189"/>
        <v>77</v>
      </c>
      <c r="CV85" s="298">
        <f t="shared" si="190"/>
        <v>77</v>
      </c>
      <c r="CW85" s="31">
        <f t="shared" si="191"/>
        <v>322</v>
      </c>
      <c r="CX85" s="121">
        <f t="shared" si="192"/>
        <v>6434.99</v>
      </c>
      <c r="CY85" s="196">
        <f t="shared" si="193"/>
        <v>515</v>
      </c>
      <c r="CZ85" s="298">
        <f t="shared" si="194"/>
        <v>515</v>
      </c>
      <c r="DA85" s="31">
        <f t="shared" si="195"/>
        <v>2507.5</v>
      </c>
      <c r="DB85" s="121">
        <f t="shared" si="196"/>
        <v>64369.560000000012</v>
      </c>
      <c r="DC85" s="196">
        <f t="shared" si="197"/>
        <v>0</v>
      </c>
      <c r="DD85" s="298">
        <f t="shared" si="198"/>
        <v>0</v>
      </c>
      <c r="DE85" s="9" t="str">
        <f t="shared" si="199"/>
        <v/>
      </c>
      <c r="DF85" s="11" t="str">
        <f t="shared" si="200"/>
        <v/>
      </c>
      <c r="DG85" s="29">
        <f t="shared" si="201"/>
        <v>2507.5000000000005</v>
      </c>
      <c r="DH85" s="11">
        <f t="shared" si="202"/>
        <v>64369.560000000012</v>
      </c>
    </row>
    <row r="86" spans="1:112">
      <c r="A86" s="144" t="s">
        <v>79</v>
      </c>
      <c r="B86" s="145" t="s">
        <v>87</v>
      </c>
      <c r="C86" s="144">
        <v>138789</v>
      </c>
      <c r="D86" s="146">
        <v>4</v>
      </c>
      <c r="E86" s="335">
        <v>898</v>
      </c>
      <c r="F86" s="115">
        <v>6</v>
      </c>
      <c r="G86" s="116">
        <f t="shared" si="145"/>
        <v>892</v>
      </c>
      <c r="H86" s="108">
        <f t="shared" si="151"/>
        <v>892</v>
      </c>
      <c r="I86" s="376">
        <f t="shared" si="152"/>
        <v>892</v>
      </c>
      <c r="J86" s="375"/>
      <c r="K86" s="5">
        <v>24</v>
      </c>
      <c r="L86" s="302">
        <f t="shared" si="146"/>
        <v>24</v>
      </c>
      <c r="M86" s="512">
        <v>7</v>
      </c>
      <c r="N86" s="302">
        <f t="shared" si="153"/>
        <v>7</v>
      </c>
      <c r="O86" s="512"/>
      <c r="P86" s="302">
        <f t="shared" si="154"/>
        <v>0</v>
      </c>
      <c r="Q86" s="512">
        <v>5.3541666666666661</v>
      </c>
      <c r="R86" s="120">
        <f t="shared" si="128"/>
        <v>128.5</v>
      </c>
      <c r="S86" s="512">
        <v>4.8571428571428577</v>
      </c>
      <c r="T86" s="120">
        <f t="shared" si="155"/>
        <v>34</v>
      </c>
      <c r="U86" s="512"/>
      <c r="V86" s="120">
        <f t="shared" si="156"/>
        <v>0</v>
      </c>
      <c r="W86" s="512">
        <v>143.29124999999999</v>
      </c>
      <c r="X86" s="7">
        <f t="shared" si="147"/>
        <v>3438.99</v>
      </c>
      <c r="Y86" s="6">
        <v>112.14142857142858</v>
      </c>
      <c r="Z86" s="7">
        <f t="shared" si="129"/>
        <v>784.99</v>
      </c>
      <c r="AA86" s="6"/>
      <c r="AB86" s="7">
        <f t="shared" si="130"/>
        <v>0</v>
      </c>
      <c r="AC86" s="8">
        <f t="shared" si="157"/>
        <v>31</v>
      </c>
      <c r="AD86" s="298">
        <f t="shared" si="131"/>
        <v>31</v>
      </c>
      <c r="AE86" s="110">
        <f t="shared" si="158"/>
        <v>5.241935483870968</v>
      </c>
      <c r="AF86" s="9">
        <f t="shared" si="132"/>
        <v>162.5</v>
      </c>
      <c r="AG86" s="10">
        <f t="shared" si="159"/>
        <v>136.2574193548387</v>
      </c>
      <c r="AH86" s="11">
        <f t="shared" si="133"/>
        <v>4223.9799999999996</v>
      </c>
      <c r="AI86" s="6">
        <v>281</v>
      </c>
      <c r="AJ86" s="298">
        <f t="shared" si="160"/>
        <v>281</v>
      </c>
      <c r="AK86" s="6">
        <v>66</v>
      </c>
      <c r="AL86" s="298">
        <f t="shared" si="161"/>
        <v>66</v>
      </c>
      <c r="AM86" s="6"/>
      <c r="AN86" s="298">
        <f t="shared" si="162"/>
        <v>0</v>
      </c>
      <c r="AO86" s="6">
        <v>5.7811387900355875</v>
      </c>
      <c r="AP86" s="41">
        <f t="shared" si="134"/>
        <v>1624.5</v>
      </c>
      <c r="AQ86" s="6">
        <v>5.9166666666666661</v>
      </c>
      <c r="AR86" s="41">
        <f t="shared" si="163"/>
        <v>390.49999999999994</v>
      </c>
      <c r="AS86" s="6"/>
      <c r="AT86" s="41">
        <f t="shared" si="164"/>
        <v>0</v>
      </c>
      <c r="AU86" s="6">
        <v>140.50380782918151</v>
      </c>
      <c r="AV86" s="111">
        <f t="shared" si="135"/>
        <v>39481.570000000007</v>
      </c>
      <c r="AW86" s="6">
        <v>129.08515151515152</v>
      </c>
      <c r="AX86" s="111">
        <f t="shared" si="136"/>
        <v>8519.6200000000008</v>
      </c>
      <c r="AY86" s="6"/>
      <c r="AZ86" s="118">
        <f t="shared" si="137"/>
        <v>0</v>
      </c>
      <c r="BA86" s="8">
        <f t="shared" si="165"/>
        <v>347</v>
      </c>
      <c r="BB86" s="298">
        <f t="shared" si="138"/>
        <v>347</v>
      </c>
      <c r="BC86" s="110">
        <f t="shared" si="166"/>
        <v>5.8069164265129682</v>
      </c>
      <c r="BD86" s="9">
        <f t="shared" si="139"/>
        <v>2015</v>
      </c>
      <c r="BE86" s="10">
        <f t="shared" si="167"/>
        <v>138.33195965417869</v>
      </c>
      <c r="BF86" s="11">
        <f t="shared" si="140"/>
        <v>48001.19</v>
      </c>
      <c r="BG86" s="304">
        <f t="shared" si="168"/>
        <v>378</v>
      </c>
      <c r="BH86" s="298">
        <f t="shared" si="169"/>
        <v>378</v>
      </c>
      <c r="BI86" s="112">
        <f t="shared" si="170"/>
        <v>5.7605820105820102</v>
      </c>
      <c r="BJ86" s="113">
        <f t="shared" si="141"/>
        <v>2177.5</v>
      </c>
      <c r="BK86" s="10">
        <f t="shared" si="171"/>
        <v>138.16182539682538</v>
      </c>
      <c r="BL86" s="119">
        <f t="shared" si="142"/>
        <v>52225.169999999991</v>
      </c>
      <c r="BM86" s="5">
        <v>279</v>
      </c>
      <c r="BN86" s="298">
        <f t="shared" si="172"/>
        <v>279</v>
      </c>
      <c r="BO86" s="6">
        <v>230</v>
      </c>
      <c r="BP86" s="298">
        <f t="shared" si="173"/>
        <v>230</v>
      </c>
      <c r="BQ86" s="6"/>
      <c r="BR86" s="298">
        <f t="shared" si="174"/>
        <v>0</v>
      </c>
      <c r="BS86" s="40">
        <v>3.8781362007168458</v>
      </c>
      <c r="BT86" s="41">
        <f t="shared" si="175"/>
        <v>1082</v>
      </c>
      <c r="BU86" s="40">
        <v>4.3630434782608694</v>
      </c>
      <c r="BV86" s="41">
        <f t="shared" si="176"/>
        <v>1003.5</v>
      </c>
      <c r="BW86" s="40"/>
      <c r="BX86" s="41">
        <f t="shared" si="177"/>
        <v>0</v>
      </c>
      <c r="BY86" s="6">
        <v>95.480215053763445</v>
      </c>
      <c r="BZ86" s="111">
        <f t="shared" si="178"/>
        <v>26638.98</v>
      </c>
      <c r="CA86" s="6">
        <v>87.65491304347826</v>
      </c>
      <c r="CB86" s="111">
        <f t="shared" si="143"/>
        <v>20160.63</v>
      </c>
      <c r="CC86" s="6"/>
      <c r="CD86" s="111">
        <f t="shared" si="144"/>
        <v>0</v>
      </c>
      <c r="CE86" s="8">
        <f t="shared" si="179"/>
        <v>509</v>
      </c>
      <c r="CF86" s="298">
        <f t="shared" si="148"/>
        <v>509</v>
      </c>
      <c r="CG86" s="110">
        <f t="shared" si="180"/>
        <v>4.0972495088408643</v>
      </c>
      <c r="CH86" s="9">
        <f t="shared" si="149"/>
        <v>2085.5</v>
      </c>
      <c r="CI86" s="10">
        <f t="shared" si="181"/>
        <v>91.944223968565822</v>
      </c>
      <c r="CJ86" s="117">
        <f t="shared" si="150"/>
        <v>46799.61</v>
      </c>
      <c r="CK86" s="5">
        <v>5</v>
      </c>
      <c r="CL86" s="302">
        <f t="shared" si="182"/>
        <v>5</v>
      </c>
      <c r="CM86" s="40">
        <v>2</v>
      </c>
      <c r="CN86" s="9">
        <f t="shared" si="183"/>
        <v>10</v>
      </c>
      <c r="CO86" s="6">
        <v>57</v>
      </c>
      <c r="CP86" s="117">
        <f t="shared" si="184"/>
        <v>285</v>
      </c>
      <c r="CQ86" s="195">
        <f t="shared" si="185"/>
        <v>584</v>
      </c>
      <c r="CR86" s="298">
        <f t="shared" si="186"/>
        <v>584</v>
      </c>
      <c r="CS86" s="9">
        <f t="shared" si="187"/>
        <v>2835</v>
      </c>
      <c r="CT86" s="117">
        <f t="shared" si="188"/>
        <v>69559.540000000008</v>
      </c>
      <c r="CU86" s="196">
        <f t="shared" si="189"/>
        <v>303</v>
      </c>
      <c r="CV86" s="298">
        <f t="shared" si="190"/>
        <v>303</v>
      </c>
      <c r="CW86" s="31">
        <f t="shared" si="191"/>
        <v>1428</v>
      </c>
      <c r="CX86" s="121">
        <f t="shared" si="192"/>
        <v>29465.24</v>
      </c>
      <c r="CY86" s="196">
        <f t="shared" si="193"/>
        <v>887</v>
      </c>
      <c r="CZ86" s="298">
        <f t="shared" si="194"/>
        <v>887</v>
      </c>
      <c r="DA86" s="31">
        <f t="shared" si="195"/>
        <v>4263</v>
      </c>
      <c r="DB86" s="121">
        <f t="shared" si="196"/>
        <v>99024.780000000013</v>
      </c>
      <c r="DC86" s="196">
        <f t="shared" si="197"/>
        <v>0</v>
      </c>
      <c r="DD86" s="298">
        <f t="shared" si="198"/>
        <v>0</v>
      </c>
      <c r="DE86" s="9" t="str">
        <f t="shared" si="199"/>
        <v/>
      </c>
      <c r="DF86" s="11" t="str">
        <f t="shared" si="200"/>
        <v/>
      </c>
      <c r="DG86" s="29">
        <f t="shared" si="201"/>
        <v>4273</v>
      </c>
      <c r="DH86" s="11">
        <f t="shared" si="202"/>
        <v>99309.78</v>
      </c>
    </row>
    <row r="87" spans="1:112">
      <c r="A87" s="144" t="s">
        <v>79</v>
      </c>
      <c r="B87" s="145" t="s">
        <v>88</v>
      </c>
      <c r="C87" s="144">
        <v>139366</v>
      </c>
      <c r="D87" s="146">
        <v>4</v>
      </c>
      <c r="E87" s="335">
        <v>850</v>
      </c>
      <c r="F87" s="115">
        <v>5</v>
      </c>
      <c r="G87" s="116">
        <f t="shared" si="145"/>
        <v>845</v>
      </c>
      <c r="H87" s="108">
        <f t="shared" si="151"/>
        <v>845</v>
      </c>
      <c r="I87" s="376">
        <f t="shared" si="152"/>
        <v>845</v>
      </c>
      <c r="J87" s="375"/>
      <c r="K87" s="5">
        <v>9</v>
      </c>
      <c r="L87" s="302">
        <f t="shared" si="146"/>
        <v>9</v>
      </c>
      <c r="M87" s="512">
        <v>2</v>
      </c>
      <c r="N87" s="302">
        <f t="shared" si="153"/>
        <v>2</v>
      </c>
      <c r="O87" s="512"/>
      <c r="P87" s="302">
        <f t="shared" si="154"/>
        <v>0</v>
      </c>
      <c r="Q87" s="512">
        <v>6.3333333333333339</v>
      </c>
      <c r="R87" s="120">
        <f t="shared" si="128"/>
        <v>57.000000000000007</v>
      </c>
      <c r="S87" s="512">
        <v>4.5</v>
      </c>
      <c r="T87" s="120">
        <f t="shared" si="155"/>
        <v>9</v>
      </c>
      <c r="U87" s="512"/>
      <c r="V87" s="120">
        <f t="shared" si="156"/>
        <v>0</v>
      </c>
      <c r="W87" s="512">
        <v>137.14777777777778</v>
      </c>
      <c r="X87" s="7">
        <f t="shared" si="147"/>
        <v>1234.33</v>
      </c>
      <c r="Y87" s="6">
        <v>149.5</v>
      </c>
      <c r="Z87" s="7">
        <f t="shared" si="129"/>
        <v>299</v>
      </c>
      <c r="AA87" s="6"/>
      <c r="AB87" s="7">
        <f t="shared" si="130"/>
        <v>0</v>
      </c>
      <c r="AC87" s="8">
        <f t="shared" si="157"/>
        <v>11</v>
      </c>
      <c r="AD87" s="298">
        <f t="shared" si="131"/>
        <v>11</v>
      </c>
      <c r="AE87" s="110">
        <f t="shared" si="158"/>
        <v>6</v>
      </c>
      <c r="AF87" s="9">
        <f t="shared" si="132"/>
        <v>66</v>
      </c>
      <c r="AG87" s="10">
        <f t="shared" si="159"/>
        <v>139.39363636363635</v>
      </c>
      <c r="AH87" s="11">
        <f t="shared" si="133"/>
        <v>1533.33</v>
      </c>
      <c r="AI87" s="6">
        <v>417</v>
      </c>
      <c r="AJ87" s="298">
        <f t="shared" si="160"/>
        <v>417</v>
      </c>
      <c r="AK87" s="6">
        <v>62</v>
      </c>
      <c r="AL87" s="298">
        <f t="shared" si="161"/>
        <v>62</v>
      </c>
      <c r="AM87" s="6"/>
      <c r="AN87" s="298">
        <f t="shared" si="162"/>
        <v>0</v>
      </c>
      <c r="AO87" s="6">
        <v>5.8549160671462834</v>
      </c>
      <c r="AP87" s="41">
        <f t="shared" si="134"/>
        <v>2441.5</v>
      </c>
      <c r="AQ87" s="6">
        <v>6.758064516129032</v>
      </c>
      <c r="AR87" s="41">
        <f t="shared" si="163"/>
        <v>419</v>
      </c>
      <c r="AS87" s="6"/>
      <c r="AT87" s="41">
        <f t="shared" si="164"/>
        <v>0</v>
      </c>
      <c r="AU87" s="6">
        <v>146.11254196642685</v>
      </c>
      <c r="AV87" s="111">
        <f t="shared" si="135"/>
        <v>60928.929999999993</v>
      </c>
      <c r="AW87" s="6">
        <v>152.37564516129032</v>
      </c>
      <c r="AX87" s="111">
        <f t="shared" si="136"/>
        <v>9447.2900000000009</v>
      </c>
      <c r="AY87" s="6"/>
      <c r="AZ87" s="118">
        <f t="shared" si="137"/>
        <v>0</v>
      </c>
      <c r="BA87" s="8">
        <f t="shared" si="165"/>
        <v>479</v>
      </c>
      <c r="BB87" s="298">
        <f t="shared" si="138"/>
        <v>479</v>
      </c>
      <c r="BC87" s="110">
        <f t="shared" si="166"/>
        <v>5.9718162839248432</v>
      </c>
      <c r="BD87" s="9">
        <f t="shared" si="139"/>
        <v>2860.5</v>
      </c>
      <c r="BE87" s="10">
        <f t="shared" si="167"/>
        <v>146.92321503131524</v>
      </c>
      <c r="BF87" s="11">
        <f t="shared" si="140"/>
        <v>70376.22</v>
      </c>
      <c r="BG87" s="304">
        <f t="shared" si="168"/>
        <v>490</v>
      </c>
      <c r="BH87" s="298">
        <f t="shared" si="169"/>
        <v>490</v>
      </c>
      <c r="BI87" s="112">
        <f t="shared" si="170"/>
        <v>5.972448979591837</v>
      </c>
      <c r="BJ87" s="113">
        <f t="shared" si="141"/>
        <v>2926.5</v>
      </c>
      <c r="BK87" s="10">
        <f t="shared" si="171"/>
        <v>146.75418367346938</v>
      </c>
      <c r="BL87" s="119">
        <f t="shared" si="142"/>
        <v>71909.55</v>
      </c>
      <c r="BM87" s="5">
        <v>256</v>
      </c>
      <c r="BN87" s="298">
        <f t="shared" si="172"/>
        <v>256</v>
      </c>
      <c r="BO87" s="6">
        <v>99</v>
      </c>
      <c r="BP87" s="298">
        <f t="shared" si="173"/>
        <v>99</v>
      </c>
      <c r="BQ87" s="6"/>
      <c r="BR87" s="298">
        <f t="shared" si="174"/>
        <v>0</v>
      </c>
      <c r="BS87" s="40">
        <v>4.1484375</v>
      </c>
      <c r="BT87" s="41">
        <f t="shared" si="175"/>
        <v>1062</v>
      </c>
      <c r="BU87" s="40">
        <v>4.8282828282828287</v>
      </c>
      <c r="BV87" s="41">
        <f t="shared" si="176"/>
        <v>478.00000000000006</v>
      </c>
      <c r="BW87" s="40"/>
      <c r="BX87" s="41">
        <f t="shared" si="177"/>
        <v>0</v>
      </c>
      <c r="BY87" s="6">
        <v>105.80328125</v>
      </c>
      <c r="BZ87" s="111">
        <f t="shared" si="178"/>
        <v>27085.64</v>
      </c>
      <c r="CA87" s="6">
        <v>95.75060606060606</v>
      </c>
      <c r="CB87" s="111">
        <f t="shared" si="143"/>
        <v>9479.31</v>
      </c>
      <c r="CC87" s="6"/>
      <c r="CD87" s="111">
        <f t="shared" si="144"/>
        <v>0</v>
      </c>
      <c r="CE87" s="8">
        <f t="shared" si="179"/>
        <v>355</v>
      </c>
      <c r="CF87" s="298">
        <f t="shared" si="148"/>
        <v>355</v>
      </c>
      <c r="CG87" s="110">
        <f t="shared" si="180"/>
        <v>4.3380281690140849</v>
      </c>
      <c r="CH87" s="9">
        <f t="shared" si="149"/>
        <v>1540.0000000000002</v>
      </c>
      <c r="CI87" s="10">
        <f t="shared" si="181"/>
        <v>102.99985915492957</v>
      </c>
      <c r="CJ87" s="117">
        <f t="shared" si="150"/>
        <v>36564.949999999997</v>
      </c>
      <c r="CK87" s="5"/>
      <c r="CL87" s="302">
        <f t="shared" si="182"/>
        <v>0</v>
      </c>
      <c r="CM87" s="40"/>
      <c r="CN87" s="9">
        <f t="shared" si="183"/>
        <v>0</v>
      </c>
      <c r="CO87" s="6"/>
      <c r="CP87" s="117">
        <f t="shared" si="184"/>
        <v>0</v>
      </c>
      <c r="CQ87" s="195">
        <f t="shared" si="185"/>
        <v>682</v>
      </c>
      <c r="CR87" s="298">
        <f t="shared" si="186"/>
        <v>682</v>
      </c>
      <c r="CS87" s="9">
        <f t="shared" si="187"/>
        <v>3560.5</v>
      </c>
      <c r="CT87" s="117">
        <f t="shared" si="188"/>
        <v>89248.9</v>
      </c>
      <c r="CU87" s="196">
        <f t="shared" si="189"/>
        <v>163</v>
      </c>
      <c r="CV87" s="298">
        <f t="shared" si="190"/>
        <v>163</v>
      </c>
      <c r="CW87" s="31">
        <f t="shared" si="191"/>
        <v>906</v>
      </c>
      <c r="CX87" s="121">
        <f t="shared" si="192"/>
        <v>19225.599999999999</v>
      </c>
      <c r="CY87" s="196">
        <f t="shared" si="193"/>
        <v>845</v>
      </c>
      <c r="CZ87" s="298">
        <f t="shared" si="194"/>
        <v>845</v>
      </c>
      <c r="DA87" s="31">
        <f t="shared" si="195"/>
        <v>4466.5</v>
      </c>
      <c r="DB87" s="121">
        <f t="shared" si="196"/>
        <v>108474.5</v>
      </c>
      <c r="DC87" s="196">
        <f t="shared" si="197"/>
        <v>0</v>
      </c>
      <c r="DD87" s="298">
        <f t="shared" si="198"/>
        <v>0</v>
      </c>
      <c r="DE87" s="9" t="str">
        <f t="shared" si="199"/>
        <v/>
      </c>
      <c r="DF87" s="11" t="str">
        <f t="shared" si="200"/>
        <v/>
      </c>
      <c r="DG87" s="29">
        <f t="shared" si="201"/>
        <v>4466.5</v>
      </c>
      <c r="DH87" s="11">
        <f t="shared" si="202"/>
        <v>108474.5</v>
      </c>
    </row>
    <row r="88" spans="1:112">
      <c r="A88" s="144" t="s">
        <v>79</v>
      </c>
      <c r="B88" s="145" t="s">
        <v>89</v>
      </c>
      <c r="C88" s="144">
        <v>139861</v>
      </c>
      <c r="D88" s="146">
        <v>4</v>
      </c>
      <c r="E88" s="335">
        <v>979</v>
      </c>
      <c r="F88" s="115">
        <v>1</v>
      </c>
      <c r="G88" s="116">
        <f t="shared" si="145"/>
        <v>978</v>
      </c>
      <c r="H88" s="108">
        <f t="shared" si="151"/>
        <v>978</v>
      </c>
      <c r="I88" s="376">
        <f t="shared" si="152"/>
        <v>978</v>
      </c>
      <c r="J88" s="375"/>
      <c r="K88" s="5">
        <v>10</v>
      </c>
      <c r="L88" s="302">
        <f t="shared" si="146"/>
        <v>10</v>
      </c>
      <c r="M88" s="512">
        <v>3</v>
      </c>
      <c r="N88" s="302">
        <f t="shared" si="153"/>
        <v>3</v>
      </c>
      <c r="O88" s="512"/>
      <c r="P88" s="302">
        <f t="shared" si="154"/>
        <v>0</v>
      </c>
      <c r="Q88" s="512">
        <v>6.15</v>
      </c>
      <c r="R88" s="120">
        <f t="shared" si="128"/>
        <v>61.5</v>
      </c>
      <c r="S88" s="512">
        <v>5</v>
      </c>
      <c r="T88" s="120">
        <f t="shared" si="155"/>
        <v>15</v>
      </c>
      <c r="U88" s="512"/>
      <c r="V88" s="120">
        <f t="shared" si="156"/>
        <v>0</v>
      </c>
      <c r="W88" s="512">
        <v>142.29900000000001</v>
      </c>
      <c r="X88" s="7">
        <f t="shared" si="147"/>
        <v>1422.99</v>
      </c>
      <c r="Y88" s="6">
        <v>107.66666666666666</v>
      </c>
      <c r="Z88" s="7">
        <f t="shared" si="129"/>
        <v>323</v>
      </c>
      <c r="AA88" s="6"/>
      <c r="AB88" s="7">
        <f t="shared" si="130"/>
        <v>0</v>
      </c>
      <c r="AC88" s="8">
        <f t="shared" si="157"/>
        <v>13</v>
      </c>
      <c r="AD88" s="298">
        <f t="shared" si="131"/>
        <v>13</v>
      </c>
      <c r="AE88" s="110">
        <f t="shared" si="158"/>
        <v>5.884615384615385</v>
      </c>
      <c r="AF88" s="9">
        <f t="shared" si="132"/>
        <v>76.5</v>
      </c>
      <c r="AG88" s="10">
        <f t="shared" si="159"/>
        <v>134.30692307692308</v>
      </c>
      <c r="AH88" s="11">
        <f t="shared" si="133"/>
        <v>1745.99</v>
      </c>
      <c r="AI88" s="6">
        <v>575</v>
      </c>
      <c r="AJ88" s="298">
        <f t="shared" si="160"/>
        <v>575</v>
      </c>
      <c r="AK88" s="6">
        <v>10</v>
      </c>
      <c r="AL88" s="298">
        <f t="shared" si="161"/>
        <v>10</v>
      </c>
      <c r="AM88" s="6"/>
      <c r="AN88" s="298">
        <f t="shared" si="162"/>
        <v>0</v>
      </c>
      <c r="AO88" s="6">
        <v>5.0565217391304351</v>
      </c>
      <c r="AP88" s="41">
        <f t="shared" si="134"/>
        <v>2907.5</v>
      </c>
      <c r="AQ88" s="6">
        <v>8.25</v>
      </c>
      <c r="AR88" s="41">
        <f t="shared" si="163"/>
        <v>82.5</v>
      </c>
      <c r="AS88" s="6"/>
      <c r="AT88" s="41">
        <f t="shared" si="164"/>
        <v>0</v>
      </c>
      <c r="AU88" s="6">
        <v>135.19008695652172</v>
      </c>
      <c r="AV88" s="111">
        <f t="shared" si="135"/>
        <v>77734.299999999988</v>
      </c>
      <c r="AW88" s="6">
        <v>145.83200000000002</v>
      </c>
      <c r="AX88" s="111">
        <f t="shared" si="136"/>
        <v>1458.3200000000002</v>
      </c>
      <c r="AY88" s="6"/>
      <c r="AZ88" s="118">
        <f t="shared" si="137"/>
        <v>0</v>
      </c>
      <c r="BA88" s="8">
        <f t="shared" si="165"/>
        <v>585</v>
      </c>
      <c r="BB88" s="298">
        <f t="shared" si="138"/>
        <v>585</v>
      </c>
      <c r="BC88" s="110">
        <f t="shared" si="166"/>
        <v>5.1111111111111107</v>
      </c>
      <c r="BD88" s="9">
        <f t="shared" si="139"/>
        <v>2989.9999999999995</v>
      </c>
      <c r="BE88" s="10">
        <f t="shared" si="167"/>
        <v>135.37199999999999</v>
      </c>
      <c r="BF88" s="11">
        <f t="shared" si="140"/>
        <v>79192.62</v>
      </c>
      <c r="BG88" s="304">
        <f t="shared" si="168"/>
        <v>598</v>
      </c>
      <c r="BH88" s="298">
        <f t="shared" si="169"/>
        <v>598</v>
      </c>
      <c r="BI88" s="112">
        <f t="shared" si="170"/>
        <v>5.1279264214046814</v>
      </c>
      <c r="BJ88" s="113">
        <f t="shared" si="141"/>
        <v>3066.4999999999995</v>
      </c>
      <c r="BK88" s="10">
        <f t="shared" si="171"/>
        <v>135.34884615384615</v>
      </c>
      <c r="BL88" s="119">
        <f t="shared" si="142"/>
        <v>80938.61</v>
      </c>
      <c r="BM88" s="5">
        <v>319</v>
      </c>
      <c r="BN88" s="298">
        <f t="shared" si="172"/>
        <v>319</v>
      </c>
      <c r="BO88" s="6">
        <v>60</v>
      </c>
      <c r="BP88" s="298">
        <f t="shared" si="173"/>
        <v>60</v>
      </c>
      <c r="BQ88" s="6"/>
      <c r="BR88" s="298">
        <f t="shared" si="174"/>
        <v>0</v>
      </c>
      <c r="BS88" s="40">
        <v>3.7899686520376172</v>
      </c>
      <c r="BT88" s="41">
        <f t="shared" si="175"/>
        <v>1209</v>
      </c>
      <c r="BU88" s="40">
        <v>4.2833333333333332</v>
      </c>
      <c r="BV88" s="41">
        <f t="shared" si="176"/>
        <v>257</v>
      </c>
      <c r="BW88" s="40"/>
      <c r="BX88" s="41">
        <f t="shared" si="177"/>
        <v>0</v>
      </c>
      <c r="BY88" s="6">
        <v>90.362570532915356</v>
      </c>
      <c r="BZ88" s="111">
        <f t="shared" si="178"/>
        <v>28825.66</v>
      </c>
      <c r="CA88" s="6">
        <v>77.955333333333343</v>
      </c>
      <c r="CB88" s="111">
        <f t="shared" si="143"/>
        <v>4677.3200000000006</v>
      </c>
      <c r="CC88" s="6"/>
      <c r="CD88" s="111">
        <f t="shared" si="144"/>
        <v>0</v>
      </c>
      <c r="CE88" s="8">
        <f t="shared" si="179"/>
        <v>379</v>
      </c>
      <c r="CF88" s="298">
        <f t="shared" si="148"/>
        <v>379</v>
      </c>
      <c r="CG88" s="110">
        <f t="shared" si="180"/>
        <v>3.8680738786279685</v>
      </c>
      <c r="CH88" s="9">
        <f t="shared" si="149"/>
        <v>1466</v>
      </c>
      <c r="CI88" s="10">
        <f t="shared" si="181"/>
        <v>88.398364116094996</v>
      </c>
      <c r="CJ88" s="117">
        <f t="shared" si="150"/>
        <v>33502.980000000003</v>
      </c>
      <c r="CK88" s="5">
        <v>1</v>
      </c>
      <c r="CL88" s="302">
        <f t="shared" si="182"/>
        <v>1</v>
      </c>
      <c r="CM88" s="40">
        <v>2</v>
      </c>
      <c r="CN88" s="9">
        <f t="shared" si="183"/>
        <v>2</v>
      </c>
      <c r="CO88" s="6">
        <v>42</v>
      </c>
      <c r="CP88" s="117">
        <f t="shared" si="184"/>
        <v>42</v>
      </c>
      <c r="CQ88" s="195">
        <f t="shared" si="185"/>
        <v>904</v>
      </c>
      <c r="CR88" s="298">
        <f t="shared" si="186"/>
        <v>904</v>
      </c>
      <c r="CS88" s="9">
        <f t="shared" si="187"/>
        <v>4178</v>
      </c>
      <c r="CT88" s="117">
        <f t="shared" si="188"/>
        <v>107982.95</v>
      </c>
      <c r="CU88" s="196">
        <f t="shared" si="189"/>
        <v>73</v>
      </c>
      <c r="CV88" s="298">
        <f t="shared" si="190"/>
        <v>73</v>
      </c>
      <c r="CW88" s="31">
        <f t="shared" si="191"/>
        <v>354.5</v>
      </c>
      <c r="CX88" s="121">
        <f t="shared" si="192"/>
        <v>6458.6400000000012</v>
      </c>
      <c r="CY88" s="196">
        <f t="shared" si="193"/>
        <v>977</v>
      </c>
      <c r="CZ88" s="298">
        <f t="shared" si="194"/>
        <v>977</v>
      </c>
      <c r="DA88" s="31">
        <f t="shared" si="195"/>
        <v>4532.5</v>
      </c>
      <c r="DB88" s="121">
        <f t="shared" si="196"/>
        <v>114441.59</v>
      </c>
      <c r="DC88" s="196">
        <f t="shared" si="197"/>
        <v>0</v>
      </c>
      <c r="DD88" s="298">
        <f t="shared" si="198"/>
        <v>0</v>
      </c>
      <c r="DE88" s="9" t="str">
        <f t="shared" si="199"/>
        <v/>
      </c>
      <c r="DF88" s="11" t="str">
        <f t="shared" si="200"/>
        <v/>
      </c>
      <c r="DG88" s="29">
        <f t="shared" si="201"/>
        <v>4534.5</v>
      </c>
      <c r="DH88" s="11">
        <f t="shared" si="202"/>
        <v>114483.59</v>
      </c>
    </row>
    <row r="89" spans="1:112">
      <c r="A89" s="144" t="s">
        <v>79</v>
      </c>
      <c r="B89" s="145" t="s">
        <v>90</v>
      </c>
      <c r="C89" s="144">
        <v>140164</v>
      </c>
      <c r="D89" s="146">
        <v>4</v>
      </c>
      <c r="E89" s="335">
        <v>3019</v>
      </c>
      <c r="F89" s="115">
        <v>8</v>
      </c>
      <c r="G89" s="116">
        <f t="shared" si="145"/>
        <v>3011</v>
      </c>
      <c r="H89" s="108">
        <f t="shared" si="151"/>
        <v>3011</v>
      </c>
      <c r="I89" s="376">
        <f t="shared" si="152"/>
        <v>3011</v>
      </c>
      <c r="J89" s="375"/>
      <c r="K89" s="5">
        <v>25</v>
      </c>
      <c r="L89" s="302">
        <f t="shared" si="146"/>
        <v>25</v>
      </c>
      <c r="M89" s="512">
        <v>4</v>
      </c>
      <c r="N89" s="302">
        <f t="shared" si="153"/>
        <v>4</v>
      </c>
      <c r="O89" s="512"/>
      <c r="P89" s="302">
        <f t="shared" si="154"/>
        <v>0</v>
      </c>
      <c r="Q89" s="512">
        <v>5.32</v>
      </c>
      <c r="R89" s="120">
        <f t="shared" si="128"/>
        <v>133</v>
      </c>
      <c r="S89" s="512">
        <v>4.25</v>
      </c>
      <c r="T89" s="120">
        <f t="shared" si="155"/>
        <v>17</v>
      </c>
      <c r="U89" s="512"/>
      <c r="V89" s="120">
        <f t="shared" si="156"/>
        <v>0</v>
      </c>
      <c r="W89" s="512">
        <v>143.21280000000002</v>
      </c>
      <c r="X89" s="7">
        <f t="shared" si="147"/>
        <v>3580.3200000000006</v>
      </c>
      <c r="Y89" s="6">
        <v>84.5</v>
      </c>
      <c r="Z89" s="7">
        <f t="shared" si="129"/>
        <v>338</v>
      </c>
      <c r="AA89" s="6"/>
      <c r="AB89" s="7">
        <f t="shared" si="130"/>
        <v>0</v>
      </c>
      <c r="AC89" s="8">
        <f t="shared" si="157"/>
        <v>29</v>
      </c>
      <c r="AD89" s="298">
        <f t="shared" si="131"/>
        <v>29</v>
      </c>
      <c r="AE89" s="110">
        <f t="shared" si="158"/>
        <v>5.1724137931034484</v>
      </c>
      <c r="AF89" s="9">
        <f t="shared" si="132"/>
        <v>150</v>
      </c>
      <c r="AG89" s="10">
        <f t="shared" si="159"/>
        <v>135.11448275862071</v>
      </c>
      <c r="AH89" s="11">
        <f t="shared" si="133"/>
        <v>3918.3200000000006</v>
      </c>
      <c r="AI89" s="6">
        <v>981</v>
      </c>
      <c r="AJ89" s="298">
        <f t="shared" si="160"/>
        <v>981</v>
      </c>
      <c r="AK89" s="6">
        <v>172</v>
      </c>
      <c r="AL89" s="298">
        <f t="shared" si="161"/>
        <v>172</v>
      </c>
      <c r="AM89" s="6"/>
      <c r="AN89" s="298">
        <f t="shared" si="162"/>
        <v>0</v>
      </c>
      <c r="AO89" s="6">
        <v>5.899592252803262</v>
      </c>
      <c r="AP89" s="41">
        <f t="shared" si="134"/>
        <v>5787.5</v>
      </c>
      <c r="AQ89" s="6">
        <v>6.9970930232558137</v>
      </c>
      <c r="AR89" s="41">
        <f t="shared" si="163"/>
        <v>1203.5</v>
      </c>
      <c r="AS89" s="6"/>
      <c r="AT89" s="41">
        <f t="shared" si="164"/>
        <v>0</v>
      </c>
      <c r="AU89" s="6">
        <v>143.44739041794088</v>
      </c>
      <c r="AV89" s="111">
        <f t="shared" si="135"/>
        <v>140721.89000000001</v>
      </c>
      <c r="AW89" s="6">
        <v>135.97616279069769</v>
      </c>
      <c r="AX89" s="111">
        <f t="shared" si="136"/>
        <v>23387.9</v>
      </c>
      <c r="AY89" s="6"/>
      <c r="AZ89" s="118">
        <f t="shared" si="137"/>
        <v>0</v>
      </c>
      <c r="BA89" s="8">
        <f t="shared" si="165"/>
        <v>1153</v>
      </c>
      <c r="BB89" s="298">
        <f t="shared" si="138"/>
        <v>1153</v>
      </c>
      <c r="BC89" s="110">
        <f t="shared" si="166"/>
        <v>6.0633130962705986</v>
      </c>
      <c r="BD89" s="9">
        <f t="shared" si="139"/>
        <v>6991</v>
      </c>
      <c r="BE89" s="10">
        <f t="shared" si="167"/>
        <v>142.33286209887251</v>
      </c>
      <c r="BF89" s="11">
        <f t="shared" si="140"/>
        <v>164109.79</v>
      </c>
      <c r="BG89" s="304">
        <f t="shared" si="168"/>
        <v>1182</v>
      </c>
      <c r="BH89" s="298">
        <f t="shared" si="169"/>
        <v>1182</v>
      </c>
      <c r="BI89" s="112">
        <f t="shared" si="170"/>
        <v>6.0414551607445013</v>
      </c>
      <c r="BJ89" s="113">
        <f t="shared" si="141"/>
        <v>7141.0000000000009</v>
      </c>
      <c r="BK89" s="10">
        <f t="shared" si="171"/>
        <v>142.15576142131982</v>
      </c>
      <c r="BL89" s="119">
        <f t="shared" si="142"/>
        <v>168028.11000000004</v>
      </c>
      <c r="BM89" s="5">
        <v>1209</v>
      </c>
      <c r="BN89" s="298">
        <f t="shared" si="172"/>
        <v>1209</v>
      </c>
      <c r="BO89" s="6">
        <v>620</v>
      </c>
      <c r="BP89" s="298">
        <f t="shared" si="173"/>
        <v>620</v>
      </c>
      <c r="BQ89" s="6"/>
      <c r="BR89" s="298">
        <f t="shared" si="174"/>
        <v>0</v>
      </c>
      <c r="BS89" s="40">
        <v>4.0223325062034743</v>
      </c>
      <c r="BT89" s="41">
        <f t="shared" si="175"/>
        <v>4863</v>
      </c>
      <c r="BU89" s="40">
        <v>4.645161290322581</v>
      </c>
      <c r="BV89" s="41">
        <f t="shared" si="176"/>
        <v>2880</v>
      </c>
      <c r="BW89" s="40"/>
      <c r="BX89" s="41">
        <f t="shared" si="177"/>
        <v>0</v>
      </c>
      <c r="BY89" s="6">
        <v>97.653060380479729</v>
      </c>
      <c r="BZ89" s="111">
        <f t="shared" si="178"/>
        <v>118062.54999999999</v>
      </c>
      <c r="CA89" s="6">
        <v>92.937451612903232</v>
      </c>
      <c r="CB89" s="111">
        <f t="shared" si="143"/>
        <v>57621.22</v>
      </c>
      <c r="CC89" s="6"/>
      <c r="CD89" s="111">
        <f t="shared" si="144"/>
        <v>0</v>
      </c>
      <c r="CE89" s="8">
        <f t="shared" si="179"/>
        <v>1829</v>
      </c>
      <c r="CF89" s="298">
        <f t="shared" si="148"/>
        <v>1829</v>
      </c>
      <c r="CG89" s="110">
        <f t="shared" si="180"/>
        <v>4.2334609075997811</v>
      </c>
      <c r="CH89" s="9">
        <f t="shared" si="149"/>
        <v>7743</v>
      </c>
      <c r="CI89" s="10">
        <f t="shared" si="181"/>
        <v>96.05454893384362</v>
      </c>
      <c r="CJ89" s="117">
        <f t="shared" si="150"/>
        <v>175683.77</v>
      </c>
      <c r="CK89" s="5"/>
      <c r="CL89" s="302">
        <f t="shared" si="182"/>
        <v>0</v>
      </c>
      <c r="CM89" s="40"/>
      <c r="CN89" s="9">
        <f t="shared" si="183"/>
        <v>0</v>
      </c>
      <c r="CO89" s="6"/>
      <c r="CP89" s="117">
        <f t="shared" si="184"/>
        <v>0</v>
      </c>
      <c r="CQ89" s="195">
        <f t="shared" si="185"/>
        <v>2215</v>
      </c>
      <c r="CR89" s="298">
        <f t="shared" si="186"/>
        <v>2215</v>
      </c>
      <c r="CS89" s="9">
        <f t="shared" si="187"/>
        <v>10783.5</v>
      </c>
      <c r="CT89" s="117">
        <f t="shared" si="188"/>
        <v>262364.76</v>
      </c>
      <c r="CU89" s="196">
        <f t="shared" si="189"/>
        <v>796</v>
      </c>
      <c r="CV89" s="298">
        <f t="shared" si="190"/>
        <v>796</v>
      </c>
      <c r="CW89" s="31">
        <f t="shared" si="191"/>
        <v>4100.5</v>
      </c>
      <c r="CX89" s="121">
        <f t="shared" si="192"/>
        <v>81347.12</v>
      </c>
      <c r="CY89" s="196">
        <f t="shared" si="193"/>
        <v>3011</v>
      </c>
      <c r="CZ89" s="298">
        <f t="shared" si="194"/>
        <v>3011</v>
      </c>
      <c r="DA89" s="31">
        <f t="shared" si="195"/>
        <v>14884</v>
      </c>
      <c r="DB89" s="121">
        <f t="shared" si="196"/>
        <v>343711.88</v>
      </c>
      <c r="DC89" s="196">
        <f t="shared" si="197"/>
        <v>0</v>
      </c>
      <c r="DD89" s="298">
        <f t="shared" si="198"/>
        <v>0</v>
      </c>
      <c r="DE89" s="9" t="str">
        <f t="shared" si="199"/>
        <v/>
      </c>
      <c r="DF89" s="11" t="str">
        <f t="shared" si="200"/>
        <v/>
      </c>
      <c r="DG89" s="29">
        <f t="shared" si="201"/>
        <v>14884</v>
      </c>
      <c r="DH89" s="11">
        <f t="shared" si="202"/>
        <v>343711.88</v>
      </c>
    </row>
    <row r="90" spans="1:112">
      <c r="A90" s="144" t="s">
        <v>79</v>
      </c>
      <c r="B90" s="145" t="s">
        <v>91</v>
      </c>
      <c r="C90" s="144">
        <v>138983</v>
      </c>
      <c r="D90" s="146">
        <v>5</v>
      </c>
      <c r="E90" s="335">
        <v>608</v>
      </c>
      <c r="F90" s="115">
        <v>2</v>
      </c>
      <c r="G90" s="116">
        <f t="shared" si="145"/>
        <v>606</v>
      </c>
      <c r="H90" s="108">
        <f t="shared" si="151"/>
        <v>606</v>
      </c>
      <c r="I90" s="376">
        <f t="shared" si="152"/>
        <v>606</v>
      </c>
      <c r="J90" s="375"/>
      <c r="K90" s="5">
        <v>5</v>
      </c>
      <c r="L90" s="302">
        <f t="shared" si="146"/>
        <v>5</v>
      </c>
      <c r="M90" s="512">
        <v>1</v>
      </c>
      <c r="N90" s="302">
        <f t="shared" si="153"/>
        <v>1</v>
      </c>
      <c r="O90" s="512"/>
      <c r="P90" s="302">
        <f t="shared" si="154"/>
        <v>0</v>
      </c>
      <c r="Q90" s="512">
        <v>4.8</v>
      </c>
      <c r="R90" s="120">
        <f t="shared" si="128"/>
        <v>24</v>
      </c>
      <c r="S90" s="512">
        <v>10</v>
      </c>
      <c r="T90" s="120">
        <f t="shared" si="155"/>
        <v>10</v>
      </c>
      <c r="U90" s="512"/>
      <c r="V90" s="120">
        <f t="shared" si="156"/>
        <v>0</v>
      </c>
      <c r="W90" s="512">
        <v>137</v>
      </c>
      <c r="X90" s="7">
        <f t="shared" si="147"/>
        <v>685</v>
      </c>
      <c r="Y90" s="6">
        <v>148</v>
      </c>
      <c r="Z90" s="7">
        <f t="shared" si="129"/>
        <v>148</v>
      </c>
      <c r="AA90" s="6"/>
      <c r="AB90" s="7">
        <f t="shared" si="130"/>
        <v>0</v>
      </c>
      <c r="AC90" s="8">
        <f t="shared" si="157"/>
        <v>6</v>
      </c>
      <c r="AD90" s="298">
        <f t="shared" si="131"/>
        <v>6</v>
      </c>
      <c r="AE90" s="110">
        <f t="shared" si="158"/>
        <v>5.666666666666667</v>
      </c>
      <c r="AF90" s="9">
        <f t="shared" si="132"/>
        <v>34</v>
      </c>
      <c r="AG90" s="10">
        <f t="shared" si="159"/>
        <v>138.83333333333334</v>
      </c>
      <c r="AH90" s="11">
        <f t="shared" si="133"/>
        <v>833</v>
      </c>
      <c r="AI90" s="6">
        <v>275</v>
      </c>
      <c r="AJ90" s="298">
        <f t="shared" si="160"/>
        <v>275</v>
      </c>
      <c r="AK90" s="6">
        <v>36</v>
      </c>
      <c r="AL90" s="298">
        <f t="shared" si="161"/>
        <v>36</v>
      </c>
      <c r="AM90" s="6"/>
      <c r="AN90" s="298">
        <f t="shared" si="162"/>
        <v>0</v>
      </c>
      <c r="AO90" s="6">
        <v>6.2527272727272729</v>
      </c>
      <c r="AP90" s="41">
        <f t="shared" si="134"/>
        <v>1719.5</v>
      </c>
      <c r="AQ90" s="6">
        <v>7.375</v>
      </c>
      <c r="AR90" s="41">
        <f t="shared" si="163"/>
        <v>265.5</v>
      </c>
      <c r="AS90" s="6"/>
      <c r="AT90" s="41">
        <f t="shared" si="164"/>
        <v>0</v>
      </c>
      <c r="AU90" s="6">
        <v>149.36450909090908</v>
      </c>
      <c r="AV90" s="111">
        <f t="shared" si="135"/>
        <v>41075.24</v>
      </c>
      <c r="AW90" s="6">
        <v>147.23027777777779</v>
      </c>
      <c r="AX90" s="111">
        <f t="shared" si="136"/>
        <v>5300.29</v>
      </c>
      <c r="AY90" s="6"/>
      <c r="AZ90" s="118">
        <f t="shared" si="137"/>
        <v>0</v>
      </c>
      <c r="BA90" s="8">
        <f t="shared" si="165"/>
        <v>311</v>
      </c>
      <c r="BB90" s="298">
        <f t="shared" si="138"/>
        <v>311</v>
      </c>
      <c r="BC90" s="110">
        <f t="shared" si="166"/>
        <v>6.382636655948553</v>
      </c>
      <c r="BD90" s="9">
        <f t="shared" si="139"/>
        <v>1985</v>
      </c>
      <c r="BE90" s="10">
        <f t="shared" si="167"/>
        <v>149.11745980707394</v>
      </c>
      <c r="BF90" s="11">
        <f t="shared" si="140"/>
        <v>46375.53</v>
      </c>
      <c r="BG90" s="304">
        <f t="shared" si="168"/>
        <v>317</v>
      </c>
      <c r="BH90" s="298">
        <f t="shared" si="169"/>
        <v>317</v>
      </c>
      <c r="BI90" s="112">
        <f t="shared" si="170"/>
        <v>6.3690851735015777</v>
      </c>
      <c r="BJ90" s="113">
        <f t="shared" si="141"/>
        <v>2019.0000000000002</v>
      </c>
      <c r="BK90" s="10">
        <f t="shared" si="171"/>
        <v>148.92280757097791</v>
      </c>
      <c r="BL90" s="119">
        <f t="shared" si="142"/>
        <v>47208.53</v>
      </c>
      <c r="BM90" s="5">
        <v>203</v>
      </c>
      <c r="BN90" s="298">
        <f t="shared" si="172"/>
        <v>203</v>
      </c>
      <c r="BO90" s="6">
        <v>86</v>
      </c>
      <c r="BP90" s="298">
        <f t="shared" si="173"/>
        <v>86</v>
      </c>
      <c r="BQ90" s="6"/>
      <c r="BR90" s="298">
        <f t="shared" si="174"/>
        <v>0</v>
      </c>
      <c r="BS90" s="40">
        <v>4.4802955665024635</v>
      </c>
      <c r="BT90" s="41">
        <f t="shared" si="175"/>
        <v>909.50000000000011</v>
      </c>
      <c r="BU90" s="40">
        <v>5.279069767441861</v>
      </c>
      <c r="BV90" s="41">
        <f t="shared" si="176"/>
        <v>454.00000000000006</v>
      </c>
      <c r="BW90" s="40"/>
      <c r="BX90" s="41">
        <f t="shared" si="177"/>
        <v>0</v>
      </c>
      <c r="BY90" s="6">
        <v>107.43990147783252</v>
      </c>
      <c r="BZ90" s="111">
        <f t="shared" si="178"/>
        <v>21810.300000000003</v>
      </c>
      <c r="CA90" s="6">
        <v>108.41848837209302</v>
      </c>
      <c r="CB90" s="111">
        <f t="shared" si="143"/>
        <v>9323.99</v>
      </c>
      <c r="CC90" s="6"/>
      <c r="CD90" s="111">
        <f t="shared" si="144"/>
        <v>0</v>
      </c>
      <c r="CE90" s="8">
        <f t="shared" si="179"/>
        <v>289</v>
      </c>
      <c r="CF90" s="298">
        <f t="shared" si="148"/>
        <v>289</v>
      </c>
      <c r="CG90" s="110">
        <f t="shared" si="180"/>
        <v>4.717993079584776</v>
      </c>
      <c r="CH90" s="9">
        <f t="shared" si="149"/>
        <v>1363.5000000000002</v>
      </c>
      <c r="CI90" s="10">
        <f t="shared" si="181"/>
        <v>107.73110726643598</v>
      </c>
      <c r="CJ90" s="117">
        <f t="shared" si="150"/>
        <v>31134.29</v>
      </c>
      <c r="CK90" s="5"/>
      <c r="CL90" s="302">
        <f t="shared" si="182"/>
        <v>0</v>
      </c>
      <c r="CM90" s="40"/>
      <c r="CN90" s="9">
        <f t="shared" si="183"/>
        <v>0</v>
      </c>
      <c r="CO90" s="6"/>
      <c r="CP90" s="117">
        <f t="shared" si="184"/>
        <v>0</v>
      </c>
      <c r="CQ90" s="195">
        <f t="shared" si="185"/>
        <v>483</v>
      </c>
      <c r="CR90" s="298">
        <f t="shared" si="186"/>
        <v>483</v>
      </c>
      <c r="CS90" s="9">
        <f t="shared" si="187"/>
        <v>2653</v>
      </c>
      <c r="CT90" s="117">
        <f t="shared" si="188"/>
        <v>63570.54</v>
      </c>
      <c r="CU90" s="196">
        <f t="shared" si="189"/>
        <v>123</v>
      </c>
      <c r="CV90" s="298">
        <f t="shared" si="190"/>
        <v>123</v>
      </c>
      <c r="CW90" s="31">
        <f t="shared" si="191"/>
        <v>729.5</v>
      </c>
      <c r="CX90" s="121">
        <f t="shared" si="192"/>
        <v>14772.279999999999</v>
      </c>
      <c r="CY90" s="196">
        <f t="shared" si="193"/>
        <v>606</v>
      </c>
      <c r="CZ90" s="298">
        <f t="shared" si="194"/>
        <v>606</v>
      </c>
      <c r="DA90" s="31">
        <f t="shared" si="195"/>
        <v>3382.5</v>
      </c>
      <c r="DB90" s="121">
        <f t="shared" si="196"/>
        <v>78342.820000000007</v>
      </c>
      <c r="DC90" s="196">
        <f t="shared" si="197"/>
        <v>0</v>
      </c>
      <c r="DD90" s="298">
        <f t="shared" si="198"/>
        <v>0</v>
      </c>
      <c r="DE90" s="9" t="str">
        <f t="shared" si="199"/>
        <v/>
      </c>
      <c r="DF90" s="11" t="str">
        <f t="shared" si="200"/>
        <v/>
      </c>
      <c r="DG90" s="29">
        <f t="shared" si="201"/>
        <v>3382.5000000000005</v>
      </c>
      <c r="DH90" s="11">
        <f t="shared" si="202"/>
        <v>78342.820000000007</v>
      </c>
    </row>
    <row r="91" spans="1:112">
      <c r="A91" s="144" t="s">
        <v>79</v>
      </c>
      <c r="B91" s="145" t="s">
        <v>92</v>
      </c>
      <c r="C91" s="144">
        <v>139719</v>
      </c>
      <c r="D91" s="146">
        <v>5</v>
      </c>
      <c r="E91" s="335">
        <v>242</v>
      </c>
      <c r="F91" s="115">
        <v>1</v>
      </c>
      <c r="G91" s="116">
        <f t="shared" si="145"/>
        <v>241</v>
      </c>
      <c r="H91" s="108">
        <f t="shared" si="151"/>
        <v>241</v>
      </c>
      <c r="I91" s="376">
        <f t="shared" si="152"/>
        <v>241</v>
      </c>
      <c r="J91" s="375"/>
      <c r="K91" s="5">
        <v>5</v>
      </c>
      <c r="L91" s="302">
        <f t="shared" si="146"/>
        <v>5</v>
      </c>
      <c r="M91" s="512">
        <v>0</v>
      </c>
      <c r="N91" s="302">
        <f t="shared" si="153"/>
        <v>0</v>
      </c>
      <c r="O91" s="512"/>
      <c r="P91" s="302">
        <f t="shared" si="154"/>
        <v>0</v>
      </c>
      <c r="Q91" s="512">
        <v>5</v>
      </c>
      <c r="R91" s="120">
        <f t="shared" si="128"/>
        <v>25</v>
      </c>
      <c r="S91" s="512">
        <v>0</v>
      </c>
      <c r="T91" s="120">
        <f t="shared" si="155"/>
        <v>0</v>
      </c>
      <c r="U91" s="512"/>
      <c r="V91" s="120">
        <f t="shared" si="156"/>
        <v>0</v>
      </c>
      <c r="W91" s="512">
        <v>147.6</v>
      </c>
      <c r="X91" s="7">
        <f t="shared" si="147"/>
        <v>738</v>
      </c>
      <c r="Y91" s="6">
        <v>0</v>
      </c>
      <c r="Z91" s="7">
        <f t="shared" si="129"/>
        <v>0</v>
      </c>
      <c r="AA91" s="6"/>
      <c r="AB91" s="7">
        <f t="shared" si="130"/>
        <v>0</v>
      </c>
      <c r="AC91" s="8">
        <f t="shared" si="157"/>
        <v>5</v>
      </c>
      <c r="AD91" s="298">
        <f t="shared" si="131"/>
        <v>5</v>
      </c>
      <c r="AE91" s="110">
        <f t="shared" si="158"/>
        <v>5</v>
      </c>
      <c r="AF91" s="9">
        <f t="shared" si="132"/>
        <v>25</v>
      </c>
      <c r="AG91" s="10">
        <f t="shared" si="159"/>
        <v>147.6</v>
      </c>
      <c r="AH91" s="11">
        <f t="shared" si="133"/>
        <v>738</v>
      </c>
      <c r="AI91" s="6">
        <v>159</v>
      </c>
      <c r="AJ91" s="298">
        <f t="shared" si="160"/>
        <v>159</v>
      </c>
      <c r="AK91" s="6">
        <v>13</v>
      </c>
      <c r="AL91" s="298">
        <f t="shared" si="161"/>
        <v>13</v>
      </c>
      <c r="AM91" s="6"/>
      <c r="AN91" s="298">
        <f t="shared" si="162"/>
        <v>0</v>
      </c>
      <c r="AO91" s="6">
        <v>5.5220125786163523</v>
      </c>
      <c r="AP91" s="41">
        <f t="shared" si="134"/>
        <v>878</v>
      </c>
      <c r="AQ91" s="6">
        <v>7.5384615384615383</v>
      </c>
      <c r="AR91" s="41">
        <f t="shared" si="163"/>
        <v>98</v>
      </c>
      <c r="AS91" s="6"/>
      <c r="AT91" s="41">
        <f t="shared" si="164"/>
        <v>0</v>
      </c>
      <c r="AU91" s="6">
        <v>148.88874213836479</v>
      </c>
      <c r="AV91" s="111">
        <f t="shared" si="135"/>
        <v>23673.31</v>
      </c>
      <c r="AW91" s="6">
        <v>132.5123076923077</v>
      </c>
      <c r="AX91" s="111">
        <f t="shared" si="136"/>
        <v>1722.66</v>
      </c>
      <c r="AY91" s="6"/>
      <c r="AZ91" s="118">
        <f t="shared" si="137"/>
        <v>0</v>
      </c>
      <c r="BA91" s="8">
        <f t="shared" si="165"/>
        <v>172</v>
      </c>
      <c r="BB91" s="298">
        <f t="shared" si="138"/>
        <v>172</v>
      </c>
      <c r="BC91" s="110">
        <f t="shared" si="166"/>
        <v>5.6744186046511631</v>
      </c>
      <c r="BD91" s="9">
        <f t="shared" si="139"/>
        <v>976</v>
      </c>
      <c r="BE91" s="10">
        <f t="shared" si="167"/>
        <v>147.65098837209302</v>
      </c>
      <c r="BF91" s="11">
        <f t="shared" si="140"/>
        <v>25395.97</v>
      </c>
      <c r="BG91" s="304">
        <f t="shared" si="168"/>
        <v>177</v>
      </c>
      <c r="BH91" s="298">
        <f t="shared" si="169"/>
        <v>177</v>
      </c>
      <c r="BI91" s="112">
        <f t="shared" si="170"/>
        <v>5.6553672316384178</v>
      </c>
      <c r="BJ91" s="113">
        <f t="shared" si="141"/>
        <v>1001</v>
      </c>
      <c r="BK91" s="10">
        <f t="shared" si="171"/>
        <v>147.64954802259888</v>
      </c>
      <c r="BL91" s="119">
        <f t="shared" si="142"/>
        <v>26133.97</v>
      </c>
      <c r="BM91" s="5">
        <v>49</v>
      </c>
      <c r="BN91" s="298">
        <f t="shared" si="172"/>
        <v>49</v>
      </c>
      <c r="BO91" s="6">
        <v>15</v>
      </c>
      <c r="BP91" s="298">
        <f t="shared" si="173"/>
        <v>15</v>
      </c>
      <c r="BQ91" s="6"/>
      <c r="BR91" s="298">
        <f t="shared" si="174"/>
        <v>0</v>
      </c>
      <c r="BS91" s="40">
        <v>4.2346938775510203</v>
      </c>
      <c r="BT91" s="41">
        <f t="shared" si="175"/>
        <v>207.5</v>
      </c>
      <c r="BU91" s="40">
        <v>4.5666666666666673</v>
      </c>
      <c r="BV91" s="41">
        <f t="shared" si="176"/>
        <v>68.500000000000014</v>
      </c>
      <c r="BW91" s="40"/>
      <c r="BX91" s="41">
        <f t="shared" si="177"/>
        <v>0</v>
      </c>
      <c r="BY91" s="6">
        <v>109.68693877551021</v>
      </c>
      <c r="BZ91" s="111">
        <f t="shared" si="178"/>
        <v>5374.6600000000008</v>
      </c>
      <c r="CA91" s="6">
        <v>103.8</v>
      </c>
      <c r="CB91" s="111">
        <f t="shared" si="143"/>
        <v>1557</v>
      </c>
      <c r="CC91" s="6"/>
      <c r="CD91" s="111">
        <f t="shared" si="144"/>
        <v>0</v>
      </c>
      <c r="CE91" s="8">
        <f t="shared" si="179"/>
        <v>64</v>
      </c>
      <c r="CF91" s="298">
        <f t="shared" si="148"/>
        <v>64</v>
      </c>
      <c r="CG91" s="110">
        <f t="shared" si="180"/>
        <v>4.3125</v>
      </c>
      <c r="CH91" s="9">
        <f t="shared" si="149"/>
        <v>276</v>
      </c>
      <c r="CI91" s="10">
        <f t="shared" si="181"/>
        <v>108.30718750000001</v>
      </c>
      <c r="CJ91" s="117">
        <f t="shared" si="150"/>
        <v>6931.6600000000008</v>
      </c>
      <c r="CK91" s="5"/>
      <c r="CL91" s="302">
        <f t="shared" si="182"/>
        <v>0</v>
      </c>
      <c r="CM91" s="40"/>
      <c r="CN91" s="9">
        <f t="shared" si="183"/>
        <v>0</v>
      </c>
      <c r="CO91" s="6"/>
      <c r="CP91" s="117">
        <f t="shared" si="184"/>
        <v>0</v>
      </c>
      <c r="CQ91" s="195">
        <f t="shared" si="185"/>
        <v>213</v>
      </c>
      <c r="CR91" s="298">
        <f t="shared" si="186"/>
        <v>213</v>
      </c>
      <c r="CS91" s="9">
        <f t="shared" si="187"/>
        <v>1110.5</v>
      </c>
      <c r="CT91" s="117">
        <f t="shared" si="188"/>
        <v>29785.97</v>
      </c>
      <c r="CU91" s="196">
        <f t="shared" si="189"/>
        <v>28</v>
      </c>
      <c r="CV91" s="298">
        <f t="shared" si="190"/>
        <v>28</v>
      </c>
      <c r="CW91" s="31">
        <f t="shared" si="191"/>
        <v>166.5</v>
      </c>
      <c r="CX91" s="121">
        <f t="shared" si="192"/>
        <v>3279.66</v>
      </c>
      <c r="CY91" s="196">
        <f t="shared" si="193"/>
        <v>241</v>
      </c>
      <c r="CZ91" s="298">
        <f t="shared" si="194"/>
        <v>241</v>
      </c>
      <c r="DA91" s="31">
        <f t="shared" si="195"/>
        <v>1277</v>
      </c>
      <c r="DB91" s="121">
        <f t="shared" si="196"/>
        <v>33065.630000000005</v>
      </c>
      <c r="DC91" s="196">
        <f t="shared" si="197"/>
        <v>0</v>
      </c>
      <c r="DD91" s="298">
        <f t="shared" si="198"/>
        <v>0</v>
      </c>
      <c r="DE91" s="9" t="str">
        <f t="shared" si="199"/>
        <v/>
      </c>
      <c r="DF91" s="11" t="str">
        <f t="shared" si="200"/>
        <v/>
      </c>
      <c r="DG91" s="29">
        <f t="shared" si="201"/>
        <v>1277</v>
      </c>
      <c r="DH91" s="11">
        <f t="shared" si="202"/>
        <v>33065.630000000005</v>
      </c>
    </row>
    <row r="92" spans="1:112">
      <c r="A92" s="144" t="s">
        <v>79</v>
      </c>
      <c r="B92" s="145" t="s">
        <v>93</v>
      </c>
      <c r="C92" s="144">
        <v>139764</v>
      </c>
      <c r="D92" s="146">
        <v>5</v>
      </c>
      <c r="E92" s="335">
        <v>385</v>
      </c>
      <c r="F92" s="115">
        <v>0</v>
      </c>
      <c r="G92" s="116">
        <f t="shared" si="145"/>
        <v>385</v>
      </c>
      <c r="H92" s="108">
        <f t="shared" si="151"/>
        <v>385</v>
      </c>
      <c r="I92" s="376">
        <f t="shared" si="152"/>
        <v>385</v>
      </c>
      <c r="J92" s="375"/>
      <c r="K92" s="5">
        <v>4</v>
      </c>
      <c r="L92" s="302">
        <f t="shared" si="146"/>
        <v>4</v>
      </c>
      <c r="M92" s="512">
        <v>1</v>
      </c>
      <c r="N92" s="302">
        <f t="shared" si="153"/>
        <v>1</v>
      </c>
      <c r="O92" s="512"/>
      <c r="P92" s="302">
        <f t="shared" si="154"/>
        <v>0</v>
      </c>
      <c r="Q92" s="512">
        <v>5.125</v>
      </c>
      <c r="R92" s="120">
        <f t="shared" si="128"/>
        <v>20.5</v>
      </c>
      <c r="S92" s="512">
        <v>8</v>
      </c>
      <c r="T92" s="120">
        <f t="shared" si="155"/>
        <v>8</v>
      </c>
      <c r="U92" s="512"/>
      <c r="V92" s="120">
        <f t="shared" si="156"/>
        <v>0</v>
      </c>
      <c r="W92" s="512">
        <v>148</v>
      </c>
      <c r="X92" s="7">
        <f t="shared" si="147"/>
        <v>592</v>
      </c>
      <c r="Y92" s="6">
        <v>196</v>
      </c>
      <c r="Z92" s="7">
        <f t="shared" si="129"/>
        <v>196</v>
      </c>
      <c r="AA92" s="6"/>
      <c r="AB92" s="7">
        <f t="shared" si="130"/>
        <v>0</v>
      </c>
      <c r="AC92" s="8">
        <f t="shared" si="157"/>
        <v>5</v>
      </c>
      <c r="AD92" s="298">
        <f t="shared" si="131"/>
        <v>5</v>
      </c>
      <c r="AE92" s="110">
        <f t="shared" si="158"/>
        <v>5.7</v>
      </c>
      <c r="AF92" s="9">
        <f t="shared" si="132"/>
        <v>28.5</v>
      </c>
      <c r="AG92" s="10">
        <f t="shared" si="159"/>
        <v>157.6</v>
      </c>
      <c r="AH92" s="11">
        <f t="shared" si="133"/>
        <v>788</v>
      </c>
      <c r="AI92" s="6">
        <v>117</v>
      </c>
      <c r="AJ92" s="298">
        <f t="shared" si="160"/>
        <v>117</v>
      </c>
      <c r="AK92" s="6">
        <v>20</v>
      </c>
      <c r="AL92" s="298">
        <f t="shared" si="161"/>
        <v>20</v>
      </c>
      <c r="AM92" s="6"/>
      <c r="AN92" s="298">
        <f t="shared" si="162"/>
        <v>0</v>
      </c>
      <c r="AO92" s="6">
        <v>5.5384615384615383</v>
      </c>
      <c r="AP92" s="41">
        <f t="shared" si="134"/>
        <v>648</v>
      </c>
      <c r="AQ92" s="6">
        <v>7.3</v>
      </c>
      <c r="AR92" s="41">
        <f t="shared" si="163"/>
        <v>146</v>
      </c>
      <c r="AS92" s="6"/>
      <c r="AT92" s="41">
        <f t="shared" si="164"/>
        <v>0</v>
      </c>
      <c r="AU92" s="6">
        <v>152.28188034188037</v>
      </c>
      <c r="AV92" s="111">
        <f t="shared" si="135"/>
        <v>17816.980000000003</v>
      </c>
      <c r="AW92" s="6">
        <v>155.98250000000002</v>
      </c>
      <c r="AX92" s="111">
        <f t="shared" si="136"/>
        <v>3119.6500000000005</v>
      </c>
      <c r="AY92" s="6"/>
      <c r="AZ92" s="118">
        <f t="shared" si="137"/>
        <v>0</v>
      </c>
      <c r="BA92" s="8">
        <f t="shared" si="165"/>
        <v>137</v>
      </c>
      <c r="BB92" s="298">
        <f t="shared" si="138"/>
        <v>137</v>
      </c>
      <c r="BC92" s="110">
        <f t="shared" si="166"/>
        <v>5.7956204379562042</v>
      </c>
      <c r="BD92" s="9">
        <f t="shared" si="139"/>
        <v>794</v>
      </c>
      <c r="BE92" s="10">
        <f t="shared" si="167"/>
        <v>152.82211678832121</v>
      </c>
      <c r="BF92" s="11">
        <f t="shared" si="140"/>
        <v>20936.630000000005</v>
      </c>
      <c r="BG92" s="304">
        <f t="shared" si="168"/>
        <v>142</v>
      </c>
      <c r="BH92" s="298">
        <f t="shared" si="169"/>
        <v>142</v>
      </c>
      <c r="BI92" s="112">
        <f t="shared" si="170"/>
        <v>5.792253521126761</v>
      </c>
      <c r="BJ92" s="113">
        <f t="shared" si="141"/>
        <v>822.5</v>
      </c>
      <c r="BK92" s="10">
        <f t="shared" si="171"/>
        <v>152.99035211267608</v>
      </c>
      <c r="BL92" s="119">
        <f t="shared" si="142"/>
        <v>21724.630000000005</v>
      </c>
      <c r="BM92" s="5">
        <v>158</v>
      </c>
      <c r="BN92" s="298">
        <f t="shared" si="172"/>
        <v>158</v>
      </c>
      <c r="BO92" s="6">
        <v>85</v>
      </c>
      <c r="BP92" s="298">
        <f t="shared" si="173"/>
        <v>85</v>
      </c>
      <c r="BQ92" s="6"/>
      <c r="BR92" s="298">
        <f t="shared" si="174"/>
        <v>0</v>
      </c>
      <c r="BS92" s="40">
        <v>3.4335443037974684</v>
      </c>
      <c r="BT92" s="41">
        <f t="shared" si="175"/>
        <v>542.5</v>
      </c>
      <c r="BU92" s="40">
        <v>3.382352941176471</v>
      </c>
      <c r="BV92" s="41">
        <f t="shared" si="176"/>
        <v>287.50000000000006</v>
      </c>
      <c r="BW92" s="40"/>
      <c r="BX92" s="41">
        <f t="shared" si="177"/>
        <v>0</v>
      </c>
      <c r="BY92" s="6">
        <v>83.586392405063293</v>
      </c>
      <c r="BZ92" s="111">
        <f t="shared" si="178"/>
        <v>13206.65</v>
      </c>
      <c r="CA92" s="6">
        <v>70.380352941176469</v>
      </c>
      <c r="CB92" s="111">
        <f t="shared" si="143"/>
        <v>5982.33</v>
      </c>
      <c r="CC92" s="6"/>
      <c r="CD92" s="111">
        <f t="shared" si="144"/>
        <v>0</v>
      </c>
      <c r="CE92" s="8">
        <f t="shared" si="179"/>
        <v>243</v>
      </c>
      <c r="CF92" s="298">
        <f t="shared" si="148"/>
        <v>243</v>
      </c>
      <c r="CG92" s="110">
        <f t="shared" si="180"/>
        <v>3.4156378600823047</v>
      </c>
      <c r="CH92" s="9">
        <f t="shared" si="149"/>
        <v>830</v>
      </c>
      <c r="CI92" s="10">
        <f t="shared" si="181"/>
        <v>78.966995884773667</v>
      </c>
      <c r="CJ92" s="117">
        <f t="shared" si="150"/>
        <v>19188.98</v>
      </c>
      <c r="CK92" s="5"/>
      <c r="CL92" s="302">
        <f t="shared" si="182"/>
        <v>0</v>
      </c>
      <c r="CM92" s="40"/>
      <c r="CN92" s="9">
        <f t="shared" si="183"/>
        <v>0</v>
      </c>
      <c r="CO92" s="6"/>
      <c r="CP92" s="117">
        <f t="shared" si="184"/>
        <v>0</v>
      </c>
      <c r="CQ92" s="195">
        <f t="shared" si="185"/>
        <v>279</v>
      </c>
      <c r="CR92" s="298">
        <f t="shared" si="186"/>
        <v>279</v>
      </c>
      <c r="CS92" s="9">
        <f t="shared" si="187"/>
        <v>1211</v>
      </c>
      <c r="CT92" s="117">
        <f t="shared" si="188"/>
        <v>31615.630000000005</v>
      </c>
      <c r="CU92" s="196">
        <f t="shared" si="189"/>
        <v>106</v>
      </c>
      <c r="CV92" s="298">
        <f t="shared" si="190"/>
        <v>106</v>
      </c>
      <c r="CW92" s="31">
        <f t="shared" si="191"/>
        <v>441.50000000000006</v>
      </c>
      <c r="CX92" s="121">
        <f t="shared" si="192"/>
        <v>9297.98</v>
      </c>
      <c r="CY92" s="196">
        <f t="shared" si="193"/>
        <v>385</v>
      </c>
      <c r="CZ92" s="298">
        <f t="shared" si="194"/>
        <v>385</v>
      </c>
      <c r="DA92" s="31">
        <f t="shared" si="195"/>
        <v>1652.5</v>
      </c>
      <c r="DB92" s="121">
        <f t="shared" si="196"/>
        <v>40913.61</v>
      </c>
      <c r="DC92" s="196">
        <f t="shared" si="197"/>
        <v>0</v>
      </c>
      <c r="DD92" s="298">
        <f t="shared" si="198"/>
        <v>0</v>
      </c>
      <c r="DE92" s="9" t="str">
        <f t="shared" si="199"/>
        <v/>
      </c>
      <c r="DF92" s="11" t="str">
        <f t="shared" si="200"/>
        <v/>
      </c>
      <c r="DG92" s="29">
        <f t="shared" si="201"/>
        <v>1652.5</v>
      </c>
      <c r="DH92" s="11">
        <f t="shared" si="202"/>
        <v>40913.61</v>
      </c>
    </row>
    <row r="93" spans="1:112">
      <c r="A93" s="144" t="s">
        <v>79</v>
      </c>
      <c r="B93" s="145" t="s">
        <v>94</v>
      </c>
      <c r="C93" s="144">
        <v>140669</v>
      </c>
      <c r="D93" s="146">
        <v>5</v>
      </c>
      <c r="E93" s="335">
        <v>769</v>
      </c>
      <c r="F93" s="115">
        <v>4</v>
      </c>
      <c r="G93" s="116">
        <f t="shared" si="145"/>
        <v>765</v>
      </c>
      <c r="H93" s="108">
        <f t="shared" si="151"/>
        <v>765</v>
      </c>
      <c r="I93" s="376">
        <f t="shared" si="152"/>
        <v>765</v>
      </c>
      <c r="J93" s="375"/>
      <c r="K93" s="5">
        <v>6</v>
      </c>
      <c r="L93" s="302">
        <f t="shared" si="146"/>
        <v>6</v>
      </c>
      <c r="M93" s="512">
        <v>0</v>
      </c>
      <c r="N93" s="302">
        <f t="shared" si="153"/>
        <v>0</v>
      </c>
      <c r="O93" s="512"/>
      <c r="P93" s="302">
        <f t="shared" si="154"/>
        <v>0</v>
      </c>
      <c r="Q93" s="512">
        <v>6</v>
      </c>
      <c r="R93" s="120">
        <f t="shared" si="128"/>
        <v>36</v>
      </c>
      <c r="S93" s="512">
        <v>0</v>
      </c>
      <c r="T93" s="120">
        <f t="shared" si="155"/>
        <v>0</v>
      </c>
      <c r="U93" s="512"/>
      <c r="V93" s="120">
        <f t="shared" si="156"/>
        <v>0</v>
      </c>
      <c r="W93" s="512">
        <v>151.66666666666666</v>
      </c>
      <c r="X93" s="7">
        <f t="shared" si="147"/>
        <v>910</v>
      </c>
      <c r="Y93" s="6">
        <v>0</v>
      </c>
      <c r="Z93" s="7">
        <f t="shared" si="129"/>
        <v>0</v>
      </c>
      <c r="AA93" s="6"/>
      <c r="AB93" s="7">
        <f t="shared" si="130"/>
        <v>0</v>
      </c>
      <c r="AC93" s="8">
        <f t="shared" si="157"/>
        <v>6</v>
      </c>
      <c r="AD93" s="298">
        <f t="shared" si="131"/>
        <v>6</v>
      </c>
      <c r="AE93" s="110">
        <f t="shared" si="158"/>
        <v>6</v>
      </c>
      <c r="AF93" s="9">
        <f t="shared" si="132"/>
        <v>36</v>
      </c>
      <c r="AG93" s="10">
        <f t="shared" si="159"/>
        <v>151.66666666666666</v>
      </c>
      <c r="AH93" s="11">
        <f t="shared" si="133"/>
        <v>910</v>
      </c>
      <c r="AI93" s="6">
        <v>340</v>
      </c>
      <c r="AJ93" s="298">
        <f t="shared" si="160"/>
        <v>340</v>
      </c>
      <c r="AK93" s="6">
        <v>29</v>
      </c>
      <c r="AL93" s="298">
        <f t="shared" si="161"/>
        <v>29</v>
      </c>
      <c r="AM93" s="6"/>
      <c r="AN93" s="298">
        <f t="shared" si="162"/>
        <v>0</v>
      </c>
      <c r="AO93" s="6">
        <v>5.0676470588235292</v>
      </c>
      <c r="AP93" s="41">
        <f t="shared" si="134"/>
        <v>1723</v>
      </c>
      <c r="AQ93" s="6">
        <v>5.568965517241379</v>
      </c>
      <c r="AR93" s="41">
        <f t="shared" si="163"/>
        <v>161.5</v>
      </c>
      <c r="AS93" s="6"/>
      <c r="AT93" s="41">
        <f t="shared" si="164"/>
        <v>0</v>
      </c>
      <c r="AU93" s="6">
        <v>139.43132352941177</v>
      </c>
      <c r="AV93" s="111">
        <f t="shared" si="135"/>
        <v>47406.65</v>
      </c>
      <c r="AW93" s="6">
        <v>140.93103448275863</v>
      </c>
      <c r="AX93" s="111">
        <f t="shared" si="136"/>
        <v>4087.0000000000005</v>
      </c>
      <c r="AY93" s="6"/>
      <c r="AZ93" s="118">
        <f t="shared" si="137"/>
        <v>0</v>
      </c>
      <c r="BA93" s="8">
        <f t="shared" si="165"/>
        <v>369</v>
      </c>
      <c r="BB93" s="298">
        <f t="shared" si="138"/>
        <v>369</v>
      </c>
      <c r="BC93" s="110">
        <f t="shared" si="166"/>
        <v>5.1070460704607044</v>
      </c>
      <c r="BD93" s="9">
        <f t="shared" si="139"/>
        <v>1884.5</v>
      </c>
      <c r="BE93" s="10">
        <f t="shared" si="167"/>
        <v>139.54918699186993</v>
      </c>
      <c r="BF93" s="11">
        <f t="shared" si="140"/>
        <v>51493.65</v>
      </c>
      <c r="BG93" s="304">
        <f t="shared" si="168"/>
        <v>375</v>
      </c>
      <c r="BH93" s="298">
        <f t="shared" si="169"/>
        <v>375</v>
      </c>
      <c r="BI93" s="112">
        <f t="shared" si="170"/>
        <v>5.1213333333333333</v>
      </c>
      <c r="BJ93" s="113">
        <f t="shared" si="141"/>
        <v>1920.5</v>
      </c>
      <c r="BK93" s="10">
        <f t="shared" si="171"/>
        <v>139.74306666666666</v>
      </c>
      <c r="BL93" s="119">
        <f t="shared" si="142"/>
        <v>52403.65</v>
      </c>
      <c r="BM93" s="5">
        <v>292</v>
      </c>
      <c r="BN93" s="298">
        <f t="shared" si="172"/>
        <v>292</v>
      </c>
      <c r="BO93" s="6">
        <v>98</v>
      </c>
      <c r="BP93" s="298">
        <f t="shared" si="173"/>
        <v>98</v>
      </c>
      <c r="BQ93" s="6"/>
      <c r="BR93" s="298">
        <f t="shared" si="174"/>
        <v>0</v>
      </c>
      <c r="BS93" s="40">
        <v>3.4263698630136985</v>
      </c>
      <c r="BT93" s="41">
        <f t="shared" si="175"/>
        <v>1000.5</v>
      </c>
      <c r="BU93" s="40">
        <v>3.6071428571428572</v>
      </c>
      <c r="BV93" s="41">
        <f t="shared" si="176"/>
        <v>353.5</v>
      </c>
      <c r="BW93" s="40"/>
      <c r="BX93" s="41">
        <f t="shared" si="177"/>
        <v>0</v>
      </c>
      <c r="BY93" s="6">
        <v>90.615273972602736</v>
      </c>
      <c r="BZ93" s="111">
        <f t="shared" si="178"/>
        <v>26459.66</v>
      </c>
      <c r="CA93" s="6">
        <v>67.11551020408163</v>
      </c>
      <c r="CB93" s="111">
        <f t="shared" si="143"/>
        <v>6577.32</v>
      </c>
      <c r="CC93" s="6"/>
      <c r="CD93" s="111">
        <f t="shared" si="144"/>
        <v>0</v>
      </c>
      <c r="CE93" s="8">
        <f t="shared" si="179"/>
        <v>390</v>
      </c>
      <c r="CF93" s="298">
        <f t="shared" si="148"/>
        <v>390</v>
      </c>
      <c r="CG93" s="110">
        <f t="shared" si="180"/>
        <v>3.4717948717948719</v>
      </c>
      <c r="CH93" s="9">
        <f t="shared" si="149"/>
        <v>1354</v>
      </c>
      <c r="CI93" s="10">
        <f t="shared" si="181"/>
        <v>84.710205128205118</v>
      </c>
      <c r="CJ93" s="117">
        <f t="shared" si="150"/>
        <v>33036.979999999996</v>
      </c>
      <c r="CK93" s="5"/>
      <c r="CL93" s="302">
        <f t="shared" si="182"/>
        <v>0</v>
      </c>
      <c r="CM93" s="40"/>
      <c r="CN93" s="9">
        <f t="shared" si="183"/>
        <v>0</v>
      </c>
      <c r="CO93" s="6"/>
      <c r="CP93" s="117">
        <f t="shared" si="184"/>
        <v>0</v>
      </c>
      <c r="CQ93" s="195">
        <f t="shared" si="185"/>
        <v>638</v>
      </c>
      <c r="CR93" s="298">
        <f t="shared" si="186"/>
        <v>638</v>
      </c>
      <c r="CS93" s="9">
        <f t="shared" si="187"/>
        <v>2759.5</v>
      </c>
      <c r="CT93" s="117">
        <f t="shared" si="188"/>
        <v>74776.31</v>
      </c>
      <c r="CU93" s="196">
        <f t="shared" si="189"/>
        <v>127</v>
      </c>
      <c r="CV93" s="298">
        <f t="shared" si="190"/>
        <v>127</v>
      </c>
      <c r="CW93" s="31">
        <f t="shared" si="191"/>
        <v>515</v>
      </c>
      <c r="CX93" s="121">
        <f t="shared" si="192"/>
        <v>10664.32</v>
      </c>
      <c r="CY93" s="196">
        <f t="shared" si="193"/>
        <v>765</v>
      </c>
      <c r="CZ93" s="298">
        <f t="shared" si="194"/>
        <v>765</v>
      </c>
      <c r="DA93" s="31">
        <f t="shared" si="195"/>
        <v>3274.5</v>
      </c>
      <c r="DB93" s="121">
        <f t="shared" si="196"/>
        <v>85440.63</v>
      </c>
      <c r="DC93" s="196">
        <f t="shared" si="197"/>
        <v>0</v>
      </c>
      <c r="DD93" s="298">
        <f t="shared" si="198"/>
        <v>0</v>
      </c>
      <c r="DE93" s="9" t="str">
        <f t="shared" si="199"/>
        <v/>
      </c>
      <c r="DF93" s="11" t="str">
        <f t="shared" si="200"/>
        <v/>
      </c>
      <c r="DG93" s="29">
        <f t="shared" si="201"/>
        <v>3274.5</v>
      </c>
      <c r="DH93" s="11">
        <f t="shared" si="202"/>
        <v>85440.63</v>
      </c>
    </row>
    <row r="94" spans="1:112">
      <c r="A94" s="144" t="s">
        <v>79</v>
      </c>
      <c r="B94" s="145" t="s">
        <v>95</v>
      </c>
      <c r="C94" s="144">
        <v>140960</v>
      </c>
      <c r="D94" s="146">
        <v>5</v>
      </c>
      <c r="E94" s="335">
        <v>326</v>
      </c>
      <c r="F94" s="115">
        <v>0</v>
      </c>
      <c r="G94" s="116">
        <f t="shared" si="145"/>
        <v>326</v>
      </c>
      <c r="H94" s="108">
        <f t="shared" si="151"/>
        <v>326</v>
      </c>
      <c r="I94" s="376">
        <f t="shared" si="152"/>
        <v>326</v>
      </c>
      <c r="J94" s="375"/>
      <c r="K94" s="5">
        <v>2</v>
      </c>
      <c r="L94" s="302">
        <f t="shared" si="146"/>
        <v>2</v>
      </c>
      <c r="M94" s="512">
        <v>1</v>
      </c>
      <c r="N94" s="302">
        <f t="shared" si="153"/>
        <v>1</v>
      </c>
      <c r="O94" s="512"/>
      <c r="P94" s="302">
        <f t="shared" si="154"/>
        <v>0</v>
      </c>
      <c r="Q94" s="512">
        <v>5.5</v>
      </c>
      <c r="R94" s="120">
        <f t="shared" si="128"/>
        <v>11</v>
      </c>
      <c r="S94" s="512">
        <v>5</v>
      </c>
      <c r="T94" s="120">
        <f t="shared" si="155"/>
        <v>5</v>
      </c>
      <c r="U94" s="512"/>
      <c r="V94" s="120">
        <f t="shared" si="156"/>
        <v>0</v>
      </c>
      <c r="W94" s="512">
        <v>158</v>
      </c>
      <c r="X94" s="7">
        <f t="shared" si="147"/>
        <v>316</v>
      </c>
      <c r="Y94" s="6">
        <v>125</v>
      </c>
      <c r="Z94" s="7">
        <f t="shared" si="129"/>
        <v>125</v>
      </c>
      <c r="AA94" s="6"/>
      <c r="AB94" s="7">
        <f t="shared" si="130"/>
        <v>0</v>
      </c>
      <c r="AC94" s="8">
        <f t="shared" si="157"/>
        <v>3</v>
      </c>
      <c r="AD94" s="298">
        <f t="shared" si="131"/>
        <v>3</v>
      </c>
      <c r="AE94" s="110">
        <f t="shared" si="158"/>
        <v>5.333333333333333</v>
      </c>
      <c r="AF94" s="9">
        <f t="shared" si="132"/>
        <v>16</v>
      </c>
      <c r="AG94" s="10">
        <f t="shared" si="159"/>
        <v>147</v>
      </c>
      <c r="AH94" s="11">
        <f t="shared" si="133"/>
        <v>441</v>
      </c>
      <c r="AI94" s="6">
        <v>240</v>
      </c>
      <c r="AJ94" s="298">
        <f t="shared" si="160"/>
        <v>240</v>
      </c>
      <c r="AK94" s="6">
        <v>8</v>
      </c>
      <c r="AL94" s="298">
        <f t="shared" si="161"/>
        <v>8</v>
      </c>
      <c r="AM94" s="6"/>
      <c r="AN94" s="298">
        <f t="shared" si="162"/>
        <v>0</v>
      </c>
      <c r="AO94" s="6">
        <v>5.3479166666666664</v>
      </c>
      <c r="AP94" s="41">
        <f t="shared" si="134"/>
        <v>1283.5</v>
      </c>
      <c r="AQ94" s="6">
        <v>5.9375</v>
      </c>
      <c r="AR94" s="41">
        <f t="shared" si="163"/>
        <v>47.5</v>
      </c>
      <c r="AS94" s="6"/>
      <c r="AT94" s="41">
        <f t="shared" si="164"/>
        <v>0</v>
      </c>
      <c r="AU94" s="6">
        <v>151.31095833333333</v>
      </c>
      <c r="AV94" s="111">
        <f t="shared" si="135"/>
        <v>36314.629999999997</v>
      </c>
      <c r="AW94" s="6">
        <v>142.83250000000001</v>
      </c>
      <c r="AX94" s="111">
        <f t="shared" si="136"/>
        <v>1142.6600000000001</v>
      </c>
      <c r="AY94" s="6"/>
      <c r="AZ94" s="118">
        <f t="shared" si="137"/>
        <v>0</v>
      </c>
      <c r="BA94" s="8">
        <f t="shared" si="165"/>
        <v>248</v>
      </c>
      <c r="BB94" s="298">
        <f t="shared" si="138"/>
        <v>248</v>
      </c>
      <c r="BC94" s="110">
        <f t="shared" si="166"/>
        <v>5.366935483870968</v>
      </c>
      <c r="BD94" s="9">
        <f t="shared" si="139"/>
        <v>1331</v>
      </c>
      <c r="BE94" s="10">
        <f t="shared" si="167"/>
        <v>151.03745967741935</v>
      </c>
      <c r="BF94" s="11">
        <f t="shared" si="140"/>
        <v>37457.29</v>
      </c>
      <c r="BG94" s="304">
        <f t="shared" si="168"/>
        <v>251</v>
      </c>
      <c r="BH94" s="298">
        <f t="shared" si="169"/>
        <v>251</v>
      </c>
      <c r="BI94" s="112">
        <f t="shared" si="170"/>
        <v>5.3665338645418323</v>
      </c>
      <c r="BJ94" s="113">
        <f t="shared" si="141"/>
        <v>1347</v>
      </c>
      <c r="BK94" s="10">
        <f t="shared" si="171"/>
        <v>150.98920318725101</v>
      </c>
      <c r="BL94" s="119">
        <f t="shared" si="142"/>
        <v>37898.29</v>
      </c>
      <c r="BM94" s="5">
        <v>50</v>
      </c>
      <c r="BN94" s="298">
        <f t="shared" si="172"/>
        <v>50</v>
      </c>
      <c r="BO94" s="6">
        <v>24</v>
      </c>
      <c r="BP94" s="298">
        <f t="shared" si="173"/>
        <v>24</v>
      </c>
      <c r="BQ94" s="6"/>
      <c r="BR94" s="298">
        <f t="shared" si="174"/>
        <v>0</v>
      </c>
      <c r="BS94" s="40">
        <v>3.97</v>
      </c>
      <c r="BT94" s="41">
        <f t="shared" si="175"/>
        <v>198.5</v>
      </c>
      <c r="BU94" s="40">
        <v>4.458333333333333</v>
      </c>
      <c r="BV94" s="41">
        <f t="shared" si="176"/>
        <v>107</v>
      </c>
      <c r="BW94" s="40"/>
      <c r="BX94" s="41">
        <f t="shared" si="177"/>
        <v>0</v>
      </c>
      <c r="BY94" s="6">
        <v>108.96000000000001</v>
      </c>
      <c r="BZ94" s="111">
        <f t="shared" si="178"/>
        <v>5448</v>
      </c>
      <c r="CA94" s="6">
        <v>103.16666666666666</v>
      </c>
      <c r="CB94" s="111">
        <f t="shared" si="143"/>
        <v>2476</v>
      </c>
      <c r="CC94" s="6"/>
      <c r="CD94" s="111">
        <f t="shared" si="144"/>
        <v>0</v>
      </c>
      <c r="CE94" s="8">
        <f t="shared" si="179"/>
        <v>74</v>
      </c>
      <c r="CF94" s="298">
        <f t="shared" si="148"/>
        <v>74</v>
      </c>
      <c r="CG94" s="110">
        <f t="shared" si="180"/>
        <v>4.1283783783783781</v>
      </c>
      <c r="CH94" s="9">
        <f t="shared" si="149"/>
        <v>305.5</v>
      </c>
      <c r="CI94" s="10">
        <f t="shared" si="181"/>
        <v>107.08108108108108</v>
      </c>
      <c r="CJ94" s="117">
        <f t="shared" si="150"/>
        <v>7924</v>
      </c>
      <c r="CK94" s="5">
        <v>1</v>
      </c>
      <c r="CL94" s="302">
        <f t="shared" si="182"/>
        <v>1</v>
      </c>
      <c r="CM94" s="40">
        <v>10</v>
      </c>
      <c r="CN94" s="9">
        <f t="shared" si="183"/>
        <v>10</v>
      </c>
      <c r="CO94" s="6">
        <v>88</v>
      </c>
      <c r="CP94" s="117">
        <f t="shared" si="184"/>
        <v>88</v>
      </c>
      <c r="CQ94" s="195">
        <f t="shared" si="185"/>
        <v>292</v>
      </c>
      <c r="CR94" s="298">
        <f t="shared" si="186"/>
        <v>292</v>
      </c>
      <c r="CS94" s="9">
        <f t="shared" si="187"/>
        <v>1493</v>
      </c>
      <c r="CT94" s="117">
        <f t="shared" si="188"/>
        <v>42078.63</v>
      </c>
      <c r="CU94" s="196">
        <f t="shared" si="189"/>
        <v>33</v>
      </c>
      <c r="CV94" s="298">
        <f t="shared" si="190"/>
        <v>33</v>
      </c>
      <c r="CW94" s="31">
        <f t="shared" si="191"/>
        <v>159.5</v>
      </c>
      <c r="CX94" s="121">
        <f t="shared" si="192"/>
        <v>3743.66</v>
      </c>
      <c r="CY94" s="196">
        <f t="shared" si="193"/>
        <v>325</v>
      </c>
      <c r="CZ94" s="298">
        <f t="shared" si="194"/>
        <v>325</v>
      </c>
      <c r="DA94" s="31">
        <f t="shared" si="195"/>
        <v>1652.5</v>
      </c>
      <c r="DB94" s="121">
        <f t="shared" si="196"/>
        <v>45822.289999999994</v>
      </c>
      <c r="DC94" s="196">
        <f t="shared" si="197"/>
        <v>0</v>
      </c>
      <c r="DD94" s="298">
        <f t="shared" si="198"/>
        <v>0</v>
      </c>
      <c r="DE94" s="9" t="str">
        <f t="shared" si="199"/>
        <v/>
      </c>
      <c r="DF94" s="11" t="str">
        <f t="shared" si="200"/>
        <v/>
      </c>
      <c r="DG94" s="29">
        <f t="shared" si="201"/>
        <v>1662.5</v>
      </c>
      <c r="DH94" s="11">
        <f t="shared" si="202"/>
        <v>45910.29</v>
      </c>
    </row>
    <row r="95" spans="1:112">
      <c r="A95" s="144" t="s">
        <v>79</v>
      </c>
      <c r="B95" s="145" t="s">
        <v>96</v>
      </c>
      <c r="C95" s="144">
        <v>139311</v>
      </c>
      <c r="D95" s="146">
        <v>6</v>
      </c>
      <c r="E95" s="335">
        <v>871</v>
      </c>
      <c r="F95" s="115">
        <v>10</v>
      </c>
      <c r="G95" s="116">
        <f t="shared" si="145"/>
        <v>861</v>
      </c>
      <c r="H95" s="108">
        <f t="shared" si="151"/>
        <v>861</v>
      </c>
      <c r="I95" s="376">
        <f t="shared" si="152"/>
        <v>861</v>
      </c>
      <c r="J95" s="375"/>
      <c r="K95" s="5">
        <v>2</v>
      </c>
      <c r="L95" s="302">
        <f t="shared" si="146"/>
        <v>2</v>
      </c>
      <c r="M95" s="512">
        <v>1</v>
      </c>
      <c r="N95" s="302">
        <f t="shared" si="153"/>
        <v>1</v>
      </c>
      <c r="O95" s="512"/>
      <c r="P95" s="302">
        <f t="shared" si="154"/>
        <v>0</v>
      </c>
      <c r="Q95" s="512">
        <v>5.5</v>
      </c>
      <c r="R95" s="120">
        <f t="shared" si="128"/>
        <v>11</v>
      </c>
      <c r="S95" s="512">
        <v>7</v>
      </c>
      <c r="T95" s="120">
        <f t="shared" si="155"/>
        <v>7</v>
      </c>
      <c r="U95" s="512"/>
      <c r="V95" s="120">
        <f t="shared" si="156"/>
        <v>0</v>
      </c>
      <c r="W95" s="512">
        <v>143</v>
      </c>
      <c r="X95" s="7">
        <f t="shared" si="147"/>
        <v>286</v>
      </c>
      <c r="Y95" s="6">
        <v>170</v>
      </c>
      <c r="Z95" s="7">
        <f t="shared" si="129"/>
        <v>170</v>
      </c>
      <c r="AA95" s="6"/>
      <c r="AB95" s="7">
        <f t="shared" si="130"/>
        <v>0</v>
      </c>
      <c r="AC95" s="8">
        <f t="shared" si="157"/>
        <v>3</v>
      </c>
      <c r="AD95" s="298">
        <f t="shared" si="131"/>
        <v>3</v>
      </c>
      <c r="AE95" s="110">
        <f t="shared" si="158"/>
        <v>6</v>
      </c>
      <c r="AF95" s="9">
        <f t="shared" si="132"/>
        <v>18</v>
      </c>
      <c r="AG95" s="10">
        <f t="shared" si="159"/>
        <v>152</v>
      </c>
      <c r="AH95" s="11">
        <f t="shared" si="133"/>
        <v>456</v>
      </c>
      <c r="AI95" s="6">
        <v>202</v>
      </c>
      <c r="AJ95" s="298">
        <f t="shared" si="160"/>
        <v>202</v>
      </c>
      <c r="AK95" s="6">
        <v>58</v>
      </c>
      <c r="AL95" s="298">
        <f t="shared" si="161"/>
        <v>58</v>
      </c>
      <c r="AM95" s="6"/>
      <c r="AN95" s="298">
        <f t="shared" si="162"/>
        <v>0</v>
      </c>
      <c r="AO95" s="6">
        <v>5.9579207920792081</v>
      </c>
      <c r="AP95" s="41">
        <f t="shared" si="134"/>
        <v>1203.5</v>
      </c>
      <c r="AQ95" s="6">
        <v>7.612068965517242</v>
      </c>
      <c r="AR95" s="41">
        <f t="shared" si="163"/>
        <v>441.50000000000006</v>
      </c>
      <c r="AS95" s="6"/>
      <c r="AT95" s="41">
        <f t="shared" si="164"/>
        <v>0</v>
      </c>
      <c r="AU95" s="6">
        <v>140.32311881188119</v>
      </c>
      <c r="AV95" s="111">
        <f t="shared" si="135"/>
        <v>28345.27</v>
      </c>
      <c r="AW95" s="6">
        <v>140.12534482758622</v>
      </c>
      <c r="AX95" s="111">
        <f t="shared" si="136"/>
        <v>8127.27</v>
      </c>
      <c r="AY95" s="6"/>
      <c r="AZ95" s="118">
        <f t="shared" si="137"/>
        <v>0</v>
      </c>
      <c r="BA95" s="8">
        <f t="shared" si="165"/>
        <v>260</v>
      </c>
      <c r="BB95" s="298">
        <f t="shared" si="138"/>
        <v>260</v>
      </c>
      <c r="BC95" s="110">
        <f t="shared" si="166"/>
        <v>6.3269230769230766</v>
      </c>
      <c r="BD95" s="9">
        <f t="shared" si="139"/>
        <v>1645</v>
      </c>
      <c r="BE95" s="10">
        <f t="shared" si="167"/>
        <v>140.279</v>
      </c>
      <c r="BF95" s="11">
        <f t="shared" si="140"/>
        <v>36472.54</v>
      </c>
      <c r="BG95" s="304">
        <f t="shared" si="168"/>
        <v>263</v>
      </c>
      <c r="BH95" s="298">
        <f t="shared" si="169"/>
        <v>263</v>
      </c>
      <c r="BI95" s="112">
        <f t="shared" si="170"/>
        <v>6.3231939163498101</v>
      </c>
      <c r="BJ95" s="113">
        <f t="shared" si="141"/>
        <v>1663</v>
      </c>
      <c r="BK95" s="10">
        <f t="shared" si="171"/>
        <v>140.41269961977187</v>
      </c>
      <c r="BL95" s="119">
        <f t="shared" si="142"/>
        <v>36928.54</v>
      </c>
      <c r="BM95" s="5">
        <v>317</v>
      </c>
      <c r="BN95" s="298">
        <f t="shared" si="172"/>
        <v>317</v>
      </c>
      <c r="BO95" s="6">
        <v>281</v>
      </c>
      <c r="BP95" s="298">
        <f t="shared" si="173"/>
        <v>281</v>
      </c>
      <c r="BQ95" s="6"/>
      <c r="BR95" s="298">
        <f t="shared" si="174"/>
        <v>0</v>
      </c>
      <c r="BS95" s="40">
        <v>4.0268138801261832</v>
      </c>
      <c r="BT95" s="41">
        <f t="shared" si="175"/>
        <v>1276.5</v>
      </c>
      <c r="BU95" s="40">
        <v>4.6690391459074734</v>
      </c>
      <c r="BV95" s="41">
        <f t="shared" si="176"/>
        <v>1312</v>
      </c>
      <c r="BW95" s="40"/>
      <c r="BX95" s="41">
        <f t="shared" si="177"/>
        <v>0</v>
      </c>
      <c r="BY95" s="6">
        <v>96.661388012618303</v>
      </c>
      <c r="BZ95" s="111">
        <f t="shared" si="178"/>
        <v>30641.660000000003</v>
      </c>
      <c r="CA95" s="6">
        <v>86.573914590747336</v>
      </c>
      <c r="CB95" s="111">
        <f t="shared" si="143"/>
        <v>24327.27</v>
      </c>
      <c r="CC95" s="6"/>
      <c r="CD95" s="111">
        <f t="shared" si="144"/>
        <v>0</v>
      </c>
      <c r="CE95" s="8">
        <f t="shared" si="179"/>
        <v>598</v>
      </c>
      <c r="CF95" s="298">
        <f t="shared" si="148"/>
        <v>598</v>
      </c>
      <c r="CG95" s="110">
        <f t="shared" si="180"/>
        <v>4.3285953177257523</v>
      </c>
      <c r="CH95" s="9">
        <f t="shared" si="149"/>
        <v>2588.5</v>
      </c>
      <c r="CI95" s="10">
        <f t="shared" si="181"/>
        <v>91.921287625418074</v>
      </c>
      <c r="CJ95" s="117">
        <f t="shared" si="150"/>
        <v>54968.930000000008</v>
      </c>
      <c r="CK95" s="5"/>
      <c r="CL95" s="302">
        <f t="shared" si="182"/>
        <v>0</v>
      </c>
      <c r="CM95" s="40"/>
      <c r="CN95" s="9">
        <f t="shared" si="183"/>
        <v>0</v>
      </c>
      <c r="CO95" s="6"/>
      <c r="CP95" s="117">
        <f t="shared" si="184"/>
        <v>0</v>
      </c>
      <c r="CQ95" s="195">
        <f t="shared" si="185"/>
        <v>521</v>
      </c>
      <c r="CR95" s="298">
        <f t="shared" si="186"/>
        <v>521</v>
      </c>
      <c r="CS95" s="9">
        <f t="shared" si="187"/>
        <v>2491</v>
      </c>
      <c r="CT95" s="117">
        <f t="shared" si="188"/>
        <v>59272.930000000008</v>
      </c>
      <c r="CU95" s="196">
        <f t="shared" si="189"/>
        <v>340</v>
      </c>
      <c r="CV95" s="298">
        <f t="shared" si="190"/>
        <v>340</v>
      </c>
      <c r="CW95" s="31">
        <f t="shared" si="191"/>
        <v>1760.5</v>
      </c>
      <c r="CX95" s="121">
        <f t="shared" si="192"/>
        <v>32624.54</v>
      </c>
      <c r="CY95" s="196">
        <f t="shared" si="193"/>
        <v>861</v>
      </c>
      <c r="CZ95" s="298">
        <f t="shared" si="194"/>
        <v>861</v>
      </c>
      <c r="DA95" s="31">
        <f t="shared" si="195"/>
        <v>4251.5</v>
      </c>
      <c r="DB95" s="121">
        <f t="shared" si="196"/>
        <v>91897.47</v>
      </c>
      <c r="DC95" s="196">
        <f t="shared" si="197"/>
        <v>0</v>
      </c>
      <c r="DD95" s="298">
        <f t="shared" si="198"/>
        <v>0</v>
      </c>
      <c r="DE95" s="9" t="str">
        <f t="shared" si="199"/>
        <v/>
      </c>
      <c r="DF95" s="11" t="str">
        <f t="shared" si="200"/>
        <v/>
      </c>
      <c r="DG95" s="29">
        <f t="shared" si="201"/>
        <v>4251.5</v>
      </c>
      <c r="DH95" s="11">
        <f t="shared" si="202"/>
        <v>91897.47</v>
      </c>
    </row>
    <row r="96" spans="1:112">
      <c r="A96" s="144" t="s">
        <v>79</v>
      </c>
      <c r="B96" s="145" t="s">
        <v>97</v>
      </c>
      <c r="C96" s="144">
        <v>140322</v>
      </c>
      <c r="D96" s="146">
        <v>6</v>
      </c>
      <c r="E96" s="335">
        <v>441</v>
      </c>
      <c r="F96" s="115">
        <v>0</v>
      </c>
      <c r="G96" s="116">
        <f t="shared" si="145"/>
        <v>441</v>
      </c>
      <c r="H96" s="108">
        <f t="shared" si="151"/>
        <v>441</v>
      </c>
      <c r="I96" s="376">
        <f t="shared" si="152"/>
        <v>441</v>
      </c>
      <c r="J96" s="375"/>
      <c r="K96" s="5">
        <v>8</v>
      </c>
      <c r="L96" s="302">
        <f t="shared" si="146"/>
        <v>8</v>
      </c>
      <c r="M96" s="512">
        <v>4</v>
      </c>
      <c r="N96" s="302">
        <f t="shared" si="153"/>
        <v>4</v>
      </c>
      <c r="O96" s="512"/>
      <c r="P96" s="302">
        <f t="shared" si="154"/>
        <v>0</v>
      </c>
      <c r="Q96" s="512">
        <v>4.6875</v>
      </c>
      <c r="R96" s="120">
        <f t="shared" si="128"/>
        <v>37.5</v>
      </c>
      <c r="S96" s="512">
        <v>6.5</v>
      </c>
      <c r="T96" s="120">
        <f t="shared" si="155"/>
        <v>26</v>
      </c>
      <c r="U96" s="512"/>
      <c r="V96" s="120">
        <f t="shared" si="156"/>
        <v>0</v>
      </c>
      <c r="W96" s="512">
        <v>130.875</v>
      </c>
      <c r="X96" s="7">
        <f t="shared" si="147"/>
        <v>1047</v>
      </c>
      <c r="Y96" s="6">
        <v>145.5</v>
      </c>
      <c r="Z96" s="7">
        <f t="shared" si="129"/>
        <v>582</v>
      </c>
      <c r="AA96" s="6"/>
      <c r="AB96" s="7">
        <f t="shared" si="130"/>
        <v>0</v>
      </c>
      <c r="AC96" s="8">
        <f t="shared" si="157"/>
        <v>12</v>
      </c>
      <c r="AD96" s="298">
        <f t="shared" si="131"/>
        <v>12</v>
      </c>
      <c r="AE96" s="110">
        <f t="shared" si="158"/>
        <v>5.291666666666667</v>
      </c>
      <c r="AF96" s="9">
        <f t="shared" si="132"/>
        <v>63.5</v>
      </c>
      <c r="AG96" s="10">
        <f t="shared" si="159"/>
        <v>135.75</v>
      </c>
      <c r="AH96" s="11">
        <f t="shared" si="133"/>
        <v>1629</v>
      </c>
      <c r="AI96" s="6">
        <v>126</v>
      </c>
      <c r="AJ96" s="298">
        <f t="shared" si="160"/>
        <v>126</v>
      </c>
      <c r="AK96" s="6">
        <v>67</v>
      </c>
      <c r="AL96" s="298">
        <f t="shared" si="161"/>
        <v>67</v>
      </c>
      <c r="AM96" s="6"/>
      <c r="AN96" s="298">
        <f t="shared" si="162"/>
        <v>0</v>
      </c>
      <c r="AO96" s="6">
        <v>6.4365079365079367</v>
      </c>
      <c r="AP96" s="41">
        <f t="shared" si="134"/>
        <v>811</v>
      </c>
      <c r="AQ96" s="6">
        <v>7.8134328358208949</v>
      </c>
      <c r="AR96" s="41">
        <f t="shared" si="163"/>
        <v>523.5</v>
      </c>
      <c r="AS96" s="6"/>
      <c r="AT96" s="41">
        <f t="shared" si="164"/>
        <v>0</v>
      </c>
      <c r="AU96" s="6">
        <v>147.06571428571431</v>
      </c>
      <c r="AV96" s="111">
        <f t="shared" si="135"/>
        <v>18530.280000000002</v>
      </c>
      <c r="AW96" s="6">
        <v>142.08328358208956</v>
      </c>
      <c r="AX96" s="111">
        <f t="shared" si="136"/>
        <v>9519.58</v>
      </c>
      <c r="AY96" s="6"/>
      <c r="AZ96" s="118">
        <f t="shared" si="137"/>
        <v>0</v>
      </c>
      <c r="BA96" s="8">
        <f t="shared" si="165"/>
        <v>193</v>
      </c>
      <c r="BB96" s="298">
        <f t="shared" si="138"/>
        <v>193</v>
      </c>
      <c r="BC96" s="110">
        <f t="shared" si="166"/>
        <v>6.9145077720207251</v>
      </c>
      <c r="BD96" s="9">
        <f t="shared" si="139"/>
        <v>1334.5</v>
      </c>
      <c r="BE96" s="10">
        <f t="shared" si="167"/>
        <v>145.3360621761658</v>
      </c>
      <c r="BF96" s="11">
        <f t="shared" si="140"/>
        <v>28049.86</v>
      </c>
      <c r="BG96" s="304">
        <f t="shared" si="168"/>
        <v>205</v>
      </c>
      <c r="BH96" s="298">
        <f t="shared" si="169"/>
        <v>205</v>
      </c>
      <c r="BI96" s="112">
        <f t="shared" si="170"/>
        <v>6.8195121951219511</v>
      </c>
      <c r="BJ96" s="113">
        <f t="shared" si="141"/>
        <v>1398</v>
      </c>
      <c r="BK96" s="10">
        <f t="shared" si="171"/>
        <v>144.77492682926828</v>
      </c>
      <c r="BL96" s="119">
        <f t="shared" si="142"/>
        <v>29678.859999999997</v>
      </c>
      <c r="BM96" s="5">
        <v>120</v>
      </c>
      <c r="BN96" s="298">
        <f t="shared" si="172"/>
        <v>120</v>
      </c>
      <c r="BO96" s="6">
        <v>116</v>
      </c>
      <c r="BP96" s="298">
        <f t="shared" si="173"/>
        <v>116</v>
      </c>
      <c r="BQ96" s="6"/>
      <c r="BR96" s="298">
        <f t="shared" si="174"/>
        <v>0</v>
      </c>
      <c r="BS96" s="40">
        <v>4.2374999999999998</v>
      </c>
      <c r="BT96" s="41">
        <f t="shared" si="175"/>
        <v>508.5</v>
      </c>
      <c r="BU96" s="40">
        <v>5.2198275862068968</v>
      </c>
      <c r="BV96" s="41">
        <f t="shared" si="176"/>
        <v>605.5</v>
      </c>
      <c r="BW96" s="40"/>
      <c r="BX96" s="41">
        <f t="shared" si="177"/>
        <v>0</v>
      </c>
      <c r="BY96" s="6">
        <v>103.7525</v>
      </c>
      <c r="BZ96" s="111">
        <f t="shared" si="178"/>
        <v>12450.3</v>
      </c>
      <c r="CA96" s="6">
        <v>101.35862068965518</v>
      </c>
      <c r="CB96" s="111">
        <f t="shared" si="143"/>
        <v>11757.6</v>
      </c>
      <c r="CC96" s="6"/>
      <c r="CD96" s="111">
        <f t="shared" si="144"/>
        <v>0</v>
      </c>
      <c r="CE96" s="8">
        <f t="shared" si="179"/>
        <v>236</v>
      </c>
      <c r="CF96" s="298">
        <f t="shared" si="148"/>
        <v>236</v>
      </c>
      <c r="CG96" s="110">
        <f t="shared" si="180"/>
        <v>4.7203389830508478</v>
      </c>
      <c r="CH96" s="9">
        <f t="shared" si="149"/>
        <v>1114</v>
      </c>
      <c r="CI96" s="10">
        <f t="shared" si="181"/>
        <v>102.57584745762712</v>
      </c>
      <c r="CJ96" s="117">
        <f t="shared" si="150"/>
        <v>24207.9</v>
      </c>
      <c r="CK96" s="5"/>
      <c r="CL96" s="302">
        <f t="shared" si="182"/>
        <v>0</v>
      </c>
      <c r="CM96" s="40"/>
      <c r="CN96" s="9">
        <f t="shared" si="183"/>
        <v>0</v>
      </c>
      <c r="CO96" s="6"/>
      <c r="CP96" s="117">
        <f t="shared" si="184"/>
        <v>0</v>
      </c>
      <c r="CQ96" s="195">
        <f t="shared" si="185"/>
        <v>254</v>
      </c>
      <c r="CR96" s="298">
        <f t="shared" si="186"/>
        <v>254</v>
      </c>
      <c r="CS96" s="9">
        <f t="shared" si="187"/>
        <v>1357</v>
      </c>
      <c r="CT96" s="117">
        <f t="shared" si="188"/>
        <v>32027.58</v>
      </c>
      <c r="CU96" s="196">
        <f t="shared" si="189"/>
        <v>187</v>
      </c>
      <c r="CV96" s="298">
        <f t="shared" si="190"/>
        <v>187</v>
      </c>
      <c r="CW96" s="31">
        <f t="shared" si="191"/>
        <v>1155</v>
      </c>
      <c r="CX96" s="121">
        <f t="shared" si="192"/>
        <v>21859.18</v>
      </c>
      <c r="CY96" s="196">
        <f t="shared" si="193"/>
        <v>441</v>
      </c>
      <c r="CZ96" s="298">
        <f t="shared" si="194"/>
        <v>441</v>
      </c>
      <c r="DA96" s="31">
        <f t="shared" si="195"/>
        <v>2512</v>
      </c>
      <c r="DB96" s="121">
        <f t="shared" si="196"/>
        <v>53886.76</v>
      </c>
      <c r="DC96" s="196">
        <f t="shared" si="197"/>
        <v>0</v>
      </c>
      <c r="DD96" s="298">
        <f t="shared" si="198"/>
        <v>0</v>
      </c>
      <c r="DE96" s="9" t="str">
        <f t="shared" si="199"/>
        <v/>
      </c>
      <c r="DF96" s="11" t="str">
        <f t="shared" si="200"/>
        <v/>
      </c>
      <c r="DG96" s="29">
        <f t="shared" si="201"/>
        <v>2512</v>
      </c>
      <c r="DH96" s="11">
        <f t="shared" si="202"/>
        <v>53886.759999999995</v>
      </c>
    </row>
    <row r="97" spans="1:112">
      <c r="A97" s="144" t="s">
        <v>79</v>
      </c>
      <c r="B97" s="145" t="s">
        <v>98</v>
      </c>
      <c r="C97" s="144">
        <v>139463</v>
      </c>
      <c r="D97" s="146">
        <v>7</v>
      </c>
      <c r="E97" s="335">
        <v>339</v>
      </c>
      <c r="F97" s="115">
        <v>7</v>
      </c>
      <c r="G97" s="116">
        <f t="shared" si="145"/>
        <v>332</v>
      </c>
      <c r="H97" s="108">
        <f t="shared" si="151"/>
        <v>332</v>
      </c>
      <c r="I97" s="376">
        <f t="shared" si="152"/>
        <v>332</v>
      </c>
      <c r="J97" s="375"/>
      <c r="K97" s="5">
        <v>7</v>
      </c>
      <c r="L97" s="302">
        <f t="shared" si="146"/>
        <v>7</v>
      </c>
      <c r="M97" s="512">
        <v>5</v>
      </c>
      <c r="N97" s="302">
        <f t="shared" si="153"/>
        <v>5</v>
      </c>
      <c r="O97" s="512"/>
      <c r="P97" s="302">
        <f t="shared" si="154"/>
        <v>0</v>
      </c>
      <c r="Q97" s="512">
        <v>4.2142857142857144</v>
      </c>
      <c r="R97" s="120">
        <f t="shared" si="128"/>
        <v>29.5</v>
      </c>
      <c r="S97" s="512">
        <v>3.9</v>
      </c>
      <c r="T97" s="120">
        <f t="shared" si="155"/>
        <v>19.5</v>
      </c>
      <c r="U97" s="512"/>
      <c r="V97" s="120">
        <f t="shared" si="156"/>
        <v>0</v>
      </c>
      <c r="W97" s="512">
        <v>76.285714285714292</v>
      </c>
      <c r="X97" s="7">
        <f t="shared" si="147"/>
        <v>534</v>
      </c>
      <c r="Y97" s="6">
        <v>69.400000000000006</v>
      </c>
      <c r="Z97" s="7">
        <f t="shared" si="129"/>
        <v>347</v>
      </c>
      <c r="AA97" s="6"/>
      <c r="AB97" s="7">
        <f t="shared" si="130"/>
        <v>0</v>
      </c>
      <c r="AC97" s="8">
        <f t="shared" si="157"/>
        <v>12</v>
      </c>
      <c r="AD97" s="298">
        <f t="shared" si="131"/>
        <v>12</v>
      </c>
      <c r="AE97" s="110">
        <f t="shared" si="158"/>
        <v>4.083333333333333</v>
      </c>
      <c r="AF97" s="9">
        <f t="shared" si="132"/>
        <v>49</v>
      </c>
      <c r="AG97" s="10">
        <f t="shared" si="159"/>
        <v>73.416666666666671</v>
      </c>
      <c r="AH97" s="11">
        <f t="shared" si="133"/>
        <v>881</v>
      </c>
      <c r="AI97" s="6">
        <v>165</v>
      </c>
      <c r="AJ97" s="298">
        <f t="shared" si="160"/>
        <v>165</v>
      </c>
      <c r="AK97" s="6">
        <v>58</v>
      </c>
      <c r="AL97" s="298">
        <f t="shared" si="161"/>
        <v>58</v>
      </c>
      <c r="AM97" s="6"/>
      <c r="AN97" s="298">
        <f t="shared" si="162"/>
        <v>0</v>
      </c>
      <c r="AO97" s="6">
        <v>4.8818181818181818</v>
      </c>
      <c r="AP97" s="41">
        <f t="shared" si="134"/>
        <v>805.5</v>
      </c>
      <c r="AQ97" s="6">
        <v>6.5517241379310347</v>
      </c>
      <c r="AR97" s="41">
        <f t="shared" si="163"/>
        <v>380</v>
      </c>
      <c r="AS97" s="6"/>
      <c r="AT97" s="41">
        <f t="shared" si="164"/>
        <v>0</v>
      </c>
      <c r="AU97" s="6">
        <v>91.038121212121212</v>
      </c>
      <c r="AV97" s="111">
        <f t="shared" si="135"/>
        <v>15021.289999999999</v>
      </c>
      <c r="AW97" s="6">
        <v>96.022068965517249</v>
      </c>
      <c r="AX97" s="111">
        <f t="shared" si="136"/>
        <v>5569.2800000000007</v>
      </c>
      <c r="AY97" s="6"/>
      <c r="AZ97" s="118">
        <f t="shared" si="137"/>
        <v>0</v>
      </c>
      <c r="BA97" s="8">
        <f t="shared" si="165"/>
        <v>223</v>
      </c>
      <c r="BB97" s="298">
        <f t="shared" si="138"/>
        <v>223</v>
      </c>
      <c r="BC97" s="110">
        <f t="shared" si="166"/>
        <v>5.3161434977578477</v>
      </c>
      <c r="BD97" s="9">
        <f t="shared" si="139"/>
        <v>1185.5</v>
      </c>
      <c r="BE97" s="10">
        <f t="shared" si="167"/>
        <v>92.334394618834082</v>
      </c>
      <c r="BF97" s="11">
        <f t="shared" si="140"/>
        <v>20590.57</v>
      </c>
      <c r="BG97" s="304">
        <f t="shared" si="168"/>
        <v>235</v>
      </c>
      <c r="BH97" s="298">
        <f t="shared" si="169"/>
        <v>235</v>
      </c>
      <c r="BI97" s="112">
        <f t="shared" si="170"/>
        <v>5.2531914893617024</v>
      </c>
      <c r="BJ97" s="113">
        <f t="shared" si="141"/>
        <v>1234.5</v>
      </c>
      <c r="BK97" s="10">
        <f t="shared" si="171"/>
        <v>91.368382978723403</v>
      </c>
      <c r="BL97" s="119">
        <f t="shared" si="142"/>
        <v>21471.57</v>
      </c>
      <c r="BM97" s="5">
        <v>53</v>
      </c>
      <c r="BN97" s="298">
        <f t="shared" si="172"/>
        <v>53</v>
      </c>
      <c r="BO97" s="6">
        <v>44</v>
      </c>
      <c r="BP97" s="298">
        <f t="shared" si="173"/>
        <v>44</v>
      </c>
      <c r="BQ97" s="6"/>
      <c r="BR97" s="298">
        <f t="shared" si="174"/>
        <v>0</v>
      </c>
      <c r="BS97" s="40">
        <v>3.5943396226415092</v>
      </c>
      <c r="BT97" s="41">
        <f t="shared" si="175"/>
        <v>190.5</v>
      </c>
      <c r="BU97" s="40">
        <v>4.4886363636363642</v>
      </c>
      <c r="BV97" s="41">
        <f t="shared" si="176"/>
        <v>197.50000000000003</v>
      </c>
      <c r="BW97" s="40"/>
      <c r="BX97" s="41">
        <f t="shared" si="177"/>
        <v>0</v>
      </c>
      <c r="BY97" s="6">
        <v>70.886792452830193</v>
      </c>
      <c r="BZ97" s="111">
        <f t="shared" si="178"/>
        <v>3757</v>
      </c>
      <c r="CA97" s="6">
        <v>69.158863636363648</v>
      </c>
      <c r="CB97" s="111">
        <f t="shared" si="143"/>
        <v>3042.9900000000007</v>
      </c>
      <c r="CC97" s="6"/>
      <c r="CD97" s="111">
        <f t="shared" si="144"/>
        <v>0</v>
      </c>
      <c r="CE97" s="8">
        <f t="shared" si="179"/>
        <v>97</v>
      </c>
      <c r="CF97" s="298">
        <f t="shared" si="148"/>
        <v>97</v>
      </c>
      <c r="CG97" s="110">
        <f t="shared" si="180"/>
        <v>4</v>
      </c>
      <c r="CH97" s="9">
        <f t="shared" si="149"/>
        <v>388</v>
      </c>
      <c r="CI97" s="10">
        <f t="shared" si="181"/>
        <v>70.102989690721657</v>
      </c>
      <c r="CJ97" s="117">
        <f t="shared" si="150"/>
        <v>6799.9900000000007</v>
      </c>
      <c r="CK97" s="5"/>
      <c r="CL97" s="302">
        <f t="shared" si="182"/>
        <v>0</v>
      </c>
      <c r="CM97" s="40"/>
      <c r="CN97" s="9">
        <f t="shared" si="183"/>
        <v>0</v>
      </c>
      <c r="CO97" s="6"/>
      <c r="CP97" s="117">
        <f t="shared" si="184"/>
        <v>0</v>
      </c>
      <c r="CQ97" s="195">
        <f t="shared" si="185"/>
        <v>225</v>
      </c>
      <c r="CR97" s="298">
        <f t="shared" si="186"/>
        <v>225</v>
      </c>
      <c r="CS97" s="9">
        <f t="shared" si="187"/>
        <v>1025.5</v>
      </c>
      <c r="CT97" s="117">
        <f t="shared" si="188"/>
        <v>19312.29</v>
      </c>
      <c r="CU97" s="196">
        <f t="shared" si="189"/>
        <v>107</v>
      </c>
      <c r="CV97" s="298">
        <f t="shared" si="190"/>
        <v>107</v>
      </c>
      <c r="CW97" s="31">
        <f t="shared" si="191"/>
        <v>597</v>
      </c>
      <c r="CX97" s="121">
        <f t="shared" si="192"/>
        <v>8959.27</v>
      </c>
      <c r="CY97" s="196">
        <f t="shared" si="193"/>
        <v>332</v>
      </c>
      <c r="CZ97" s="298">
        <f t="shared" si="194"/>
        <v>332</v>
      </c>
      <c r="DA97" s="31">
        <f t="shared" si="195"/>
        <v>1622.5</v>
      </c>
      <c r="DB97" s="121">
        <f t="shared" si="196"/>
        <v>28271.56</v>
      </c>
      <c r="DC97" s="196">
        <f t="shared" si="197"/>
        <v>0</v>
      </c>
      <c r="DD97" s="298">
        <f t="shared" si="198"/>
        <v>0</v>
      </c>
      <c r="DE97" s="9" t="str">
        <f t="shared" si="199"/>
        <v/>
      </c>
      <c r="DF97" s="11" t="str">
        <f t="shared" si="200"/>
        <v/>
      </c>
      <c r="DG97" s="29">
        <f t="shared" si="201"/>
        <v>1622.5</v>
      </c>
      <c r="DH97" s="11">
        <f t="shared" si="202"/>
        <v>28271.56</v>
      </c>
    </row>
    <row r="98" spans="1:112">
      <c r="A98" s="144" t="s">
        <v>79</v>
      </c>
      <c r="B98" s="145" t="s">
        <v>99</v>
      </c>
      <c r="C98" s="144">
        <v>244437</v>
      </c>
      <c r="D98" s="146">
        <v>8</v>
      </c>
      <c r="E98" s="335">
        <v>1506</v>
      </c>
      <c r="F98" s="115">
        <v>8</v>
      </c>
      <c r="G98" s="116">
        <f t="shared" si="145"/>
        <v>1498</v>
      </c>
      <c r="H98" s="108">
        <f t="shared" si="151"/>
        <v>1498</v>
      </c>
      <c r="I98" s="376">
        <f t="shared" si="152"/>
        <v>1498</v>
      </c>
      <c r="J98" s="375"/>
      <c r="K98" s="5">
        <v>15</v>
      </c>
      <c r="L98" s="302">
        <f t="shared" si="146"/>
        <v>15</v>
      </c>
      <c r="M98" s="512">
        <v>7</v>
      </c>
      <c r="N98" s="302">
        <f t="shared" si="153"/>
        <v>7</v>
      </c>
      <c r="O98" s="512"/>
      <c r="P98" s="302">
        <f t="shared" si="154"/>
        <v>0</v>
      </c>
      <c r="Q98" s="512">
        <v>4.7</v>
      </c>
      <c r="R98" s="120">
        <f t="shared" si="128"/>
        <v>70.5</v>
      </c>
      <c r="S98" s="512">
        <v>3</v>
      </c>
      <c r="T98" s="120">
        <f t="shared" si="155"/>
        <v>21</v>
      </c>
      <c r="U98" s="512"/>
      <c r="V98" s="120">
        <f t="shared" si="156"/>
        <v>0</v>
      </c>
      <c r="W98" s="512">
        <v>84.777999999999992</v>
      </c>
      <c r="X98" s="7">
        <f t="shared" si="147"/>
        <v>1271.6699999999998</v>
      </c>
      <c r="Y98" s="6">
        <v>65.952857142857141</v>
      </c>
      <c r="Z98" s="7">
        <f t="shared" si="129"/>
        <v>461.66999999999996</v>
      </c>
      <c r="AA98" s="6"/>
      <c r="AB98" s="7">
        <f t="shared" si="130"/>
        <v>0</v>
      </c>
      <c r="AC98" s="8">
        <f t="shared" si="157"/>
        <v>22</v>
      </c>
      <c r="AD98" s="298">
        <f t="shared" si="131"/>
        <v>22</v>
      </c>
      <c r="AE98" s="110">
        <f t="shared" si="158"/>
        <v>4.1590909090909092</v>
      </c>
      <c r="AF98" s="9">
        <f t="shared" si="132"/>
        <v>91.5</v>
      </c>
      <c r="AG98" s="10">
        <f t="shared" si="159"/>
        <v>78.788181818181798</v>
      </c>
      <c r="AH98" s="11">
        <f t="shared" si="133"/>
        <v>1733.3399999999995</v>
      </c>
      <c r="AI98" s="6">
        <v>519</v>
      </c>
      <c r="AJ98" s="298">
        <f t="shared" si="160"/>
        <v>519</v>
      </c>
      <c r="AK98" s="6">
        <v>265</v>
      </c>
      <c r="AL98" s="298">
        <f t="shared" si="161"/>
        <v>265</v>
      </c>
      <c r="AM98" s="6"/>
      <c r="AN98" s="298">
        <f t="shared" si="162"/>
        <v>0</v>
      </c>
      <c r="AO98" s="6">
        <v>4.4537572254335265</v>
      </c>
      <c r="AP98" s="41">
        <f t="shared" si="134"/>
        <v>2311.5000000000005</v>
      </c>
      <c r="AQ98" s="6">
        <v>5.6094339622641511</v>
      </c>
      <c r="AR98" s="41">
        <f t="shared" si="163"/>
        <v>1486.5</v>
      </c>
      <c r="AS98" s="6"/>
      <c r="AT98" s="41">
        <f t="shared" si="164"/>
        <v>0</v>
      </c>
      <c r="AU98" s="6">
        <v>85.766897880539489</v>
      </c>
      <c r="AV98" s="111">
        <f t="shared" si="135"/>
        <v>44513.02</v>
      </c>
      <c r="AW98" s="6">
        <v>83.722113207547167</v>
      </c>
      <c r="AX98" s="111">
        <f t="shared" si="136"/>
        <v>22186.36</v>
      </c>
      <c r="AY98" s="6"/>
      <c r="AZ98" s="118">
        <f t="shared" si="137"/>
        <v>0</v>
      </c>
      <c r="BA98" s="8">
        <f t="shared" si="165"/>
        <v>784</v>
      </c>
      <c r="BB98" s="298">
        <f t="shared" si="138"/>
        <v>784</v>
      </c>
      <c r="BC98" s="110">
        <f t="shared" si="166"/>
        <v>4.8443877551020416</v>
      </c>
      <c r="BD98" s="9">
        <f t="shared" si="139"/>
        <v>3798.0000000000005</v>
      </c>
      <c r="BE98" s="10">
        <f t="shared" si="167"/>
        <v>85.075739795918366</v>
      </c>
      <c r="BF98" s="11">
        <f t="shared" si="140"/>
        <v>66699.38</v>
      </c>
      <c r="BG98" s="304">
        <f t="shared" si="168"/>
        <v>806</v>
      </c>
      <c r="BH98" s="298">
        <f t="shared" si="169"/>
        <v>806</v>
      </c>
      <c r="BI98" s="112">
        <f t="shared" si="170"/>
        <v>4.825682382133996</v>
      </c>
      <c r="BJ98" s="113">
        <f t="shared" si="141"/>
        <v>3889.5000000000009</v>
      </c>
      <c r="BK98" s="10">
        <f t="shared" si="171"/>
        <v>84.904119106699753</v>
      </c>
      <c r="BL98" s="119">
        <f t="shared" si="142"/>
        <v>68432.72</v>
      </c>
      <c r="BM98" s="5">
        <v>291</v>
      </c>
      <c r="BN98" s="298">
        <f t="shared" si="172"/>
        <v>291</v>
      </c>
      <c r="BO98" s="6">
        <v>401</v>
      </c>
      <c r="BP98" s="298">
        <f t="shared" si="173"/>
        <v>401</v>
      </c>
      <c r="BQ98" s="6"/>
      <c r="BR98" s="298">
        <f t="shared" si="174"/>
        <v>0</v>
      </c>
      <c r="BS98" s="40">
        <v>3.7182130584192441</v>
      </c>
      <c r="BT98" s="41">
        <f t="shared" si="175"/>
        <v>1082</v>
      </c>
      <c r="BU98" s="40">
        <v>4.6608478802992517</v>
      </c>
      <c r="BV98" s="41">
        <f t="shared" si="176"/>
        <v>1869</v>
      </c>
      <c r="BW98" s="40"/>
      <c r="BX98" s="41">
        <f t="shared" si="177"/>
        <v>0</v>
      </c>
      <c r="BY98" s="6">
        <v>72.047010309278349</v>
      </c>
      <c r="BZ98" s="111">
        <f t="shared" si="178"/>
        <v>20965.68</v>
      </c>
      <c r="CA98" s="6">
        <v>63.954264339152125</v>
      </c>
      <c r="CB98" s="111">
        <f t="shared" si="143"/>
        <v>25645.660000000003</v>
      </c>
      <c r="CC98" s="6"/>
      <c r="CD98" s="111">
        <f t="shared" si="144"/>
        <v>0</v>
      </c>
      <c r="CE98" s="8">
        <f t="shared" si="179"/>
        <v>692</v>
      </c>
      <c r="CF98" s="298">
        <f t="shared" si="148"/>
        <v>692</v>
      </c>
      <c r="CG98" s="110">
        <f t="shared" si="180"/>
        <v>4.2644508670520231</v>
      </c>
      <c r="CH98" s="9">
        <f t="shared" si="149"/>
        <v>2951</v>
      </c>
      <c r="CI98" s="10">
        <f t="shared" si="181"/>
        <v>67.357427745664751</v>
      </c>
      <c r="CJ98" s="117">
        <f t="shared" si="150"/>
        <v>46611.340000000011</v>
      </c>
      <c r="CK98" s="5"/>
      <c r="CL98" s="302">
        <f t="shared" si="182"/>
        <v>0</v>
      </c>
      <c r="CM98" s="40"/>
      <c r="CN98" s="9">
        <f t="shared" si="183"/>
        <v>0</v>
      </c>
      <c r="CO98" s="6"/>
      <c r="CP98" s="117">
        <f t="shared" si="184"/>
        <v>0</v>
      </c>
      <c r="CQ98" s="195">
        <f t="shared" si="185"/>
        <v>825</v>
      </c>
      <c r="CR98" s="298">
        <f t="shared" si="186"/>
        <v>825</v>
      </c>
      <c r="CS98" s="9">
        <f t="shared" si="187"/>
        <v>3464.0000000000005</v>
      </c>
      <c r="CT98" s="117">
        <f t="shared" si="188"/>
        <v>66750.37</v>
      </c>
      <c r="CU98" s="196">
        <f t="shared" si="189"/>
        <v>673</v>
      </c>
      <c r="CV98" s="298">
        <f t="shared" si="190"/>
        <v>673</v>
      </c>
      <c r="CW98" s="31">
        <f t="shared" si="191"/>
        <v>3376.5</v>
      </c>
      <c r="CX98" s="121">
        <f t="shared" si="192"/>
        <v>48293.69</v>
      </c>
      <c r="CY98" s="196">
        <f t="shared" si="193"/>
        <v>1498</v>
      </c>
      <c r="CZ98" s="298">
        <f t="shared" si="194"/>
        <v>1498</v>
      </c>
      <c r="DA98" s="31">
        <f t="shared" si="195"/>
        <v>6840.5</v>
      </c>
      <c r="DB98" s="121">
        <f t="shared" si="196"/>
        <v>115044.06</v>
      </c>
      <c r="DC98" s="196">
        <f t="shared" si="197"/>
        <v>0</v>
      </c>
      <c r="DD98" s="298">
        <f t="shared" si="198"/>
        <v>0</v>
      </c>
      <c r="DE98" s="9" t="str">
        <f t="shared" si="199"/>
        <v/>
      </c>
      <c r="DF98" s="11" t="str">
        <f t="shared" si="200"/>
        <v/>
      </c>
      <c r="DG98" s="29">
        <f t="shared" si="201"/>
        <v>6840.5000000000009</v>
      </c>
      <c r="DH98" s="11">
        <f t="shared" si="202"/>
        <v>115044.06000000001</v>
      </c>
    </row>
    <row r="99" spans="1:112">
      <c r="A99" s="144" t="s">
        <v>79</v>
      </c>
      <c r="B99" s="145" t="s">
        <v>100</v>
      </c>
      <c r="C99" s="144">
        <v>138558</v>
      </c>
      <c r="D99" s="146">
        <v>9</v>
      </c>
      <c r="E99" s="335">
        <v>485</v>
      </c>
      <c r="F99" s="115">
        <v>9</v>
      </c>
      <c r="G99" s="116">
        <f t="shared" si="145"/>
        <v>476</v>
      </c>
      <c r="H99" s="108">
        <f t="shared" si="151"/>
        <v>476</v>
      </c>
      <c r="I99" s="376">
        <f t="shared" si="152"/>
        <v>476</v>
      </c>
      <c r="J99" s="375"/>
      <c r="K99" s="5">
        <v>5</v>
      </c>
      <c r="L99" s="302">
        <f t="shared" si="146"/>
        <v>5</v>
      </c>
      <c r="M99" s="512">
        <v>1</v>
      </c>
      <c r="N99" s="302">
        <f t="shared" si="153"/>
        <v>1</v>
      </c>
      <c r="O99" s="512"/>
      <c r="P99" s="302">
        <f t="shared" si="154"/>
        <v>0</v>
      </c>
      <c r="Q99" s="512">
        <v>3.6</v>
      </c>
      <c r="R99" s="120">
        <f t="shared" si="128"/>
        <v>18</v>
      </c>
      <c r="S99" s="512">
        <v>3</v>
      </c>
      <c r="T99" s="120">
        <f t="shared" si="155"/>
        <v>3</v>
      </c>
      <c r="U99" s="512"/>
      <c r="V99" s="120">
        <f t="shared" si="156"/>
        <v>0</v>
      </c>
      <c r="W99" s="512">
        <v>77.2</v>
      </c>
      <c r="X99" s="7">
        <f t="shared" si="147"/>
        <v>386</v>
      </c>
      <c r="Y99" s="6">
        <v>93</v>
      </c>
      <c r="Z99" s="7">
        <f t="shared" si="129"/>
        <v>93</v>
      </c>
      <c r="AA99" s="6"/>
      <c r="AB99" s="7">
        <f t="shared" si="130"/>
        <v>0</v>
      </c>
      <c r="AC99" s="8">
        <f t="shared" si="157"/>
        <v>6</v>
      </c>
      <c r="AD99" s="298">
        <f t="shared" si="131"/>
        <v>6</v>
      </c>
      <c r="AE99" s="110">
        <f t="shared" si="158"/>
        <v>3.5</v>
      </c>
      <c r="AF99" s="9">
        <f t="shared" si="132"/>
        <v>21</v>
      </c>
      <c r="AG99" s="10">
        <f t="shared" si="159"/>
        <v>79.833333333333329</v>
      </c>
      <c r="AH99" s="11">
        <f t="shared" si="133"/>
        <v>479</v>
      </c>
      <c r="AI99" s="6">
        <v>291</v>
      </c>
      <c r="AJ99" s="298">
        <f t="shared" si="160"/>
        <v>291</v>
      </c>
      <c r="AK99" s="6">
        <v>59</v>
      </c>
      <c r="AL99" s="298">
        <f t="shared" si="161"/>
        <v>59</v>
      </c>
      <c r="AM99" s="6"/>
      <c r="AN99" s="298">
        <f t="shared" si="162"/>
        <v>0</v>
      </c>
      <c r="AO99" s="6">
        <v>4.0790378006872849</v>
      </c>
      <c r="AP99" s="41">
        <f t="shared" si="134"/>
        <v>1187</v>
      </c>
      <c r="AQ99" s="6">
        <v>5</v>
      </c>
      <c r="AR99" s="41">
        <f t="shared" si="163"/>
        <v>295</v>
      </c>
      <c r="AS99" s="6"/>
      <c r="AT99" s="41">
        <f t="shared" si="164"/>
        <v>0</v>
      </c>
      <c r="AU99" s="6">
        <v>83.203814432989688</v>
      </c>
      <c r="AV99" s="111">
        <f t="shared" si="135"/>
        <v>24212.309999999998</v>
      </c>
      <c r="AW99" s="6">
        <v>78.451694915254237</v>
      </c>
      <c r="AX99" s="111">
        <f t="shared" si="136"/>
        <v>4628.6499999999996</v>
      </c>
      <c r="AY99" s="6"/>
      <c r="AZ99" s="118">
        <f t="shared" si="137"/>
        <v>0</v>
      </c>
      <c r="BA99" s="8">
        <f t="shared" si="165"/>
        <v>350</v>
      </c>
      <c r="BB99" s="298">
        <f t="shared" si="138"/>
        <v>350</v>
      </c>
      <c r="BC99" s="110">
        <f t="shared" si="166"/>
        <v>4.234285714285714</v>
      </c>
      <c r="BD99" s="9">
        <f t="shared" si="139"/>
        <v>1482</v>
      </c>
      <c r="BE99" s="10">
        <f t="shared" si="167"/>
        <v>82.402742857142854</v>
      </c>
      <c r="BF99" s="11">
        <f t="shared" si="140"/>
        <v>28840.959999999999</v>
      </c>
      <c r="BG99" s="304">
        <f t="shared" si="168"/>
        <v>356</v>
      </c>
      <c r="BH99" s="298">
        <f t="shared" si="169"/>
        <v>356</v>
      </c>
      <c r="BI99" s="112">
        <f t="shared" si="170"/>
        <v>4.2219101123595504</v>
      </c>
      <c r="BJ99" s="113">
        <f t="shared" si="141"/>
        <v>1503</v>
      </c>
      <c r="BK99" s="10">
        <f t="shared" si="171"/>
        <v>82.35943820224719</v>
      </c>
      <c r="BL99" s="119">
        <f t="shared" si="142"/>
        <v>29319.96</v>
      </c>
      <c r="BM99" s="5">
        <v>56</v>
      </c>
      <c r="BN99" s="298">
        <f t="shared" si="172"/>
        <v>56</v>
      </c>
      <c r="BO99" s="6">
        <v>64</v>
      </c>
      <c r="BP99" s="298">
        <f t="shared" si="173"/>
        <v>64</v>
      </c>
      <c r="BQ99" s="6"/>
      <c r="BR99" s="298">
        <f t="shared" si="174"/>
        <v>0</v>
      </c>
      <c r="BS99" s="40">
        <v>2.9910714285714284</v>
      </c>
      <c r="BT99" s="41">
        <f t="shared" si="175"/>
        <v>167.5</v>
      </c>
      <c r="BU99" s="40">
        <v>3.3515625</v>
      </c>
      <c r="BV99" s="41">
        <f t="shared" si="176"/>
        <v>214.5</v>
      </c>
      <c r="BW99" s="40"/>
      <c r="BX99" s="41">
        <f t="shared" si="177"/>
        <v>0</v>
      </c>
      <c r="BY99" s="6">
        <v>66.142857142857153</v>
      </c>
      <c r="BZ99" s="111">
        <f t="shared" si="178"/>
        <v>3704.0000000000005</v>
      </c>
      <c r="CA99" s="6">
        <v>53.968593750000004</v>
      </c>
      <c r="CB99" s="111">
        <f t="shared" si="143"/>
        <v>3453.9900000000002</v>
      </c>
      <c r="CC99" s="6"/>
      <c r="CD99" s="111">
        <f t="shared" si="144"/>
        <v>0</v>
      </c>
      <c r="CE99" s="8">
        <f t="shared" si="179"/>
        <v>120</v>
      </c>
      <c r="CF99" s="298">
        <f t="shared" si="148"/>
        <v>120</v>
      </c>
      <c r="CG99" s="110">
        <f t="shared" si="180"/>
        <v>3.1833333333333331</v>
      </c>
      <c r="CH99" s="9">
        <f t="shared" si="149"/>
        <v>382</v>
      </c>
      <c r="CI99" s="10">
        <f t="shared" si="181"/>
        <v>59.64991666666667</v>
      </c>
      <c r="CJ99" s="117">
        <f t="shared" si="150"/>
        <v>7157.9900000000007</v>
      </c>
      <c r="CK99" s="5"/>
      <c r="CL99" s="302">
        <f t="shared" si="182"/>
        <v>0</v>
      </c>
      <c r="CM99" s="40"/>
      <c r="CN99" s="9">
        <f t="shared" si="183"/>
        <v>0</v>
      </c>
      <c r="CO99" s="6"/>
      <c r="CP99" s="117">
        <f t="shared" si="184"/>
        <v>0</v>
      </c>
      <c r="CQ99" s="195">
        <f t="shared" si="185"/>
        <v>352</v>
      </c>
      <c r="CR99" s="298">
        <f t="shared" si="186"/>
        <v>352</v>
      </c>
      <c r="CS99" s="9">
        <f t="shared" si="187"/>
        <v>1372.5</v>
      </c>
      <c r="CT99" s="117">
        <f t="shared" si="188"/>
        <v>28302.309999999998</v>
      </c>
      <c r="CU99" s="196">
        <f t="shared" si="189"/>
        <v>124</v>
      </c>
      <c r="CV99" s="298">
        <f t="shared" si="190"/>
        <v>124</v>
      </c>
      <c r="CW99" s="31">
        <f t="shared" si="191"/>
        <v>512.5</v>
      </c>
      <c r="CX99" s="121">
        <f t="shared" si="192"/>
        <v>8175.6399999999994</v>
      </c>
      <c r="CY99" s="196">
        <f t="shared" si="193"/>
        <v>476</v>
      </c>
      <c r="CZ99" s="298">
        <f t="shared" si="194"/>
        <v>476</v>
      </c>
      <c r="DA99" s="31">
        <f t="shared" si="195"/>
        <v>1885</v>
      </c>
      <c r="DB99" s="121">
        <f t="shared" si="196"/>
        <v>36477.949999999997</v>
      </c>
      <c r="DC99" s="196">
        <f t="shared" si="197"/>
        <v>0</v>
      </c>
      <c r="DD99" s="298">
        <f t="shared" si="198"/>
        <v>0</v>
      </c>
      <c r="DE99" s="9" t="str">
        <f t="shared" si="199"/>
        <v/>
      </c>
      <c r="DF99" s="11" t="str">
        <f t="shared" si="200"/>
        <v/>
      </c>
      <c r="DG99" s="29">
        <f t="shared" si="201"/>
        <v>1885</v>
      </c>
      <c r="DH99" s="11">
        <f t="shared" si="202"/>
        <v>36477.949999999997</v>
      </c>
    </row>
    <row r="100" spans="1:112">
      <c r="A100" s="144" t="s">
        <v>79</v>
      </c>
      <c r="B100" s="145" t="s">
        <v>107</v>
      </c>
      <c r="C100" s="144">
        <v>139010</v>
      </c>
      <c r="D100" s="146">
        <v>9</v>
      </c>
      <c r="E100" s="335">
        <v>165</v>
      </c>
      <c r="F100" s="115">
        <v>5</v>
      </c>
      <c r="G100" s="116">
        <f t="shared" si="145"/>
        <v>160</v>
      </c>
      <c r="H100" s="108">
        <f t="shared" si="151"/>
        <v>160</v>
      </c>
      <c r="I100" s="376">
        <f t="shared" si="152"/>
        <v>160</v>
      </c>
      <c r="J100" s="375"/>
      <c r="K100" s="5">
        <v>11</v>
      </c>
      <c r="L100" s="302">
        <f t="shared" si="146"/>
        <v>11</v>
      </c>
      <c r="M100" s="512">
        <v>6</v>
      </c>
      <c r="N100" s="302">
        <f t="shared" si="153"/>
        <v>6</v>
      </c>
      <c r="O100" s="512"/>
      <c r="P100" s="302">
        <f t="shared" si="154"/>
        <v>0</v>
      </c>
      <c r="Q100" s="512">
        <v>4</v>
      </c>
      <c r="R100" s="120">
        <f t="shared" si="128"/>
        <v>44</v>
      </c>
      <c r="S100" s="512">
        <v>4.666666666666667</v>
      </c>
      <c r="T100" s="120">
        <f t="shared" si="155"/>
        <v>28</v>
      </c>
      <c r="U100" s="512"/>
      <c r="V100" s="120">
        <f t="shared" si="156"/>
        <v>0</v>
      </c>
      <c r="W100" s="512">
        <v>83</v>
      </c>
      <c r="X100" s="7">
        <f t="shared" si="147"/>
        <v>913</v>
      </c>
      <c r="Y100" s="6">
        <v>96.333333333333343</v>
      </c>
      <c r="Z100" s="7">
        <f t="shared" si="129"/>
        <v>578</v>
      </c>
      <c r="AA100" s="6"/>
      <c r="AB100" s="7">
        <f t="shared" si="130"/>
        <v>0</v>
      </c>
      <c r="AC100" s="8">
        <f t="shared" si="157"/>
        <v>17</v>
      </c>
      <c r="AD100" s="298">
        <f t="shared" si="131"/>
        <v>17</v>
      </c>
      <c r="AE100" s="110">
        <f t="shared" si="158"/>
        <v>4.2352941176470589</v>
      </c>
      <c r="AF100" s="9">
        <f t="shared" si="132"/>
        <v>72</v>
      </c>
      <c r="AG100" s="10">
        <f t="shared" si="159"/>
        <v>87.705882352941174</v>
      </c>
      <c r="AH100" s="11">
        <f t="shared" si="133"/>
        <v>1491</v>
      </c>
      <c r="AI100" s="6">
        <v>50</v>
      </c>
      <c r="AJ100" s="298">
        <f t="shared" si="160"/>
        <v>50</v>
      </c>
      <c r="AK100" s="6">
        <v>52</v>
      </c>
      <c r="AL100" s="298">
        <f t="shared" si="161"/>
        <v>52</v>
      </c>
      <c r="AM100" s="6"/>
      <c r="AN100" s="298">
        <f t="shared" si="162"/>
        <v>0</v>
      </c>
      <c r="AO100" s="6">
        <v>5.29</v>
      </c>
      <c r="AP100" s="41">
        <f t="shared" si="134"/>
        <v>264.5</v>
      </c>
      <c r="AQ100" s="6">
        <v>6.125</v>
      </c>
      <c r="AR100" s="41">
        <f t="shared" si="163"/>
        <v>318.5</v>
      </c>
      <c r="AS100" s="6"/>
      <c r="AT100" s="41">
        <f t="shared" si="164"/>
        <v>0</v>
      </c>
      <c r="AU100" s="6">
        <v>96.979599999999991</v>
      </c>
      <c r="AV100" s="111">
        <f t="shared" si="135"/>
        <v>4848.9799999999996</v>
      </c>
      <c r="AW100" s="6">
        <v>90.499230769230763</v>
      </c>
      <c r="AX100" s="111">
        <f t="shared" si="136"/>
        <v>4705.96</v>
      </c>
      <c r="AY100" s="6"/>
      <c r="AZ100" s="118">
        <f t="shared" si="137"/>
        <v>0</v>
      </c>
      <c r="BA100" s="8">
        <f t="shared" si="165"/>
        <v>102</v>
      </c>
      <c r="BB100" s="298">
        <f t="shared" si="138"/>
        <v>102</v>
      </c>
      <c r="BC100" s="110">
        <f t="shared" si="166"/>
        <v>5.715686274509804</v>
      </c>
      <c r="BD100" s="9">
        <f t="shared" si="139"/>
        <v>583</v>
      </c>
      <c r="BE100" s="10">
        <f t="shared" si="167"/>
        <v>93.675882352941159</v>
      </c>
      <c r="BF100" s="11">
        <f t="shared" si="140"/>
        <v>9554.9399999999987</v>
      </c>
      <c r="BG100" s="304">
        <f t="shared" si="168"/>
        <v>119</v>
      </c>
      <c r="BH100" s="298">
        <f t="shared" si="169"/>
        <v>119</v>
      </c>
      <c r="BI100" s="112">
        <f t="shared" si="170"/>
        <v>5.5042016806722689</v>
      </c>
      <c r="BJ100" s="113">
        <f t="shared" si="141"/>
        <v>655</v>
      </c>
      <c r="BK100" s="10">
        <f t="shared" si="171"/>
        <v>92.823025210084026</v>
      </c>
      <c r="BL100" s="119">
        <f t="shared" si="142"/>
        <v>11045.939999999999</v>
      </c>
      <c r="BM100" s="5">
        <v>22</v>
      </c>
      <c r="BN100" s="298">
        <f t="shared" si="172"/>
        <v>22</v>
      </c>
      <c r="BO100" s="6">
        <v>19</v>
      </c>
      <c r="BP100" s="298">
        <f t="shared" si="173"/>
        <v>19</v>
      </c>
      <c r="BQ100" s="6"/>
      <c r="BR100" s="298">
        <f t="shared" si="174"/>
        <v>0</v>
      </c>
      <c r="BS100" s="40">
        <v>3.75</v>
      </c>
      <c r="BT100" s="41">
        <f t="shared" si="175"/>
        <v>82.5</v>
      </c>
      <c r="BU100" s="40">
        <v>3.9736842105263155</v>
      </c>
      <c r="BV100" s="41">
        <f t="shared" si="176"/>
        <v>75.5</v>
      </c>
      <c r="BW100" s="40"/>
      <c r="BX100" s="41">
        <f t="shared" si="177"/>
        <v>0</v>
      </c>
      <c r="BY100" s="6">
        <v>79.151363636363641</v>
      </c>
      <c r="BZ100" s="111">
        <f t="shared" si="178"/>
        <v>1741.3300000000002</v>
      </c>
      <c r="CA100" s="6">
        <v>70.034736842105275</v>
      </c>
      <c r="CB100" s="111">
        <f t="shared" si="143"/>
        <v>1330.6600000000003</v>
      </c>
      <c r="CC100" s="6"/>
      <c r="CD100" s="111">
        <f t="shared" si="144"/>
        <v>0</v>
      </c>
      <c r="CE100" s="8">
        <f t="shared" si="179"/>
        <v>41</v>
      </c>
      <c r="CF100" s="298">
        <f t="shared" si="148"/>
        <v>41</v>
      </c>
      <c r="CG100" s="110">
        <f t="shared" si="180"/>
        <v>3.8536585365853657</v>
      </c>
      <c r="CH100" s="9">
        <f t="shared" si="149"/>
        <v>158</v>
      </c>
      <c r="CI100" s="10">
        <f t="shared" si="181"/>
        <v>74.926585365853668</v>
      </c>
      <c r="CJ100" s="117">
        <f t="shared" si="150"/>
        <v>3071.9900000000002</v>
      </c>
      <c r="CK100" s="5"/>
      <c r="CL100" s="302">
        <f t="shared" si="182"/>
        <v>0</v>
      </c>
      <c r="CM100" s="40"/>
      <c r="CN100" s="9">
        <f t="shared" si="183"/>
        <v>0</v>
      </c>
      <c r="CO100" s="6"/>
      <c r="CP100" s="117">
        <f t="shared" si="184"/>
        <v>0</v>
      </c>
      <c r="CQ100" s="195">
        <f t="shared" si="185"/>
        <v>83</v>
      </c>
      <c r="CR100" s="298">
        <f t="shared" si="186"/>
        <v>83</v>
      </c>
      <c r="CS100" s="9">
        <f t="shared" si="187"/>
        <v>391</v>
      </c>
      <c r="CT100" s="117">
        <f t="shared" si="188"/>
        <v>7503.3099999999995</v>
      </c>
      <c r="CU100" s="196">
        <f t="shared" si="189"/>
        <v>77</v>
      </c>
      <c r="CV100" s="298">
        <f t="shared" si="190"/>
        <v>77</v>
      </c>
      <c r="CW100" s="31">
        <f t="shared" si="191"/>
        <v>422</v>
      </c>
      <c r="CX100" s="121">
        <f t="shared" si="192"/>
        <v>6614.6200000000008</v>
      </c>
      <c r="CY100" s="196">
        <f t="shared" si="193"/>
        <v>160</v>
      </c>
      <c r="CZ100" s="298">
        <f t="shared" si="194"/>
        <v>160</v>
      </c>
      <c r="DA100" s="31">
        <f t="shared" si="195"/>
        <v>813</v>
      </c>
      <c r="DB100" s="121">
        <f t="shared" si="196"/>
        <v>14117.93</v>
      </c>
      <c r="DC100" s="196">
        <f t="shared" si="197"/>
        <v>0</v>
      </c>
      <c r="DD100" s="298">
        <f t="shared" si="198"/>
        <v>0</v>
      </c>
      <c r="DE100" s="9" t="str">
        <f t="shared" si="199"/>
        <v/>
      </c>
      <c r="DF100" s="11" t="str">
        <f t="shared" si="200"/>
        <v/>
      </c>
      <c r="DG100" s="29">
        <f t="shared" si="201"/>
        <v>813</v>
      </c>
      <c r="DH100" s="11">
        <f t="shared" si="202"/>
        <v>14117.929999999998</v>
      </c>
    </row>
    <row r="101" spans="1:112">
      <c r="A101" s="144" t="s">
        <v>79</v>
      </c>
      <c r="B101" s="147" t="s">
        <v>381</v>
      </c>
      <c r="C101" s="148">
        <v>139250</v>
      </c>
      <c r="D101" s="149">
        <v>9</v>
      </c>
      <c r="E101" s="335">
        <v>294</v>
      </c>
      <c r="F101" s="115">
        <v>6</v>
      </c>
      <c r="G101" s="116">
        <f t="shared" si="145"/>
        <v>288</v>
      </c>
      <c r="H101" s="108">
        <f t="shared" si="151"/>
        <v>288</v>
      </c>
      <c r="I101" s="376">
        <f t="shared" si="152"/>
        <v>288</v>
      </c>
      <c r="J101" s="375"/>
      <c r="K101" s="5">
        <v>2</v>
      </c>
      <c r="L101" s="302">
        <f t="shared" si="146"/>
        <v>2</v>
      </c>
      <c r="M101" s="512">
        <v>5</v>
      </c>
      <c r="N101" s="302">
        <f t="shared" si="153"/>
        <v>5</v>
      </c>
      <c r="O101" s="512"/>
      <c r="P101" s="302">
        <f t="shared" si="154"/>
        <v>0</v>
      </c>
      <c r="Q101" s="512">
        <v>2.25</v>
      </c>
      <c r="R101" s="120">
        <f t="shared" si="128"/>
        <v>4.5</v>
      </c>
      <c r="S101" s="512">
        <v>3.1</v>
      </c>
      <c r="T101" s="120">
        <f t="shared" si="155"/>
        <v>15.5</v>
      </c>
      <c r="U101" s="512"/>
      <c r="V101" s="120">
        <f t="shared" si="156"/>
        <v>0</v>
      </c>
      <c r="W101" s="512">
        <v>79.25</v>
      </c>
      <c r="X101" s="7">
        <f t="shared" si="147"/>
        <v>158.5</v>
      </c>
      <c r="Y101" s="6">
        <v>66.599999999999994</v>
      </c>
      <c r="Z101" s="7">
        <f t="shared" si="129"/>
        <v>333</v>
      </c>
      <c r="AA101" s="6"/>
      <c r="AB101" s="7">
        <f t="shared" si="130"/>
        <v>0</v>
      </c>
      <c r="AC101" s="8">
        <f t="shared" si="157"/>
        <v>7</v>
      </c>
      <c r="AD101" s="298">
        <f t="shared" si="131"/>
        <v>7</v>
      </c>
      <c r="AE101" s="110">
        <f t="shared" si="158"/>
        <v>2.8571428571428572</v>
      </c>
      <c r="AF101" s="9">
        <f t="shared" si="132"/>
        <v>20</v>
      </c>
      <c r="AG101" s="10">
        <f t="shared" si="159"/>
        <v>70.214285714285708</v>
      </c>
      <c r="AH101" s="11">
        <f t="shared" si="133"/>
        <v>491.49999999999994</v>
      </c>
      <c r="AI101" s="6">
        <v>112</v>
      </c>
      <c r="AJ101" s="298">
        <f t="shared" si="160"/>
        <v>112</v>
      </c>
      <c r="AK101" s="6">
        <v>80</v>
      </c>
      <c r="AL101" s="298">
        <f t="shared" si="161"/>
        <v>80</v>
      </c>
      <c r="AM101" s="6"/>
      <c r="AN101" s="298">
        <f t="shared" si="162"/>
        <v>0</v>
      </c>
      <c r="AO101" s="6">
        <v>4.7589285714285721</v>
      </c>
      <c r="AP101" s="41">
        <f t="shared" si="134"/>
        <v>533.00000000000011</v>
      </c>
      <c r="AQ101" s="6">
        <v>5.4249999999999998</v>
      </c>
      <c r="AR101" s="41">
        <f t="shared" si="163"/>
        <v>434</v>
      </c>
      <c r="AS101" s="6"/>
      <c r="AT101" s="41">
        <f t="shared" si="164"/>
        <v>0</v>
      </c>
      <c r="AU101" s="6">
        <v>86.185714285714297</v>
      </c>
      <c r="AV101" s="111">
        <f t="shared" si="135"/>
        <v>9652.8000000000011</v>
      </c>
      <c r="AW101" s="6">
        <v>84.879000000000005</v>
      </c>
      <c r="AX101" s="111">
        <f t="shared" si="136"/>
        <v>6790.3200000000006</v>
      </c>
      <c r="AY101" s="6"/>
      <c r="AZ101" s="118">
        <f t="shared" si="137"/>
        <v>0</v>
      </c>
      <c r="BA101" s="8">
        <f t="shared" si="165"/>
        <v>192</v>
      </c>
      <c r="BB101" s="298">
        <f t="shared" si="138"/>
        <v>192</v>
      </c>
      <c r="BC101" s="110">
        <f t="shared" si="166"/>
        <v>5.0364583333333339</v>
      </c>
      <c r="BD101" s="9">
        <f t="shared" si="139"/>
        <v>967.00000000000011</v>
      </c>
      <c r="BE101" s="10">
        <f t="shared" si="167"/>
        <v>85.641250000000014</v>
      </c>
      <c r="BF101" s="11">
        <f t="shared" si="140"/>
        <v>16443.120000000003</v>
      </c>
      <c r="BG101" s="304">
        <f t="shared" si="168"/>
        <v>199</v>
      </c>
      <c r="BH101" s="298">
        <f t="shared" si="169"/>
        <v>199</v>
      </c>
      <c r="BI101" s="112">
        <f t="shared" si="170"/>
        <v>4.9597989949748751</v>
      </c>
      <c r="BJ101" s="113">
        <f t="shared" si="141"/>
        <v>987.00000000000011</v>
      </c>
      <c r="BK101" s="10">
        <f t="shared" si="171"/>
        <v>85.098592964824135</v>
      </c>
      <c r="BL101" s="119">
        <f t="shared" si="142"/>
        <v>16934.620000000003</v>
      </c>
      <c r="BM101" s="5">
        <v>32</v>
      </c>
      <c r="BN101" s="298">
        <f t="shared" si="172"/>
        <v>32</v>
      </c>
      <c r="BO101" s="6">
        <v>57</v>
      </c>
      <c r="BP101" s="298">
        <f t="shared" si="173"/>
        <v>57</v>
      </c>
      <c r="BQ101" s="6"/>
      <c r="BR101" s="298">
        <f t="shared" si="174"/>
        <v>0</v>
      </c>
      <c r="BS101" s="40">
        <v>3.828125</v>
      </c>
      <c r="BT101" s="41">
        <f t="shared" si="175"/>
        <v>122.5</v>
      </c>
      <c r="BU101" s="40">
        <v>3.6140350877192979</v>
      </c>
      <c r="BV101" s="41">
        <f t="shared" si="176"/>
        <v>205.99999999999997</v>
      </c>
      <c r="BW101" s="40"/>
      <c r="BX101" s="41">
        <f t="shared" si="177"/>
        <v>0</v>
      </c>
      <c r="BY101" s="6">
        <v>71.551874999999995</v>
      </c>
      <c r="BZ101" s="111">
        <f t="shared" si="178"/>
        <v>2289.66</v>
      </c>
      <c r="CA101" s="6">
        <v>50.815789473684212</v>
      </c>
      <c r="CB101" s="111">
        <f t="shared" si="143"/>
        <v>2896.5</v>
      </c>
      <c r="CC101" s="6"/>
      <c r="CD101" s="111">
        <f t="shared" si="144"/>
        <v>0</v>
      </c>
      <c r="CE101" s="8">
        <f t="shared" si="179"/>
        <v>89</v>
      </c>
      <c r="CF101" s="298">
        <f t="shared" si="148"/>
        <v>89</v>
      </c>
      <c r="CG101" s="110">
        <f t="shared" si="180"/>
        <v>3.691011235955056</v>
      </c>
      <c r="CH101" s="9">
        <f t="shared" si="149"/>
        <v>328.5</v>
      </c>
      <c r="CI101" s="10">
        <f t="shared" si="181"/>
        <v>58.271460674157304</v>
      </c>
      <c r="CJ101" s="117">
        <f t="shared" si="150"/>
        <v>5186.16</v>
      </c>
      <c r="CK101" s="5"/>
      <c r="CL101" s="302">
        <f t="shared" si="182"/>
        <v>0</v>
      </c>
      <c r="CM101" s="40"/>
      <c r="CN101" s="9">
        <f t="shared" si="183"/>
        <v>0</v>
      </c>
      <c r="CO101" s="6"/>
      <c r="CP101" s="117">
        <f t="shared" si="184"/>
        <v>0</v>
      </c>
      <c r="CQ101" s="195">
        <f t="shared" si="185"/>
        <v>146</v>
      </c>
      <c r="CR101" s="298">
        <f t="shared" si="186"/>
        <v>146</v>
      </c>
      <c r="CS101" s="9">
        <f t="shared" si="187"/>
        <v>660.00000000000011</v>
      </c>
      <c r="CT101" s="117">
        <f t="shared" si="188"/>
        <v>12100.960000000001</v>
      </c>
      <c r="CU101" s="196">
        <f t="shared" si="189"/>
        <v>142</v>
      </c>
      <c r="CV101" s="298">
        <f t="shared" si="190"/>
        <v>142</v>
      </c>
      <c r="CW101" s="31">
        <f t="shared" si="191"/>
        <v>655.5</v>
      </c>
      <c r="CX101" s="121">
        <f t="shared" si="192"/>
        <v>10019.82</v>
      </c>
      <c r="CY101" s="196">
        <f t="shared" si="193"/>
        <v>288</v>
      </c>
      <c r="CZ101" s="298">
        <f t="shared" si="194"/>
        <v>288</v>
      </c>
      <c r="DA101" s="31">
        <f t="shared" si="195"/>
        <v>1315.5</v>
      </c>
      <c r="DB101" s="121">
        <f t="shared" si="196"/>
        <v>22120.78</v>
      </c>
      <c r="DC101" s="196">
        <f t="shared" si="197"/>
        <v>0</v>
      </c>
      <c r="DD101" s="298">
        <f t="shared" si="198"/>
        <v>0</v>
      </c>
      <c r="DE101" s="9" t="str">
        <f t="shared" si="199"/>
        <v/>
      </c>
      <c r="DF101" s="11" t="str">
        <f t="shared" si="200"/>
        <v/>
      </c>
      <c r="DG101" s="29">
        <f t="shared" si="201"/>
        <v>1315.5</v>
      </c>
      <c r="DH101" s="11">
        <f t="shared" si="202"/>
        <v>22120.780000000002</v>
      </c>
    </row>
    <row r="102" spans="1:112">
      <c r="A102" s="144" t="s">
        <v>79</v>
      </c>
      <c r="B102" s="147" t="s">
        <v>101</v>
      </c>
      <c r="C102" s="144">
        <v>138691</v>
      </c>
      <c r="D102" s="146">
        <v>9</v>
      </c>
      <c r="E102" s="335">
        <v>456</v>
      </c>
      <c r="F102" s="115">
        <v>3</v>
      </c>
      <c r="G102" s="116">
        <f t="shared" si="145"/>
        <v>453</v>
      </c>
      <c r="H102" s="108">
        <f t="shared" si="151"/>
        <v>453</v>
      </c>
      <c r="I102" s="376">
        <f t="shared" si="152"/>
        <v>453</v>
      </c>
      <c r="J102" s="375"/>
      <c r="K102" s="5">
        <v>4</v>
      </c>
      <c r="L102" s="302">
        <f t="shared" si="146"/>
        <v>4</v>
      </c>
      <c r="M102" s="512">
        <v>6</v>
      </c>
      <c r="N102" s="302">
        <f t="shared" si="153"/>
        <v>6</v>
      </c>
      <c r="O102" s="512"/>
      <c r="P102" s="302">
        <f t="shared" si="154"/>
        <v>0</v>
      </c>
      <c r="Q102" s="512">
        <v>4.25</v>
      </c>
      <c r="R102" s="120">
        <f t="shared" si="128"/>
        <v>17</v>
      </c>
      <c r="S102" s="512">
        <v>2.916666666666667</v>
      </c>
      <c r="T102" s="120">
        <f t="shared" si="155"/>
        <v>17.5</v>
      </c>
      <c r="U102" s="512"/>
      <c r="V102" s="120">
        <f t="shared" si="156"/>
        <v>0</v>
      </c>
      <c r="W102" s="512">
        <v>88.75</v>
      </c>
      <c r="X102" s="7">
        <f t="shared" si="147"/>
        <v>355</v>
      </c>
      <c r="Y102" s="6">
        <v>65.166666666666671</v>
      </c>
      <c r="Z102" s="7">
        <f t="shared" si="129"/>
        <v>391</v>
      </c>
      <c r="AA102" s="6"/>
      <c r="AB102" s="7">
        <f t="shared" si="130"/>
        <v>0</v>
      </c>
      <c r="AC102" s="8">
        <f t="shared" si="157"/>
        <v>10</v>
      </c>
      <c r="AD102" s="298">
        <f t="shared" si="131"/>
        <v>10</v>
      </c>
      <c r="AE102" s="110">
        <f t="shared" si="158"/>
        <v>3.45</v>
      </c>
      <c r="AF102" s="9">
        <f t="shared" si="132"/>
        <v>34.5</v>
      </c>
      <c r="AG102" s="10">
        <f t="shared" si="159"/>
        <v>74.599999999999994</v>
      </c>
      <c r="AH102" s="11">
        <f t="shared" si="133"/>
        <v>746</v>
      </c>
      <c r="AI102" s="6">
        <v>176</v>
      </c>
      <c r="AJ102" s="298">
        <f t="shared" si="160"/>
        <v>176</v>
      </c>
      <c r="AK102" s="6">
        <v>83</v>
      </c>
      <c r="AL102" s="298">
        <f t="shared" si="161"/>
        <v>83</v>
      </c>
      <c r="AM102" s="6"/>
      <c r="AN102" s="298">
        <f t="shared" si="162"/>
        <v>0</v>
      </c>
      <c r="AO102" s="6">
        <v>5.1988636363636367</v>
      </c>
      <c r="AP102" s="41">
        <f t="shared" si="134"/>
        <v>915</v>
      </c>
      <c r="AQ102" s="6">
        <v>6.1144578313253009</v>
      </c>
      <c r="AR102" s="41">
        <f t="shared" si="163"/>
        <v>507.49999999999994</v>
      </c>
      <c r="AS102" s="6"/>
      <c r="AT102" s="41">
        <f t="shared" si="164"/>
        <v>0</v>
      </c>
      <c r="AU102" s="6">
        <v>88.058352272727276</v>
      </c>
      <c r="AV102" s="111">
        <f t="shared" si="135"/>
        <v>15498.27</v>
      </c>
      <c r="AW102" s="6">
        <v>82.585542168674692</v>
      </c>
      <c r="AX102" s="111">
        <f t="shared" si="136"/>
        <v>6854.5999999999995</v>
      </c>
      <c r="AY102" s="6"/>
      <c r="AZ102" s="118">
        <f t="shared" si="137"/>
        <v>0</v>
      </c>
      <c r="BA102" s="8">
        <f t="shared" si="165"/>
        <v>259</v>
      </c>
      <c r="BB102" s="298">
        <f t="shared" si="138"/>
        <v>259</v>
      </c>
      <c r="BC102" s="110">
        <f t="shared" si="166"/>
        <v>5.4922779922779918</v>
      </c>
      <c r="BD102" s="9">
        <f t="shared" si="139"/>
        <v>1422.5</v>
      </c>
      <c r="BE102" s="10">
        <f t="shared" si="167"/>
        <v>86.304517374517374</v>
      </c>
      <c r="BF102" s="11">
        <f t="shared" si="140"/>
        <v>22352.87</v>
      </c>
      <c r="BG102" s="304">
        <f t="shared" si="168"/>
        <v>269</v>
      </c>
      <c r="BH102" s="298">
        <f t="shared" si="169"/>
        <v>269</v>
      </c>
      <c r="BI102" s="112">
        <f t="shared" si="170"/>
        <v>5.4163568773234196</v>
      </c>
      <c r="BJ102" s="113">
        <f t="shared" si="141"/>
        <v>1456.9999999999998</v>
      </c>
      <c r="BK102" s="10">
        <f t="shared" si="171"/>
        <v>85.869405204460961</v>
      </c>
      <c r="BL102" s="119">
        <f t="shared" si="142"/>
        <v>23098.87</v>
      </c>
      <c r="BM102" s="5">
        <v>55</v>
      </c>
      <c r="BN102" s="298">
        <f t="shared" si="172"/>
        <v>55</v>
      </c>
      <c r="BO102" s="6">
        <v>129</v>
      </c>
      <c r="BP102" s="298">
        <f t="shared" si="173"/>
        <v>129</v>
      </c>
      <c r="BQ102" s="6"/>
      <c r="BR102" s="298">
        <f t="shared" si="174"/>
        <v>0</v>
      </c>
      <c r="BS102" s="40">
        <v>3.4818181818181819</v>
      </c>
      <c r="BT102" s="41">
        <f t="shared" si="175"/>
        <v>191.5</v>
      </c>
      <c r="BU102" s="40">
        <v>3.6976744186046511</v>
      </c>
      <c r="BV102" s="41">
        <f t="shared" si="176"/>
        <v>477</v>
      </c>
      <c r="BW102" s="40"/>
      <c r="BX102" s="41">
        <f t="shared" si="177"/>
        <v>0</v>
      </c>
      <c r="BY102" s="6">
        <v>64.175454545454556</v>
      </c>
      <c r="BZ102" s="111">
        <f t="shared" si="178"/>
        <v>3529.6500000000005</v>
      </c>
      <c r="CA102" s="6">
        <v>56.206511627906977</v>
      </c>
      <c r="CB102" s="111">
        <f t="shared" si="143"/>
        <v>7250.64</v>
      </c>
      <c r="CC102" s="6"/>
      <c r="CD102" s="111">
        <f t="shared" si="144"/>
        <v>0</v>
      </c>
      <c r="CE102" s="8">
        <f t="shared" si="179"/>
        <v>184</v>
      </c>
      <c r="CF102" s="298">
        <f t="shared" si="148"/>
        <v>184</v>
      </c>
      <c r="CG102" s="110">
        <f t="shared" si="180"/>
        <v>3.6331521739130435</v>
      </c>
      <c r="CH102" s="9">
        <f t="shared" si="149"/>
        <v>668.5</v>
      </c>
      <c r="CI102" s="10">
        <f t="shared" si="181"/>
        <v>58.588532608695658</v>
      </c>
      <c r="CJ102" s="117">
        <f t="shared" si="150"/>
        <v>10780.29</v>
      </c>
      <c r="CK102" s="5"/>
      <c r="CL102" s="302">
        <f t="shared" si="182"/>
        <v>0</v>
      </c>
      <c r="CM102" s="40"/>
      <c r="CN102" s="9">
        <f t="shared" si="183"/>
        <v>0</v>
      </c>
      <c r="CO102" s="6"/>
      <c r="CP102" s="117">
        <f t="shared" si="184"/>
        <v>0</v>
      </c>
      <c r="CQ102" s="195">
        <f t="shared" si="185"/>
        <v>235</v>
      </c>
      <c r="CR102" s="298">
        <f t="shared" si="186"/>
        <v>235</v>
      </c>
      <c r="CS102" s="9">
        <f t="shared" si="187"/>
        <v>1123.5</v>
      </c>
      <c r="CT102" s="117">
        <f t="shared" si="188"/>
        <v>19382.920000000002</v>
      </c>
      <c r="CU102" s="196">
        <f t="shared" si="189"/>
        <v>218</v>
      </c>
      <c r="CV102" s="298">
        <f t="shared" si="190"/>
        <v>218</v>
      </c>
      <c r="CW102" s="31">
        <f t="shared" si="191"/>
        <v>1002</v>
      </c>
      <c r="CX102" s="121">
        <f t="shared" si="192"/>
        <v>14496.24</v>
      </c>
      <c r="CY102" s="196">
        <f t="shared" si="193"/>
        <v>453</v>
      </c>
      <c r="CZ102" s="298">
        <f t="shared" si="194"/>
        <v>453</v>
      </c>
      <c r="DA102" s="31">
        <f t="shared" si="195"/>
        <v>2125.5</v>
      </c>
      <c r="DB102" s="121">
        <f t="shared" si="196"/>
        <v>33879.160000000003</v>
      </c>
      <c r="DC102" s="196">
        <f t="shared" si="197"/>
        <v>0</v>
      </c>
      <c r="DD102" s="298">
        <f t="shared" si="198"/>
        <v>0</v>
      </c>
      <c r="DE102" s="9" t="str">
        <f t="shared" si="199"/>
        <v/>
      </c>
      <c r="DF102" s="11" t="str">
        <f t="shared" si="200"/>
        <v/>
      </c>
      <c r="DG102" s="29">
        <f t="shared" si="201"/>
        <v>2125.5</v>
      </c>
      <c r="DH102" s="11">
        <f t="shared" si="202"/>
        <v>33879.160000000003</v>
      </c>
    </row>
    <row r="103" spans="1:112">
      <c r="A103" s="150" t="s">
        <v>79</v>
      </c>
      <c r="B103" s="151" t="s">
        <v>102</v>
      </c>
      <c r="C103" s="148">
        <v>139773</v>
      </c>
      <c r="D103" s="149">
        <v>9</v>
      </c>
      <c r="E103" s="335">
        <v>653</v>
      </c>
      <c r="F103" s="115">
        <v>14</v>
      </c>
      <c r="G103" s="116">
        <f t="shared" si="145"/>
        <v>639</v>
      </c>
      <c r="H103" s="108">
        <f t="shared" si="151"/>
        <v>639</v>
      </c>
      <c r="I103" s="376">
        <f t="shared" si="152"/>
        <v>639</v>
      </c>
      <c r="J103" s="375"/>
      <c r="K103" s="5">
        <v>7</v>
      </c>
      <c r="L103" s="302">
        <f t="shared" si="146"/>
        <v>7</v>
      </c>
      <c r="M103" s="512">
        <v>1</v>
      </c>
      <c r="N103" s="302">
        <f t="shared" si="153"/>
        <v>1</v>
      </c>
      <c r="O103" s="512"/>
      <c r="P103" s="302">
        <f t="shared" si="154"/>
        <v>0</v>
      </c>
      <c r="Q103" s="512">
        <v>2.5</v>
      </c>
      <c r="R103" s="120">
        <f t="shared" si="128"/>
        <v>17.5</v>
      </c>
      <c r="S103" s="512">
        <v>5</v>
      </c>
      <c r="T103" s="120">
        <f t="shared" si="155"/>
        <v>5</v>
      </c>
      <c r="U103" s="512"/>
      <c r="V103" s="120">
        <f t="shared" si="156"/>
        <v>0</v>
      </c>
      <c r="W103" s="512">
        <v>81</v>
      </c>
      <c r="X103" s="7">
        <f t="shared" si="147"/>
        <v>567</v>
      </c>
      <c r="Y103" s="6">
        <v>85</v>
      </c>
      <c r="Z103" s="7">
        <f t="shared" si="129"/>
        <v>85</v>
      </c>
      <c r="AA103" s="6"/>
      <c r="AB103" s="7">
        <f t="shared" si="130"/>
        <v>0</v>
      </c>
      <c r="AC103" s="8">
        <f t="shared" si="157"/>
        <v>8</v>
      </c>
      <c r="AD103" s="298">
        <f t="shared" si="131"/>
        <v>8</v>
      </c>
      <c r="AE103" s="110">
        <f t="shared" si="158"/>
        <v>2.8125</v>
      </c>
      <c r="AF103" s="9">
        <f t="shared" si="132"/>
        <v>22.5</v>
      </c>
      <c r="AG103" s="10">
        <f t="shared" si="159"/>
        <v>81.5</v>
      </c>
      <c r="AH103" s="11">
        <f t="shared" si="133"/>
        <v>652</v>
      </c>
      <c r="AI103" s="6">
        <v>331</v>
      </c>
      <c r="AJ103" s="298">
        <f t="shared" si="160"/>
        <v>331</v>
      </c>
      <c r="AK103" s="6">
        <v>83</v>
      </c>
      <c r="AL103" s="298">
        <f t="shared" si="161"/>
        <v>83</v>
      </c>
      <c r="AM103" s="6"/>
      <c r="AN103" s="298">
        <f t="shared" si="162"/>
        <v>0</v>
      </c>
      <c r="AO103" s="6">
        <v>4.356495468277946</v>
      </c>
      <c r="AP103" s="41">
        <f t="shared" si="134"/>
        <v>1442.0000000000002</v>
      </c>
      <c r="AQ103" s="6">
        <v>5</v>
      </c>
      <c r="AR103" s="41">
        <f t="shared" si="163"/>
        <v>415</v>
      </c>
      <c r="AS103" s="6"/>
      <c r="AT103" s="41">
        <f t="shared" si="164"/>
        <v>0</v>
      </c>
      <c r="AU103" s="6">
        <v>75.243595166163146</v>
      </c>
      <c r="AV103" s="111">
        <f t="shared" si="135"/>
        <v>24905.63</v>
      </c>
      <c r="AW103" s="6">
        <v>71.674457831325299</v>
      </c>
      <c r="AX103" s="111">
        <f t="shared" si="136"/>
        <v>5948.98</v>
      </c>
      <c r="AY103" s="6"/>
      <c r="AZ103" s="118">
        <f t="shared" si="137"/>
        <v>0</v>
      </c>
      <c r="BA103" s="8">
        <f t="shared" si="165"/>
        <v>414</v>
      </c>
      <c r="BB103" s="298">
        <f t="shared" si="138"/>
        <v>414</v>
      </c>
      <c r="BC103" s="110">
        <f t="shared" si="166"/>
        <v>4.4855072463768124</v>
      </c>
      <c r="BD103" s="9">
        <f t="shared" si="139"/>
        <v>1857.0000000000005</v>
      </c>
      <c r="BE103" s="10">
        <f t="shared" si="167"/>
        <v>74.528043478260869</v>
      </c>
      <c r="BF103" s="11">
        <f t="shared" si="140"/>
        <v>30854.61</v>
      </c>
      <c r="BG103" s="304">
        <f t="shared" si="168"/>
        <v>422</v>
      </c>
      <c r="BH103" s="298">
        <f t="shared" si="169"/>
        <v>422</v>
      </c>
      <c r="BI103" s="112">
        <f t="shared" si="170"/>
        <v>4.4537914691943135</v>
      </c>
      <c r="BJ103" s="113">
        <f t="shared" si="141"/>
        <v>1879.5000000000002</v>
      </c>
      <c r="BK103" s="10">
        <f t="shared" si="171"/>
        <v>74.660213270142179</v>
      </c>
      <c r="BL103" s="119">
        <f t="shared" si="142"/>
        <v>31506.61</v>
      </c>
      <c r="BM103" s="5">
        <v>114</v>
      </c>
      <c r="BN103" s="298">
        <f t="shared" si="172"/>
        <v>114</v>
      </c>
      <c r="BO103" s="6">
        <v>103</v>
      </c>
      <c r="BP103" s="298">
        <f t="shared" si="173"/>
        <v>103</v>
      </c>
      <c r="BQ103" s="6"/>
      <c r="BR103" s="298">
        <f t="shared" si="174"/>
        <v>0</v>
      </c>
      <c r="BS103" s="40">
        <v>2.7807017543859649</v>
      </c>
      <c r="BT103" s="41">
        <f t="shared" si="175"/>
        <v>317</v>
      </c>
      <c r="BU103" s="40">
        <v>3.679611650485437</v>
      </c>
      <c r="BV103" s="41">
        <f t="shared" si="176"/>
        <v>379</v>
      </c>
      <c r="BW103" s="40"/>
      <c r="BX103" s="41">
        <f t="shared" si="177"/>
        <v>0</v>
      </c>
      <c r="BY103" s="6">
        <v>50.096491228070171</v>
      </c>
      <c r="BZ103" s="111">
        <f t="shared" si="178"/>
        <v>5710.9999999999991</v>
      </c>
      <c r="CA103" s="6">
        <v>43.511165048543688</v>
      </c>
      <c r="CB103" s="111">
        <f t="shared" si="143"/>
        <v>4481.6499999999996</v>
      </c>
      <c r="CC103" s="6"/>
      <c r="CD103" s="111">
        <f t="shared" si="144"/>
        <v>0</v>
      </c>
      <c r="CE103" s="8">
        <f t="shared" si="179"/>
        <v>217</v>
      </c>
      <c r="CF103" s="298">
        <f t="shared" si="148"/>
        <v>217</v>
      </c>
      <c r="CG103" s="110">
        <f t="shared" si="180"/>
        <v>3.2073732718894008</v>
      </c>
      <c r="CH103" s="9">
        <f t="shared" si="149"/>
        <v>696</v>
      </c>
      <c r="CI103" s="10">
        <f t="shared" si="181"/>
        <v>46.970737327188928</v>
      </c>
      <c r="CJ103" s="117">
        <f t="shared" si="150"/>
        <v>10192.649999999998</v>
      </c>
      <c r="CK103" s="5"/>
      <c r="CL103" s="302">
        <f t="shared" si="182"/>
        <v>0</v>
      </c>
      <c r="CM103" s="40"/>
      <c r="CN103" s="9">
        <f t="shared" si="183"/>
        <v>0</v>
      </c>
      <c r="CO103" s="6"/>
      <c r="CP103" s="117">
        <f t="shared" si="184"/>
        <v>0</v>
      </c>
      <c r="CQ103" s="195">
        <f t="shared" si="185"/>
        <v>452</v>
      </c>
      <c r="CR103" s="298">
        <f t="shared" si="186"/>
        <v>452</v>
      </c>
      <c r="CS103" s="9">
        <f t="shared" si="187"/>
        <v>1776.5000000000002</v>
      </c>
      <c r="CT103" s="117">
        <f t="shared" si="188"/>
        <v>31183.63</v>
      </c>
      <c r="CU103" s="196">
        <f t="shared" si="189"/>
        <v>187</v>
      </c>
      <c r="CV103" s="298">
        <f t="shared" si="190"/>
        <v>187</v>
      </c>
      <c r="CW103" s="31">
        <f t="shared" si="191"/>
        <v>799</v>
      </c>
      <c r="CX103" s="121">
        <f t="shared" si="192"/>
        <v>10515.63</v>
      </c>
      <c r="CY103" s="196">
        <f t="shared" si="193"/>
        <v>639</v>
      </c>
      <c r="CZ103" s="298">
        <f t="shared" si="194"/>
        <v>639</v>
      </c>
      <c r="DA103" s="31">
        <f t="shared" si="195"/>
        <v>2575.5</v>
      </c>
      <c r="DB103" s="121">
        <f t="shared" si="196"/>
        <v>41699.26</v>
      </c>
      <c r="DC103" s="196">
        <f t="shared" si="197"/>
        <v>0</v>
      </c>
      <c r="DD103" s="298">
        <f t="shared" si="198"/>
        <v>0</v>
      </c>
      <c r="DE103" s="9" t="str">
        <f t="shared" si="199"/>
        <v/>
      </c>
      <c r="DF103" s="11" t="str">
        <f t="shared" si="200"/>
        <v/>
      </c>
      <c r="DG103" s="29">
        <f t="shared" si="201"/>
        <v>2575.5</v>
      </c>
      <c r="DH103" s="11">
        <f t="shared" si="202"/>
        <v>41699.259999999995</v>
      </c>
    </row>
    <row r="104" spans="1:112">
      <c r="A104" s="150" t="s">
        <v>79</v>
      </c>
      <c r="B104" s="152" t="s">
        <v>103</v>
      </c>
      <c r="C104" s="148">
        <v>139700</v>
      </c>
      <c r="D104" s="149">
        <v>9</v>
      </c>
      <c r="E104" s="335">
        <v>418</v>
      </c>
      <c r="F104" s="115">
        <v>2</v>
      </c>
      <c r="G104" s="116">
        <f t="shared" si="145"/>
        <v>416</v>
      </c>
      <c r="H104" s="108">
        <f t="shared" ref="H104:H133" si="203">+K104+M104+O104+AI104+AK104+AM104+BM104+BO104+BQ104+CK104</f>
        <v>416</v>
      </c>
      <c r="I104" s="376">
        <f t="shared" ref="I104:I135" si="204">+L104+N104+P104+AJ104+AL104+AN104+BN104+BP104+BR104+CL104</f>
        <v>416</v>
      </c>
      <c r="J104" s="375"/>
      <c r="K104" s="5">
        <v>2</v>
      </c>
      <c r="L104" s="302">
        <f t="shared" si="146"/>
        <v>2</v>
      </c>
      <c r="M104" s="512">
        <v>0</v>
      </c>
      <c r="N104" s="302">
        <f t="shared" ref="N104:N135" si="205">IF(Y104&gt;0,M104,)</f>
        <v>0</v>
      </c>
      <c r="O104" s="512"/>
      <c r="P104" s="302">
        <f t="shared" ref="P104:P135" si="206">IF(AA104&gt;0,O104,)</f>
        <v>0</v>
      </c>
      <c r="Q104" s="512">
        <v>2.5</v>
      </c>
      <c r="R104" s="120">
        <f t="shared" si="128"/>
        <v>5</v>
      </c>
      <c r="S104" s="512">
        <v>0</v>
      </c>
      <c r="T104" s="120">
        <f t="shared" ref="T104:T135" si="207">IF(M104&gt;0,(M104*S104),)</f>
        <v>0</v>
      </c>
      <c r="U104" s="512"/>
      <c r="V104" s="120">
        <f t="shared" ref="V104:V135" si="208">IF(O104&gt;0,(O104*U104),)</f>
        <v>0</v>
      </c>
      <c r="W104" s="512">
        <v>77</v>
      </c>
      <c r="X104" s="7">
        <f t="shared" si="147"/>
        <v>154</v>
      </c>
      <c r="Y104" s="6">
        <v>0</v>
      </c>
      <c r="Z104" s="7">
        <f t="shared" si="129"/>
        <v>0</v>
      </c>
      <c r="AA104" s="6"/>
      <c r="AB104" s="7">
        <f t="shared" si="130"/>
        <v>0</v>
      </c>
      <c r="AC104" s="8">
        <f t="shared" ref="AC104:AC135" si="209">K104+M104+O104</f>
        <v>2</v>
      </c>
      <c r="AD104" s="298">
        <f t="shared" si="131"/>
        <v>2</v>
      </c>
      <c r="AE104" s="110">
        <f t="shared" ref="AE104:AE135" si="210">IF(AC104&gt;0,((R104+T104+V104)/AC104),)</f>
        <v>2.5</v>
      </c>
      <c r="AF104" s="9">
        <f t="shared" si="132"/>
        <v>5</v>
      </c>
      <c r="AG104" s="10">
        <f t="shared" ref="AG104:AG135" si="211">IF((X104+Z104+AB104)&gt;0,((X104+Z104+AB104)/AC104),)</f>
        <v>77</v>
      </c>
      <c r="AH104" s="11">
        <f t="shared" si="133"/>
        <v>154</v>
      </c>
      <c r="AI104" s="6">
        <v>164</v>
      </c>
      <c r="AJ104" s="298">
        <f t="shared" ref="AJ104:AJ135" si="212">IF(AU104&gt;0,AI104,)</f>
        <v>164</v>
      </c>
      <c r="AK104" s="6">
        <v>58</v>
      </c>
      <c r="AL104" s="298">
        <f t="shared" ref="AL104:AL135" si="213">IF(AW104&gt;0,AK104,)</f>
        <v>58</v>
      </c>
      <c r="AM104" s="6"/>
      <c r="AN104" s="298">
        <f t="shared" ref="AN104:AN135" si="214">IF(AY104&gt;0,AM104,)</f>
        <v>0</v>
      </c>
      <c r="AO104" s="6">
        <v>4.625</v>
      </c>
      <c r="AP104" s="41">
        <f t="shared" si="134"/>
        <v>758.5</v>
      </c>
      <c r="AQ104" s="6">
        <v>5.6034482758620685</v>
      </c>
      <c r="AR104" s="41">
        <f t="shared" ref="AR104:AR133" si="215">IF(AK104&gt;0,(AK104*AQ104),)</f>
        <v>325</v>
      </c>
      <c r="AS104" s="6"/>
      <c r="AT104" s="41">
        <f t="shared" ref="AT104:AT135" si="216">IF(AM104&gt;0,(AM104*AS104),)</f>
        <v>0</v>
      </c>
      <c r="AU104" s="6">
        <v>81.717195121951221</v>
      </c>
      <c r="AV104" s="111">
        <f t="shared" si="135"/>
        <v>13401.62</v>
      </c>
      <c r="AW104" s="6">
        <v>78.493965517241378</v>
      </c>
      <c r="AX104" s="111">
        <f t="shared" si="136"/>
        <v>4552.6499999999996</v>
      </c>
      <c r="AY104" s="6"/>
      <c r="AZ104" s="118">
        <f t="shared" si="137"/>
        <v>0</v>
      </c>
      <c r="BA104" s="8">
        <f t="shared" ref="BA104:BA133" si="217">AI104+AK104+AM104</f>
        <v>222</v>
      </c>
      <c r="BB104" s="298">
        <f t="shared" si="138"/>
        <v>222</v>
      </c>
      <c r="BC104" s="110">
        <f t="shared" ref="BC104:BC135" si="218">IF(BA104&gt;0,((AP104+AR104+AT104)/BA104),)</f>
        <v>4.8806306306306304</v>
      </c>
      <c r="BD104" s="9">
        <f t="shared" si="139"/>
        <v>1083.5</v>
      </c>
      <c r="BE104" s="10">
        <f t="shared" ref="BE104:BE135" si="219">IF((AV104+AX104+AZ104)&gt;0,((AV104+AX104+AZ104)/BA104),)</f>
        <v>80.875090090090097</v>
      </c>
      <c r="BF104" s="11">
        <f t="shared" si="140"/>
        <v>17954.27</v>
      </c>
      <c r="BG104" s="304">
        <f t="shared" ref="BG104:BG135" si="220">AC104+BA104</f>
        <v>224</v>
      </c>
      <c r="BH104" s="298">
        <f t="shared" ref="BH104:BH135" si="221">AD104+BB104</f>
        <v>224</v>
      </c>
      <c r="BI104" s="112">
        <f t="shared" ref="BI104:BI135" si="222">IF(BG104&gt;0,((AC104*AE104)+(BA104*BC104))/BG104,)</f>
        <v>4.859375</v>
      </c>
      <c r="BJ104" s="113">
        <f t="shared" si="141"/>
        <v>1088.5</v>
      </c>
      <c r="BK104" s="10">
        <f t="shared" ref="BK104:BK135" si="223">IF(BH104&gt;0,((AD104*AG104)+(BB104*BE104))/BH104,)</f>
        <v>80.840491071428573</v>
      </c>
      <c r="BL104" s="119">
        <f t="shared" si="142"/>
        <v>18108.27</v>
      </c>
      <c r="BM104" s="5">
        <v>79</v>
      </c>
      <c r="BN104" s="298">
        <f t="shared" si="172"/>
        <v>79</v>
      </c>
      <c r="BO104" s="6">
        <v>99</v>
      </c>
      <c r="BP104" s="298">
        <f t="shared" ref="BP104:BP135" si="224">IF(CA104&gt;0,BO104,)</f>
        <v>99</v>
      </c>
      <c r="BQ104" s="6"/>
      <c r="BR104" s="298">
        <f t="shared" ref="BR104:BR135" si="225">IF(CC104&gt;0,BQ104,)</f>
        <v>0</v>
      </c>
      <c r="BS104" s="40">
        <v>3.5126582278481018</v>
      </c>
      <c r="BT104" s="41">
        <f t="shared" si="175"/>
        <v>277.50000000000006</v>
      </c>
      <c r="BU104" s="40">
        <v>3.6868686868686873</v>
      </c>
      <c r="BV104" s="41">
        <f t="shared" ref="BV104:BV133" si="226">IF(BO104&gt;0,(BO104*BU104),)</f>
        <v>365.00000000000006</v>
      </c>
      <c r="BW104" s="40"/>
      <c r="BX104" s="41">
        <f t="shared" ref="BX104:BX135" si="227">IF(BQ104&gt;0,(BQ104*BW104),)</f>
        <v>0</v>
      </c>
      <c r="BY104" s="6">
        <v>65.670886075949369</v>
      </c>
      <c r="BZ104" s="111">
        <f t="shared" si="178"/>
        <v>5188</v>
      </c>
      <c r="CA104" s="6">
        <v>59.545353535353534</v>
      </c>
      <c r="CB104" s="111">
        <f t="shared" si="143"/>
        <v>5894.99</v>
      </c>
      <c r="CC104" s="6"/>
      <c r="CD104" s="111">
        <f t="shared" si="144"/>
        <v>0</v>
      </c>
      <c r="CE104" s="8">
        <f t="shared" ref="CE104:CE133" si="228">BM104+BO104+BQ104</f>
        <v>178</v>
      </c>
      <c r="CF104" s="298">
        <f t="shared" si="148"/>
        <v>178</v>
      </c>
      <c r="CG104" s="110">
        <f t="shared" ref="CG104:CG135" si="229">IF(CE104&gt;0,((BT104+BV104+BX104)/CE104),)</f>
        <v>3.6095505617977532</v>
      </c>
      <c r="CH104" s="9">
        <f t="shared" si="149"/>
        <v>642.50000000000011</v>
      </c>
      <c r="CI104" s="10">
        <f t="shared" ref="CI104:CI135" si="230">IF((BZ104+CB104+CD104)&gt;0,((BZ104+CB104+CD104)/CE104),)</f>
        <v>62.263988764044946</v>
      </c>
      <c r="CJ104" s="117">
        <f t="shared" si="150"/>
        <v>11082.99</v>
      </c>
      <c r="CK104" s="5">
        <v>14</v>
      </c>
      <c r="CL104" s="302">
        <f t="shared" ref="CL104:CL135" si="231">IF(CO104&gt;0,CK104,)</f>
        <v>14</v>
      </c>
      <c r="CM104" s="40">
        <v>3.25</v>
      </c>
      <c r="CN104" s="9">
        <f t="shared" ref="CN104:CN133" si="232">IF(CK104&gt;0,(CK104*CM104),)</f>
        <v>45.5</v>
      </c>
      <c r="CO104" s="6">
        <v>55.57</v>
      </c>
      <c r="CP104" s="117">
        <f t="shared" ref="CP104:CP135" si="233">IF(CO104&gt;0,(CK104*CO104),)</f>
        <v>777.98</v>
      </c>
      <c r="CQ104" s="195">
        <f t="shared" ref="CQ104:CQ133" si="234">(K104+AI104+BM104)</f>
        <v>245</v>
      </c>
      <c r="CR104" s="298">
        <f t="shared" ref="CR104:CR135" si="235">(L104+AJ104+BN104)</f>
        <v>245</v>
      </c>
      <c r="CS104" s="9">
        <f t="shared" ref="CS104:CS135" si="236">IF(CQ104&gt;0,(R104+AP104+BT104),"")</f>
        <v>1041</v>
      </c>
      <c r="CT104" s="117">
        <f t="shared" ref="CT104:CT135" si="237">IF(CR104&gt;0,(X104+AV104+BZ104),"")</f>
        <v>18743.620000000003</v>
      </c>
      <c r="CU104" s="196">
        <f t="shared" ref="CU104:CU133" si="238">(M104+AK104+BO104)</f>
        <v>157</v>
      </c>
      <c r="CV104" s="298">
        <f t="shared" ref="CV104:CV135" si="239">(N104+AL104+BP104)</f>
        <v>157</v>
      </c>
      <c r="CW104" s="31">
        <f t="shared" ref="CW104:CW135" si="240">IF(CU104&gt;0,T104+AR104+BV104,)</f>
        <v>690</v>
      </c>
      <c r="CX104" s="121">
        <f t="shared" ref="CX104:CX135" si="241">IF(CV104&gt;0,Z104+AX104+CB104,)</f>
        <v>10447.64</v>
      </c>
      <c r="CY104" s="196">
        <f t="shared" ref="CY104:CY135" si="242">+CU104+CQ104</f>
        <v>402</v>
      </c>
      <c r="CZ104" s="298">
        <f t="shared" ref="CZ104:CZ135" si="243">+CV104+CR104</f>
        <v>402</v>
      </c>
      <c r="DA104" s="31">
        <f t="shared" ref="DA104:DA135" si="244">IF(CY104&gt;0,(CS104+CW104),"")</f>
        <v>1731</v>
      </c>
      <c r="DB104" s="121">
        <f t="shared" ref="DB104:DB135" si="245">IF(CZ104&gt;0,(CT104+CX104),"")</f>
        <v>29191.260000000002</v>
      </c>
      <c r="DC104" s="196">
        <f t="shared" ref="DC104:DC135" si="246">(O104+AM104+BQ104)</f>
        <v>0</v>
      </c>
      <c r="DD104" s="298">
        <f t="shared" ref="DD104:DD135" si="247">(P104+AN104+BR104)</f>
        <v>0</v>
      </c>
      <c r="DE104" s="9" t="str">
        <f t="shared" ref="DE104:DE135" si="248">IF(DC104&gt;0,(V104+AT104+BX104),"")</f>
        <v/>
      </c>
      <c r="DF104" s="11" t="str">
        <f t="shared" ref="DF104:DF135" si="249">IF(DD104&gt;0,(AB104+AZ104+CD104),"")</f>
        <v/>
      </c>
      <c r="DG104" s="29">
        <f t="shared" ref="DG104:DG133" si="250">IF((BG104+CE104+CK104)&gt;0,(BJ104+CH104+CN104),"")</f>
        <v>1776.5</v>
      </c>
      <c r="DH104" s="11">
        <f t="shared" ref="DH104:DH135" si="251">IF((BH104+CF104+CL104)&gt;0,(BL104+CJ104+CP104),"")</f>
        <v>29969.24</v>
      </c>
    </row>
    <row r="105" spans="1:112">
      <c r="A105" s="144" t="s">
        <v>79</v>
      </c>
      <c r="B105" s="145" t="s">
        <v>104</v>
      </c>
      <c r="C105" s="144">
        <v>139968</v>
      </c>
      <c r="D105" s="146">
        <v>9</v>
      </c>
      <c r="E105" s="335">
        <v>420</v>
      </c>
      <c r="F105" s="115">
        <v>6</v>
      </c>
      <c r="G105" s="116">
        <f t="shared" si="145"/>
        <v>414</v>
      </c>
      <c r="H105" s="108">
        <f t="shared" si="203"/>
        <v>414</v>
      </c>
      <c r="I105" s="376">
        <f t="shared" si="204"/>
        <v>414</v>
      </c>
      <c r="J105" s="375"/>
      <c r="K105" s="5">
        <v>11</v>
      </c>
      <c r="L105" s="302">
        <f t="shared" si="146"/>
        <v>11</v>
      </c>
      <c r="M105" s="512">
        <v>3</v>
      </c>
      <c r="N105" s="302">
        <f t="shared" si="205"/>
        <v>3</v>
      </c>
      <c r="O105" s="512"/>
      <c r="P105" s="302">
        <f t="shared" si="206"/>
        <v>0</v>
      </c>
      <c r="Q105" s="512">
        <v>3.1818181818181821</v>
      </c>
      <c r="R105" s="120">
        <f t="shared" si="128"/>
        <v>35</v>
      </c>
      <c r="S105" s="512">
        <v>2.833333333333333</v>
      </c>
      <c r="T105" s="120">
        <f t="shared" si="207"/>
        <v>8.5</v>
      </c>
      <c r="U105" s="512"/>
      <c r="V105" s="120">
        <f t="shared" si="208"/>
        <v>0</v>
      </c>
      <c r="W105" s="512">
        <v>72.727272727272734</v>
      </c>
      <c r="X105" s="7">
        <f t="shared" si="147"/>
        <v>800.00000000000011</v>
      </c>
      <c r="Y105" s="6">
        <v>84</v>
      </c>
      <c r="Z105" s="7">
        <f t="shared" si="129"/>
        <v>252</v>
      </c>
      <c r="AA105" s="6"/>
      <c r="AB105" s="7">
        <f t="shared" si="130"/>
        <v>0</v>
      </c>
      <c r="AC105" s="8">
        <f t="shared" si="209"/>
        <v>14</v>
      </c>
      <c r="AD105" s="298">
        <f t="shared" si="131"/>
        <v>14</v>
      </c>
      <c r="AE105" s="110">
        <f t="shared" si="210"/>
        <v>3.1071428571428572</v>
      </c>
      <c r="AF105" s="9">
        <f t="shared" si="132"/>
        <v>43.5</v>
      </c>
      <c r="AG105" s="10">
        <f t="shared" si="211"/>
        <v>75.142857142857139</v>
      </c>
      <c r="AH105" s="11">
        <f t="shared" si="133"/>
        <v>1052</v>
      </c>
      <c r="AI105" s="6">
        <v>230</v>
      </c>
      <c r="AJ105" s="298">
        <f t="shared" si="212"/>
        <v>230</v>
      </c>
      <c r="AK105" s="6">
        <v>44</v>
      </c>
      <c r="AL105" s="298">
        <f t="shared" si="213"/>
        <v>44</v>
      </c>
      <c r="AM105" s="6"/>
      <c r="AN105" s="298">
        <f t="shared" si="214"/>
        <v>0</v>
      </c>
      <c r="AO105" s="6">
        <v>4.1217391304347828</v>
      </c>
      <c r="AP105" s="41">
        <f t="shared" si="134"/>
        <v>948</v>
      </c>
      <c r="AQ105" s="6">
        <v>5.7840909090909092</v>
      </c>
      <c r="AR105" s="41">
        <f t="shared" si="215"/>
        <v>254.5</v>
      </c>
      <c r="AS105" s="6"/>
      <c r="AT105" s="41">
        <f t="shared" si="216"/>
        <v>0</v>
      </c>
      <c r="AU105" s="6">
        <v>79.283913043478265</v>
      </c>
      <c r="AV105" s="111">
        <f t="shared" si="135"/>
        <v>18235.3</v>
      </c>
      <c r="AW105" s="6">
        <v>78.620681818181822</v>
      </c>
      <c r="AX105" s="111">
        <f t="shared" si="136"/>
        <v>3459.3100000000004</v>
      </c>
      <c r="AY105" s="6"/>
      <c r="AZ105" s="118">
        <f t="shared" si="137"/>
        <v>0</v>
      </c>
      <c r="BA105" s="8">
        <f t="shared" si="217"/>
        <v>274</v>
      </c>
      <c r="BB105" s="298">
        <f t="shared" si="138"/>
        <v>274</v>
      </c>
      <c r="BC105" s="110">
        <f t="shared" si="218"/>
        <v>4.3886861313868613</v>
      </c>
      <c r="BD105" s="9">
        <f t="shared" si="139"/>
        <v>1202.5</v>
      </c>
      <c r="BE105" s="10">
        <f t="shared" si="219"/>
        <v>79.177408759124091</v>
      </c>
      <c r="BF105" s="11">
        <f t="shared" si="140"/>
        <v>21694.61</v>
      </c>
      <c r="BG105" s="304">
        <f t="shared" si="220"/>
        <v>288</v>
      </c>
      <c r="BH105" s="298">
        <f t="shared" si="221"/>
        <v>288</v>
      </c>
      <c r="BI105" s="112">
        <f t="shared" si="222"/>
        <v>4.3263888888888893</v>
      </c>
      <c r="BJ105" s="113">
        <f t="shared" si="141"/>
        <v>1246</v>
      </c>
      <c r="BK105" s="10">
        <f t="shared" si="223"/>
        <v>78.981284722222227</v>
      </c>
      <c r="BL105" s="119">
        <f t="shared" si="142"/>
        <v>22746.61</v>
      </c>
      <c r="BM105" s="5">
        <v>54</v>
      </c>
      <c r="BN105" s="298">
        <f t="shared" si="172"/>
        <v>54</v>
      </c>
      <c r="BO105" s="6">
        <v>72</v>
      </c>
      <c r="BP105" s="298">
        <f t="shared" si="224"/>
        <v>72</v>
      </c>
      <c r="BQ105" s="6"/>
      <c r="BR105" s="298">
        <f t="shared" si="225"/>
        <v>0</v>
      </c>
      <c r="BS105" s="40">
        <v>3.1111111111111107</v>
      </c>
      <c r="BT105" s="41">
        <f t="shared" si="175"/>
        <v>167.99999999999997</v>
      </c>
      <c r="BU105" s="40">
        <v>3.3402777777777777</v>
      </c>
      <c r="BV105" s="41">
        <f t="shared" si="226"/>
        <v>240.5</v>
      </c>
      <c r="BW105" s="40"/>
      <c r="BX105" s="41">
        <f t="shared" si="227"/>
        <v>0</v>
      </c>
      <c r="BY105" s="6">
        <v>62.432037037037034</v>
      </c>
      <c r="BZ105" s="111">
        <f t="shared" si="178"/>
        <v>3371.33</v>
      </c>
      <c r="CA105" s="6">
        <v>53.143333333333331</v>
      </c>
      <c r="CB105" s="111">
        <f t="shared" si="143"/>
        <v>3826.3199999999997</v>
      </c>
      <c r="CC105" s="6"/>
      <c r="CD105" s="111">
        <f t="shared" si="144"/>
        <v>0</v>
      </c>
      <c r="CE105" s="8">
        <f t="shared" si="228"/>
        <v>126</v>
      </c>
      <c r="CF105" s="298">
        <f t="shared" si="148"/>
        <v>126</v>
      </c>
      <c r="CG105" s="110">
        <f t="shared" si="229"/>
        <v>3.2420634920634921</v>
      </c>
      <c r="CH105" s="9">
        <f t="shared" si="149"/>
        <v>408.5</v>
      </c>
      <c r="CI105" s="10">
        <f t="shared" si="230"/>
        <v>57.124206349206347</v>
      </c>
      <c r="CJ105" s="117">
        <f t="shared" si="150"/>
        <v>7197.65</v>
      </c>
      <c r="CK105" s="5"/>
      <c r="CL105" s="302">
        <f t="shared" si="231"/>
        <v>0</v>
      </c>
      <c r="CM105" s="40"/>
      <c r="CN105" s="9">
        <f t="shared" si="232"/>
        <v>0</v>
      </c>
      <c r="CO105" s="6"/>
      <c r="CP105" s="117">
        <f t="shared" si="233"/>
        <v>0</v>
      </c>
      <c r="CQ105" s="195">
        <f t="shared" si="234"/>
        <v>295</v>
      </c>
      <c r="CR105" s="298">
        <f t="shared" si="235"/>
        <v>295</v>
      </c>
      <c r="CS105" s="9">
        <f t="shared" si="236"/>
        <v>1151</v>
      </c>
      <c r="CT105" s="117">
        <f t="shared" si="237"/>
        <v>22406.629999999997</v>
      </c>
      <c r="CU105" s="196">
        <f t="shared" si="238"/>
        <v>119</v>
      </c>
      <c r="CV105" s="298">
        <f t="shared" si="239"/>
        <v>119</v>
      </c>
      <c r="CW105" s="31">
        <f t="shared" si="240"/>
        <v>503.5</v>
      </c>
      <c r="CX105" s="121">
        <f t="shared" si="241"/>
        <v>7537.63</v>
      </c>
      <c r="CY105" s="196">
        <f t="shared" si="242"/>
        <v>414</v>
      </c>
      <c r="CZ105" s="298">
        <f t="shared" si="243"/>
        <v>414</v>
      </c>
      <c r="DA105" s="31">
        <f t="shared" si="244"/>
        <v>1654.5</v>
      </c>
      <c r="DB105" s="121">
        <f t="shared" si="245"/>
        <v>29944.26</v>
      </c>
      <c r="DC105" s="196">
        <f t="shared" si="246"/>
        <v>0</v>
      </c>
      <c r="DD105" s="298">
        <f t="shared" si="247"/>
        <v>0</v>
      </c>
      <c r="DE105" s="9" t="str">
        <f t="shared" si="248"/>
        <v/>
      </c>
      <c r="DF105" s="11" t="str">
        <f t="shared" si="249"/>
        <v/>
      </c>
      <c r="DG105" s="29">
        <f t="shared" si="250"/>
        <v>1654.5</v>
      </c>
      <c r="DH105" s="11">
        <f t="shared" si="251"/>
        <v>29944.260000000002</v>
      </c>
    </row>
    <row r="106" spans="1:112">
      <c r="A106" s="144" t="s">
        <v>79</v>
      </c>
      <c r="B106" s="152" t="s">
        <v>105</v>
      </c>
      <c r="C106" s="144">
        <v>140483</v>
      </c>
      <c r="D106" s="146">
        <v>9</v>
      </c>
      <c r="E106" s="335">
        <v>263</v>
      </c>
      <c r="F106" s="115">
        <v>4</v>
      </c>
      <c r="G106" s="116">
        <f t="shared" si="145"/>
        <v>259</v>
      </c>
      <c r="H106" s="108">
        <f t="shared" si="203"/>
        <v>259</v>
      </c>
      <c r="I106" s="376">
        <f t="shared" si="204"/>
        <v>259</v>
      </c>
      <c r="J106" s="375"/>
      <c r="K106" s="5">
        <v>7</v>
      </c>
      <c r="L106" s="302">
        <f t="shared" si="146"/>
        <v>7</v>
      </c>
      <c r="M106" s="512">
        <v>5</v>
      </c>
      <c r="N106" s="302">
        <f t="shared" si="205"/>
        <v>5</v>
      </c>
      <c r="O106" s="512"/>
      <c r="P106" s="302">
        <f t="shared" si="206"/>
        <v>0</v>
      </c>
      <c r="Q106" s="512">
        <v>3.5</v>
      </c>
      <c r="R106" s="120">
        <f t="shared" si="128"/>
        <v>24.5</v>
      </c>
      <c r="S106" s="512">
        <v>5.6000000000000005</v>
      </c>
      <c r="T106" s="120">
        <f t="shared" si="207"/>
        <v>28.000000000000004</v>
      </c>
      <c r="U106" s="512"/>
      <c r="V106" s="120">
        <f t="shared" si="208"/>
        <v>0</v>
      </c>
      <c r="W106" s="512">
        <v>77.857142857142861</v>
      </c>
      <c r="X106" s="7">
        <f t="shared" si="147"/>
        <v>545</v>
      </c>
      <c r="Y106" s="6">
        <v>85.063999999999993</v>
      </c>
      <c r="Z106" s="7">
        <f t="shared" si="129"/>
        <v>425.31999999999994</v>
      </c>
      <c r="AA106" s="6"/>
      <c r="AB106" s="7">
        <f t="shared" si="130"/>
        <v>0</v>
      </c>
      <c r="AC106" s="8">
        <f t="shared" si="209"/>
        <v>12</v>
      </c>
      <c r="AD106" s="298">
        <f t="shared" si="131"/>
        <v>12</v>
      </c>
      <c r="AE106" s="110">
        <f t="shared" si="210"/>
        <v>4.375</v>
      </c>
      <c r="AF106" s="9">
        <f t="shared" si="132"/>
        <v>52.5</v>
      </c>
      <c r="AG106" s="10">
        <f t="shared" si="211"/>
        <v>80.86</v>
      </c>
      <c r="AH106" s="11">
        <f t="shared" si="133"/>
        <v>970.31999999999994</v>
      </c>
      <c r="AI106" s="6">
        <v>128</v>
      </c>
      <c r="AJ106" s="298">
        <f t="shared" si="212"/>
        <v>128</v>
      </c>
      <c r="AK106" s="6">
        <v>34</v>
      </c>
      <c r="AL106" s="298">
        <f t="shared" si="213"/>
        <v>34</v>
      </c>
      <c r="AM106" s="6"/>
      <c r="AN106" s="298">
        <f t="shared" si="214"/>
        <v>0</v>
      </c>
      <c r="AO106" s="6">
        <v>3.63671875</v>
      </c>
      <c r="AP106" s="41">
        <f t="shared" si="134"/>
        <v>465.5</v>
      </c>
      <c r="AQ106" s="6">
        <v>5.0588235294117645</v>
      </c>
      <c r="AR106" s="41">
        <f t="shared" si="215"/>
        <v>172</v>
      </c>
      <c r="AS106" s="6"/>
      <c r="AT106" s="41">
        <f t="shared" si="216"/>
        <v>0</v>
      </c>
      <c r="AU106" s="6">
        <v>80.809531250000006</v>
      </c>
      <c r="AV106" s="111">
        <f t="shared" si="135"/>
        <v>10343.620000000001</v>
      </c>
      <c r="AW106" s="6">
        <v>85.419705882352943</v>
      </c>
      <c r="AX106" s="111">
        <f t="shared" si="136"/>
        <v>2904.27</v>
      </c>
      <c r="AY106" s="6"/>
      <c r="AZ106" s="118">
        <f t="shared" si="137"/>
        <v>0</v>
      </c>
      <c r="BA106" s="8">
        <f t="shared" si="217"/>
        <v>162</v>
      </c>
      <c r="BB106" s="298">
        <f t="shared" si="138"/>
        <v>162</v>
      </c>
      <c r="BC106" s="110">
        <f t="shared" si="218"/>
        <v>3.9351851851851851</v>
      </c>
      <c r="BD106" s="9">
        <f t="shared" si="139"/>
        <v>637.5</v>
      </c>
      <c r="BE106" s="10">
        <f t="shared" si="219"/>
        <v>81.7770987654321</v>
      </c>
      <c r="BF106" s="11">
        <f t="shared" si="140"/>
        <v>13247.89</v>
      </c>
      <c r="BG106" s="304">
        <f t="shared" si="220"/>
        <v>174</v>
      </c>
      <c r="BH106" s="298">
        <f t="shared" si="221"/>
        <v>174</v>
      </c>
      <c r="BI106" s="112">
        <f t="shared" si="222"/>
        <v>3.9655172413793105</v>
      </c>
      <c r="BJ106" s="113">
        <f t="shared" si="141"/>
        <v>690</v>
      </c>
      <c r="BK106" s="10">
        <f t="shared" si="223"/>
        <v>81.713850574712637</v>
      </c>
      <c r="BL106" s="119">
        <f t="shared" si="142"/>
        <v>14218.21</v>
      </c>
      <c r="BM106" s="5">
        <v>27</v>
      </c>
      <c r="BN106" s="298">
        <f t="shared" si="172"/>
        <v>27</v>
      </c>
      <c r="BO106" s="6">
        <v>32</v>
      </c>
      <c r="BP106" s="298">
        <f t="shared" si="224"/>
        <v>32</v>
      </c>
      <c r="BQ106" s="6"/>
      <c r="BR106" s="298">
        <f t="shared" si="225"/>
        <v>0</v>
      </c>
      <c r="BS106" s="40">
        <v>2.6851851851851856</v>
      </c>
      <c r="BT106" s="41">
        <f t="shared" si="175"/>
        <v>72.500000000000014</v>
      </c>
      <c r="BU106" s="40">
        <v>3.015625</v>
      </c>
      <c r="BV106" s="41">
        <f t="shared" si="226"/>
        <v>96.5</v>
      </c>
      <c r="BW106" s="40"/>
      <c r="BX106" s="41">
        <f t="shared" si="227"/>
        <v>0</v>
      </c>
      <c r="BY106" s="6">
        <v>64.148148148148152</v>
      </c>
      <c r="BZ106" s="111">
        <f t="shared" si="178"/>
        <v>1732</v>
      </c>
      <c r="CA106" s="6">
        <v>57.102187499999999</v>
      </c>
      <c r="CB106" s="111">
        <f t="shared" si="143"/>
        <v>1827.27</v>
      </c>
      <c r="CC106" s="6"/>
      <c r="CD106" s="111">
        <f t="shared" si="144"/>
        <v>0</v>
      </c>
      <c r="CE106" s="8">
        <f t="shared" si="228"/>
        <v>59</v>
      </c>
      <c r="CF106" s="298">
        <f t="shared" si="148"/>
        <v>59</v>
      </c>
      <c r="CG106" s="110">
        <f t="shared" si="229"/>
        <v>2.8644067796610169</v>
      </c>
      <c r="CH106" s="9">
        <f t="shared" si="149"/>
        <v>169</v>
      </c>
      <c r="CI106" s="10">
        <f t="shared" si="230"/>
        <v>60.326610169491524</v>
      </c>
      <c r="CJ106" s="117">
        <f t="shared" si="150"/>
        <v>3559.27</v>
      </c>
      <c r="CK106" s="5">
        <v>26</v>
      </c>
      <c r="CL106" s="302">
        <f t="shared" si="231"/>
        <v>26</v>
      </c>
      <c r="CM106" s="40">
        <v>2</v>
      </c>
      <c r="CN106" s="9">
        <f t="shared" si="232"/>
        <v>52</v>
      </c>
      <c r="CO106" s="6">
        <v>77.5</v>
      </c>
      <c r="CP106" s="117">
        <f t="shared" si="233"/>
        <v>2015</v>
      </c>
      <c r="CQ106" s="195">
        <f t="shared" si="234"/>
        <v>162</v>
      </c>
      <c r="CR106" s="298">
        <f t="shared" si="235"/>
        <v>162</v>
      </c>
      <c r="CS106" s="9">
        <f t="shared" si="236"/>
        <v>562.5</v>
      </c>
      <c r="CT106" s="117">
        <f t="shared" si="237"/>
        <v>12620.62</v>
      </c>
      <c r="CU106" s="196">
        <f t="shared" si="238"/>
        <v>71</v>
      </c>
      <c r="CV106" s="298">
        <f t="shared" si="239"/>
        <v>71</v>
      </c>
      <c r="CW106" s="31">
        <f t="shared" si="240"/>
        <v>296.5</v>
      </c>
      <c r="CX106" s="121">
        <f t="shared" si="241"/>
        <v>5156.8600000000006</v>
      </c>
      <c r="CY106" s="196">
        <f t="shared" si="242"/>
        <v>233</v>
      </c>
      <c r="CZ106" s="298">
        <f t="shared" si="243"/>
        <v>233</v>
      </c>
      <c r="DA106" s="31">
        <f t="shared" si="244"/>
        <v>859</v>
      </c>
      <c r="DB106" s="121">
        <f t="shared" si="245"/>
        <v>17777.480000000003</v>
      </c>
      <c r="DC106" s="196">
        <f t="shared" si="246"/>
        <v>0</v>
      </c>
      <c r="DD106" s="298">
        <f t="shared" si="247"/>
        <v>0</v>
      </c>
      <c r="DE106" s="9" t="str">
        <f t="shared" si="248"/>
        <v/>
      </c>
      <c r="DF106" s="11" t="str">
        <f t="shared" si="249"/>
        <v/>
      </c>
      <c r="DG106" s="29">
        <f t="shared" si="250"/>
        <v>911</v>
      </c>
      <c r="DH106" s="11">
        <f t="shared" si="251"/>
        <v>19792.48</v>
      </c>
    </row>
    <row r="107" spans="1:112">
      <c r="A107" s="144" t="s">
        <v>79</v>
      </c>
      <c r="B107" s="145" t="s">
        <v>106</v>
      </c>
      <c r="C107" s="144">
        <v>138901</v>
      </c>
      <c r="D107" s="146">
        <v>10</v>
      </c>
      <c r="E107" s="335">
        <v>226</v>
      </c>
      <c r="F107" s="115">
        <v>3</v>
      </c>
      <c r="G107" s="116">
        <f t="shared" si="145"/>
        <v>223</v>
      </c>
      <c r="H107" s="108">
        <f t="shared" si="203"/>
        <v>223</v>
      </c>
      <c r="I107" s="376">
        <f t="shared" si="204"/>
        <v>223</v>
      </c>
      <c r="J107" s="375"/>
      <c r="K107" s="5">
        <v>0</v>
      </c>
      <c r="L107" s="302">
        <f t="shared" si="146"/>
        <v>0</v>
      </c>
      <c r="M107" s="512">
        <v>0</v>
      </c>
      <c r="N107" s="302">
        <f t="shared" si="205"/>
        <v>0</v>
      </c>
      <c r="O107" s="512"/>
      <c r="P107" s="302">
        <f t="shared" si="206"/>
        <v>0</v>
      </c>
      <c r="Q107" s="512">
        <v>0</v>
      </c>
      <c r="R107" s="120">
        <f t="shared" si="128"/>
        <v>0</v>
      </c>
      <c r="S107" s="512">
        <v>0</v>
      </c>
      <c r="T107" s="120">
        <f t="shared" si="207"/>
        <v>0</v>
      </c>
      <c r="U107" s="512"/>
      <c r="V107" s="120">
        <f t="shared" si="208"/>
        <v>0</v>
      </c>
      <c r="W107" s="512">
        <v>0</v>
      </c>
      <c r="X107" s="7">
        <f t="shared" si="147"/>
        <v>0</v>
      </c>
      <c r="Y107" s="6">
        <v>0</v>
      </c>
      <c r="Z107" s="7">
        <f t="shared" si="129"/>
        <v>0</v>
      </c>
      <c r="AA107" s="6"/>
      <c r="AB107" s="7">
        <f t="shared" si="130"/>
        <v>0</v>
      </c>
      <c r="AC107" s="8">
        <f t="shared" si="209"/>
        <v>0</v>
      </c>
      <c r="AD107" s="298">
        <f t="shared" si="131"/>
        <v>0</v>
      </c>
      <c r="AE107" s="110">
        <f t="shared" si="210"/>
        <v>0</v>
      </c>
      <c r="AF107" s="9">
        <f t="shared" si="132"/>
        <v>0</v>
      </c>
      <c r="AG107" s="10">
        <f t="shared" si="211"/>
        <v>0</v>
      </c>
      <c r="AH107" s="11">
        <f t="shared" si="133"/>
        <v>0</v>
      </c>
      <c r="AI107" s="6">
        <v>78</v>
      </c>
      <c r="AJ107" s="298">
        <f t="shared" si="212"/>
        <v>78</v>
      </c>
      <c r="AK107" s="6">
        <v>51</v>
      </c>
      <c r="AL107" s="298">
        <f t="shared" si="213"/>
        <v>51</v>
      </c>
      <c r="AM107" s="6"/>
      <c r="AN107" s="298">
        <f t="shared" si="214"/>
        <v>0</v>
      </c>
      <c r="AO107" s="6">
        <v>5.0256410256410255</v>
      </c>
      <c r="AP107" s="41">
        <f t="shared" si="134"/>
        <v>392</v>
      </c>
      <c r="AQ107" s="6">
        <v>6.117647058823529</v>
      </c>
      <c r="AR107" s="41">
        <f t="shared" si="215"/>
        <v>312</v>
      </c>
      <c r="AS107" s="6"/>
      <c r="AT107" s="41">
        <f t="shared" si="216"/>
        <v>0</v>
      </c>
      <c r="AU107" s="6">
        <v>81.957051282051296</v>
      </c>
      <c r="AV107" s="111">
        <f t="shared" si="135"/>
        <v>6392.6500000000015</v>
      </c>
      <c r="AW107" s="6">
        <v>75.973529411764702</v>
      </c>
      <c r="AX107" s="111">
        <f t="shared" si="136"/>
        <v>3874.6499999999996</v>
      </c>
      <c r="AY107" s="6"/>
      <c r="AZ107" s="118">
        <f t="shared" si="137"/>
        <v>0</v>
      </c>
      <c r="BA107" s="8">
        <f t="shared" si="217"/>
        <v>129</v>
      </c>
      <c r="BB107" s="298">
        <f t="shared" si="138"/>
        <v>129</v>
      </c>
      <c r="BC107" s="110">
        <f t="shared" si="218"/>
        <v>5.4573643410852712</v>
      </c>
      <c r="BD107" s="9">
        <f t="shared" si="139"/>
        <v>704</v>
      </c>
      <c r="BE107" s="10">
        <f t="shared" si="219"/>
        <v>79.591472868217068</v>
      </c>
      <c r="BF107" s="11">
        <f t="shared" si="140"/>
        <v>10267.300000000001</v>
      </c>
      <c r="BG107" s="304">
        <f t="shared" si="220"/>
        <v>129</v>
      </c>
      <c r="BH107" s="298">
        <f t="shared" si="221"/>
        <v>129</v>
      </c>
      <c r="BI107" s="112">
        <f t="shared" si="222"/>
        <v>5.4573643410852712</v>
      </c>
      <c r="BJ107" s="113">
        <f t="shared" si="141"/>
        <v>704</v>
      </c>
      <c r="BK107" s="10">
        <f t="shared" si="223"/>
        <v>79.591472868217068</v>
      </c>
      <c r="BL107" s="119">
        <f t="shared" si="142"/>
        <v>10267.300000000001</v>
      </c>
      <c r="BM107" s="5">
        <v>47</v>
      </c>
      <c r="BN107" s="298">
        <f t="shared" si="172"/>
        <v>47</v>
      </c>
      <c r="BO107" s="6">
        <v>47</v>
      </c>
      <c r="BP107" s="298">
        <f t="shared" si="224"/>
        <v>47</v>
      </c>
      <c r="BQ107" s="6"/>
      <c r="BR107" s="298">
        <f t="shared" si="225"/>
        <v>0</v>
      </c>
      <c r="BS107" s="40">
        <v>3.6489361702127661</v>
      </c>
      <c r="BT107" s="41">
        <f t="shared" si="175"/>
        <v>171.5</v>
      </c>
      <c r="BU107" s="40">
        <v>4.5531914893617023</v>
      </c>
      <c r="BV107" s="41">
        <f t="shared" si="226"/>
        <v>214</v>
      </c>
      <c r="BW107" s="40"/>
      <c r="BX107" s="41">
        <f t="shared" si="227"/>
        <v>0</v>
      </c>
      <c r="BY107" s="6">
        <v>65.73744680851064</v>
      </c>
      <c r="BZ107" s="111">
        <f t="shared" si="178"/>
        <v>3089.66</v>
      </c>
      <c r="CA107" s="6">
        <v>62.098723404255317</v>
      </c>
      <c r="CB107" s="111">
        <f t="shared" si="143"/>
        <v>2918.64</v>
      </c>
      <c r="CC107" s="6"/>
      <c r="CD107" s="111">
        <f t="shared" si="144"/>
        <v>0</v>
      </c>
      <c r="CE107" s="8">
        <f t="shared" si="228"/>
        <v>94</v>
      </c>
      <c r="CF107" s="298">
        <f t="shared" si="148"/>
        <v>94</v>
      </c>
      <c r="CG107" s="110">
        <f t="shared" si="229"/>
        <v>4.1010638297872344</v>
      </c>
      <c r="CH107" s="9">
        <f t="shared" si="149"/>
        <v>385.50000000000006</v>
      </c>
      <c r="CI107" s="10">
        <f t="shared" si="230"/>
        <v>63.918085106382968</v>
      </c>
      <c r="CJ107" s="117">
        <f t="shared" si="150"/>
        <v>6008.2999999999993</v>
      </c>
      <c r="CK107" s="5"/>
      <c r="CL107" s="302">
        <f t="shared" si="231"/>
        <v>0</v>
      </c>
      <c r="CM107" s="40"/>
      <c r="CN107" s="9">
        <f t="shared" si="232"/>
        <v>0</v>
      </c>
      <c r="CO107" s="6"/>
      <c r="CP107" s="117">
        <f t="shared" si="233"/>
        <v>0</v>
      </c>
      <c r="CQ107" s="195">
        <f t="shared" si="234"/>
        <v>125</v>
      </c>
      <c r="CR107" s="298">
        <f t="shared" si="235"/>
        <v>125</v>
      </c>
      <c r="CS107" s="9">
        <f t="shared" si="236"/>
        <v>563.5</v>
      </c>
      <c r="CT107" s="117">
        <f t="shared" si="237"/>
        <v>9482.3100000000013</v>
      </c>
      <c r="CU107" s="196">
        <f t="shared" si="238"/>
        <v>98</v>
      </c>
      <c r="CV107" s="298">
        <f t="shared" si="239"/>
        <v>98</v>
      </c>
      <c r="CW107" s="31">
        <f t="shared" si="240"/>
        <v>526</v>
      </c>
      <c r="CX107" s="121">
        <f t="shared" si="241"/>
        <v>6793.2899999999991</v>
      </c>
      <c r="CY107" s="196">
        <f t="shared" si="242"/>
        <v>223</v>
      </c>
      <c r="CZ107" s="298">
        <f t="shared" si="243"/>
        <v>223</v>
      </c>
      <c r="DA107" s="31">
        <f t="shared" si="244"/>
        <v>1089.5</v>
      </c>
      <c r="DB107" s="121">
        <f t="shared" si="245"/>
        <v>16275.6</v>
      </c>
      <c r="DC107" s="196">
        <f t="shared" si="246"/>
        <v>0</v>
      </c>
      <c r="DD107" s="298">
        <f t="shared" si="247"/>
        <v>0</v>
      </c>
      <c r="DE107" s="9" t="str">
        <f t="shared" si="248"/>
        <v/>
      </c>
      <c r="DF107" s="11" t="str">
        <f t="shared" si="249"/>
        <v/>
      </c>
      <c r="DG107" s="29">
        <f t="shared" si="250"/>
        <v>1089.5</v>
      </c>
      <c r="DH107" s="11">
        <f t="shared" si="251"/>
        <v>16275.6</v>
      </c>
    </row>
    <row r="108" spans="1:112">
      <c r="A108" s="144" t="s">
        <v>79</v>
      </c>
      <c r="B108" s="145" t="s">
        <v>108</v>
      </c>
      <c r="C108" s="144">
        <v>139621</v>
      </c>
      <c r="D108" s="146">
        <v>10</v>
      </c>
      <c r="E108" s="335">
        <v>120</v>
      </c>
      <c r="F108" s="115">
        <v>0</v>
      </c>
      <c r="G108" s="116">
        <f t="shared" si="145"/>
        <v>120</v>
      </c>
      <c r="H108" s="108">
        <f t="shared" si="203"/>
        <v>120</v>
      </c>
      <c r="I108" s="376">
        <f t="shared" si="204"/>
        <v>120</v>
      </c>
      <c r="J108" s="375"/>
      <c r="K108" s="5">
        <v>5</v>
      </c>
      <c r="L108" s="302">
        <f t="shared" si="146"/>
        <v>5</v>
      </c>
      <c r="M108" s="512">
        <v>2</v>
      </c>
      <c r="N108" s="302">
        <f t="shared" si="205"/>
        <v>2</v>
      </c>
      <c r="O108" s="512"/>
      <c r="P108" s="302">
        <f t="shared" si="206"/>
        <v>0</v>
      </c>
      <c r="Q108" s="512">
        <v>2.4</v>
      </c>
      <c r="R108" s="120">
        <f t="shared" si="128"/>
        <v>12</v>
      </c>
      <c r="S108" s="512">
        <v>3</v>
      </c>
      <c r="T108" s="120">
        <f t="shared" si="207"/>
        <v>6</v>
      </c>
      <c r="U108" s="512"/>
      <c r="V108" s="120">
        <f t="shared" si="208"/>
        <v>0</v>
      </c>
      <c r="W108" s="512">
        <v>77.2</v>
      </c>
      <c r="X108" s="7">
        <f t="shared" si="147"/>
        <v>386</v>
      </c>
      <c r="Y108" s="6">
        <v>80.5</v>
      </c>
      <c r="Z108" s="7">
        <f t="shared" si="129"/>
        <v>161</v>
      </c>
      <c r="AA108" s="6"/>
      <c r="AB108" s="7">
        <f t="shared" si="130"/>
        <v>0</v>
      </c>
      <c r="AC108" s="8">
        <f t="shared" si="209"/>
        <v>7</v>
      </c>
      <c r="AD108" s="298">
        <f t="shared" si="131"/>
        <v>7</v>
      </c>
      <c r="AE108" s="110">
        <f t="shared" si="210"/>
        <v>2.5714285714285716</v>
      </c>
      <c r="AF108" s="9">
        <f t="shared" si="132"/>
        <v>18</v>
      </c>
      <c r="AG108" s="10">
        <f t="shared" si="211"/>
        <v>78.142857142857139</v>
      </c>
      <c r="AH108" s="11">
        <f t="shared" si="133"/>
        <v>547</v>
      </c>
      <c r="AI108" s="6">
        <v>69</v>
      </c>
      <c r="AJ108" s="298">
        <f t="shared" si="212"/>
        <v>69</v>
      </c>
      <c r="AK108" s="6">
        <v>20</v>
      </c>
      <c r="AL108" s="298">
        <f t="shared" si="213"/>
        <v>20</v>
      </c>
      <c r="AM108" s="6"/>
      <c r="AN108" s="298">
        <f t="shared" si="214"/>
        <v>0</v>
      </c>
      <c r="AO108" s="6">
        <v>3.7608695652173911</v>
      </c>
      <c r="AP108" s="41">
        <f t="shared" si="134"/>
        <v>259.5</v>
      </c>
      <c r="AQ108" s="6">
        <v>5.3</v>
      </c>
      <c r="AR108" s="41">
        <f t="shared" si="215"/>
        <v>106</v>
      </c>
      <c r="AS108" s="6"/>
      <c r="AT108" s="41">
        <f t="shared" si="216"/>
        <v>0</v>
      </c>
      <c r="AU108" s="6">
        <v>73.743913043478258</v>
      </c>
      <c r="AV108" s="111">
        <f t="shared" si="135"/>
        <v>5088.33</v>
      </c>
      <c r="AW108" s="6">
        <v>76.082499999999996</v>
      </c>
      <c r="AX108" s="111">
        <f t="shared" si="136"/>
        <v>1521.6499999999999</v>
      </c>
      <c r="AY108" s="6"/>
      <c r="AZ108" s="118">
        <f t="shared" si="137"/>
        <v>0</v>
      </c>
      <c r="BA108" s="8">
        <f t="shared" si="217"/>
        <v>89</v>
      </c>
      <c r="BB108" s="298">
        <f t="shared" si="138"/>
        <v>89</v>
      </c>
      <c r="BC108" s="110">
        <f t="shared" si="218"/>
        <v>4.106741573033708</v>
      </c>
      <c r="BD108" s="9">
        <f t="shared" si="139"/>
        <v>365.5</v>
      </c>
      <c r="BE108" s="10">
        <f t="shared" si="219"/>
        <v>74.269438202247187</v>
      </c>
      <c r="BF108" s="11">
        <f t="shared" si="140"/>
        <v>6609.98</v>
      </c>
      <c r="BG108" s="304">
        <f t="shared" si="220"/>
        <v>96</v>
      </c>
      <c r="BH108" s="298">
        <f t="shared" si="221"/>
        <v>96</v>
      </c>
      <c r="BI108" s="112">
        <f t="shared" si="222"/>
        <v>3.9947916666666665</v>
      </c>
      <c r="BJ108" s="113">
        <f t="shared" si="141"/>
        <v>383.5</v>
      </c>
      <c r="BK108" s="10">
        <f t="shared" si="223"/>
        <v>74.551874999999995</v>
      </c>
      <c r="BL108" s="119">
        <f t="shared" si="142"/>
        <v>7156.98</v>
      </c>
      <c r="BM108" s="5">
        <v>19</v>
      </c>
      <c r="BN108" s="298">
        <f t="shared" si="172"/>
        <v>19</v>
      </c>
      <c r="BO108" s="6">
        <v>5</v>
      </c>
      <c r="BP108" s="298">
        <f t="shared" si="224"/>
        <v>5</v>
      </c>
      <c r="BQ108" s="6"/>
      <c r="BR108" s="298">
        <f t="shared" si="225"/>
        <v>0</v>
      </c>
      <c r="BS108" s="40">
        <v>2.9736842105263155</v>
      </c>
      <c r="BT108" s="41">
        <f t="shared" si="175"/>
        <v>56.499999999999993</v>
      </c>
      <c r="BU108" s="40">
        <v>2.6</v>
      </c>
      <c r="BV108" s="41">
        <f t="shared" si="226"/>
        <v>13</v>
      </c>
      <c r="BW108" s="40"/>
      <c r="BX108" s="41">
        <f t="shared" si="227"/>
        <v>0</v>
      </c>
      <c r="BY108" s="6">
        <v>53.929473684210528</v>
      </c>
      <c r="BZ108" s="111">
        <f t="shared" si="178"/>
        <v>1024.6600000000001</v>
      </c>
      <c r="CA108" s="6">
        <v>46.4</v>
      </c>
      <c r="CB108" s="111">
        <f t="shared" si="143"/>
        <v>232</v>
      </c>
      <c r="CC108" s="6"/>
      <c r="CD108" s="111">
        <f t="shared" si="144"/>
        <v>0</v>
      </c>
      <c r="CE108" s="8">
        <f t="shared" si="228"/>
        <v>24</v>
      </c>
      <c r="CF108" s="298">
        <f t="shared" si="148"/>
        <v>24</v>
      </c>
      <c r="CG108" s="110">
        <f t="shared" si="229"/>
        <v>2.8958333333333335</v>
      </c>
      <c r="CH108" s="9">
        <f t="shared" si="149"/>
        <v>69.5</v>
      </c>
      <c r="CI108" s="10">
        <f t="shared" si="230"/>
        <v>52.360833333333339</v>
      </c>
      <c r="CJ108" s="117">
        <f t="shared" si="150"/>
        <v>1256.6600000000001</v>
      </c>
      <c r="CK108" s="5"/>
      <c r="CL108" s="302">
        <f t="shared" si="231"/>
        <v>0</v>
      </c>
      <c r="CM108" s="40"/>
      <c r="CN108" s="9">
        <f t="shared" si="232"/>
        <v>0</v>
      </c>
      <c r="CO108" s="6"/>
      <c r="CP108" s="117">
        <f t="shared" si="233"/>
        <v>0</v>
      </c>
      <c r="CQ108" s="195">
        <f t="shared" si="234"/>
        <v>93</v>
      </c>
      <c r="CR108" s="298">
        <f t="shared" si="235"/>
        <v>93</v>
      </c>
      <c r="CS108" s="9">
        <f t="shared" si="236"/>
        <v>328</v>
      </c>
      <c r="CT108" s="117">
        <f t="shared" si="237"/>
        <v>6498.99</v>
      </c>
      <c r="CU108" s="196">
        <f t="shared" si="238"/>
        <v>27</v>
      </c>
      <c r="CV108" s="298">
        <f t="shared" si="239"/>
        <v>27</v>
      </c>
      <c r="CW108" s="31">
        <f t="shared" si="240"/>
        <v>125</v>
      </c>
      <c r="CX108" s="121">
        <f t="shared" si="241"/>
        <v>1914.6499999999999</v>
      </c>
      <c r="CY108" s="196">
        <f t="shared" si="242"/>
        <v>120</v>
      </c>
      <c r="CZ108" s="298">
        <f t="shared" si="243"/>
        <v>120</v>
      </c>
      <c r="DA108" s="31">
        <f t="shared" si="244"/>
        <v>453</v>
      </c>
      <c r="DB108" s="121">
        <f t="shared" si="245"/>
        <v>8413.64</v>
      </c>
      <c r="DC108" s="196">
        <f t="shared" si="246"/>
        <v>0</v>
      </c>
      <c r="DD108" s="298">
        <f t="shared" si="247"/>
        <v>0</v>
      </c>
      <c r="DE108" s="9" t="str">
        <f t="shared" si="248"/>
        <v/>
      </c>
      <c r="DF108" s="11" t="str">
        <f t="shared" si="249"/>
        <v/>
      </c>
      <c r="DG108" s="29">
        <f t="shared" si="250"/>
        <v>453</v>
      </c>
      <c r="DH108" s="11">
        <f t="shared" si="251"/>
        <v>8413.64</v>
      </c>
    </row>
    <row r="109" spans="1:112">
      <c r="A109" s="144" t="s">
        <v>79</v>
      </c>
      <c r="B109" s="145" t="s">
        <v>109</v>
      </c>
      <c r="C109" s="144">
        <v>140997</v>
      </c>
      <c r="D109" s="146">
        <v>10</v>
      </c>
      <c r="E109" s="335">
        <v>224</v>
      </c>
      <c r="F109" s="115">
        <v>5</v>
      </c>
      <c r="G109" s="116">
        <f t="shared" si="145"/>
        <v>219</v>
      </c>
      <c r="H109" s="108">
        <f t="shared" si="203"/>
        <v>219</v>
      </c>
      <c r="I109" s="376">
        <f t="shared" si="204"/>
        <v>219</v>
      </c>
      <c r="J109" s="375"/>
      <c r="K109" s="5">
        <v>3</v>
      </c>
      <c r="L109" s="302">
        <f t="shared" si="146"/>
        <v>3</v>
      </c>
      <c r="M109" s="512">
        <v>1</v>
      </c>
      <c r="N109" s="302">
        <f t="shared" si="205"/>
        <v>1</v>
      </c>
      <c r="O109" s="512"/>
      <c r="P109" s="302">
        <f t="shared" si="206"/>
        <v>0</v>
      </c>
      <c r="Q109" s="512">
        <v>2.1666666666666665</v>
      </c>
      <c r="R109" s="120">
        <f t="shared" si="128"/>
        <v>6.5</v>
      </c>
      <c r="S109" s="512">
        <v>1.5</v>
      </c>
      <c r="T109" s="120">
        <f t="shared" si="207"/>
        <v>1.5</v>
      </c>
      <c r="U109" s="512"/>
      <c r="V109" s="120">
        <f t="shared" si="208"/>
        <v>0</v>
      </c>
      <c r="W109" s="512">
        <v>67</v>
      </c>
      <c r="X109" s="7">
        <f t="shared" si="147"/>
        <v>201</v>
      </c>
      <c r="Y109" s="6">
        <v>75</v>
      </c>
      <c r="Z109" s="7">
        <f t="shared" si="129"/>
        <v>75</v>
      </c>
      <c r="AA109" s="6"/>
      <c r="AB109" s="7">
        <f t="shared" si="130"/>
        <v>0</v>
      </c>
      <c r="AC109" s="8">
        <f t="shared" si="209"/>
        <v>4</v>
      </c>
      <c r="AD109" s="298">
        <f t="shared" si="131"/>
        <v>4</v>
      </c>
      <c r="AE109" s="110">
        <f t="shared" si="210"/>
        <v>2</v>
      </c>
      <c r="AF109" s="9">
        <f t="shared" si="132"/>
        <v>8</v>
      </c>
      <c r="AG109" s="10">
        <f t="shared" si="211"/>
        <v>69</v>
      </c>
      <c r="AH109" s="11">
        <f t="shared" si="133"/>
        <v>276</v>
      </c>
      <c r="AI109" s="6">
        <v>108</v>
      </c>
      <c r="AJ109" s="298">
        <f t="shared" si="212"/>
        <v>108</v>
      </c>
      <c r="AK109" s="6">
        <v>40</v>
      </c>
      <c r="AL109" s="298">
        <f t="shared" si="213"/>
        <v>40</v>
      </c>
      <c r="AM109" s="6"/>
      <c r="AN109" s="298">
        <f t="shared" si="214"/>
        <v>0</v>
      </c>
      <c r="AO109" s="6">
        <v>3.7222222222222223</v>
      </c>
      <c r="AP109" s="41">
        <f t="shared" si="134"/>
        <v>402</v>
      </c>
      <c r="AQ109" s="6">
        <v>5.0125000000000002</v>
      </c>
      <c r="AR109" s="41">
        <f t="shared" si="215"/>
        <v>200.5</v>
      </c>
      <c r="AS109" s="6"/>
      <c r="AT109" s="41">
        <f t="shared" si="216"/>
        <v>0</v>
      </c>
      <c r="AU109" s="6">
        <v>77.107870370370378</v>
      </c>
      <c r="AV109" s="111">
        <f t="shared" si="135"/>
        <v>8327.6500000000015</v>
      </c>
      <c r="AW109" s="6">
        <v>75.599500000000006</v>
      </c>
      <c r="AX109" s="111">
        <f t="shared" si="136"/>
        <v>3023.9800000000005</v>
      </c>
      <c r="AY109" s="6"/>
      <c r="AZ109" s="118">
        <f t="shared" si="137"/>
        <v>0</v>
      </c>
      <c r="BA109" s="8">
        <f t="shared" si="217"/>
        <v>148</v>
      </c>
      <c r="BB109" s="298">
        <f t="shared" si="138"/>
        <v>148</v>
      </c>
      <c r="BC109" s="110">
        <f t="shared" si="218"/>
        <v>4.0709459459459456</v>
      </c>
      <c r="BD109" s="9">
        <f t="shared" si="139"/>
        <v>602.5</v>
      </c>
      <c r="BE109" s="10">
        <f t="shared" si="219"/>
        <v>76.700202702702711</v>
      </c>
      <c r="BF109" s="11">
        <f t="shared" si="140"/>
        <v>11351.630000000001</v>
      </c>
      <c r="BG109" s="304">
        <f t="shared" si="220"/>
        <v>152</v>
      </c>
      <c r="BH109" s="298">
        <f t="shared" si="221"/>
        <v>152</v>
      </c>
      <c r="BI109" s="112">
        <f t="shared" si="222"/>
        <v>4.0164473684210522</v>
      </c>
      <c r="BJ109" s="113">
        <f t="shared" si="141"/>
        <v>610.49999999999989</v>
      </c>
      <c r="BK109" s="10">
        <f t="shared" si="223"/>
        <v>76.497565789473697</v>
      </c>
      <c r="BL109" s="119">
        <f t="shared" si="142"/>
        <v>11627.630000000001</v>
      </c>
      <c r="BM109" s="5">
        <v>19</v>
      </c>
      <c r="BN109" s="298">
        <f t="shared" si="172"/>
        <v>19</v>
      </c>
      <c r="BO109" s="6">
        <v>48</v>
      </c>
      <c r="BP109" s="298">
        <f t="shared" si="224"/>
        <v>48</v>
      </c>
      <c r="BQ109" s="6"/>
      <c r="BR109" s="298">
        <f t="shared" si="225"/>
        <v>0</v>
      </c>
      <c r="BS109" s="40">
        <v>3.0789473684210527</v>
      </c>
      <c r="BT109" s="41">
        <f t="shared" si="175"/>
        <v>58.5</v>
      </c>
      <c r="BU109" s="40">
        <v>3.083333333333333</v>
      </c>
      <c r="BV109" s="41">
        <f t="shared" si="226"/>
        <v>148</v>
      </c>
      <c r="BW109" s="40"/>
      <c r="BX109" s="41">
        <f t="shared" si="227"/>
        <v>0</v>
      </c>
      <c r="BY109" s="6">
        <v>55.684210526315795</v>
      </c>
      <c r="BZ109" s="111">
        <f t="shared" si="178"/>
        <v>1058</v>
      </c>
      <c r="CA109" s="6">
        <v>50.930416666666673</v>
      </c>
      <c r="CB109" s="111">
        <f t="shared" si="143"/>
        <v>2444.6600000000003</v>
      </c>
      <c r="CC109" s="6"/>
      <c r="CD109" s="111">
        <f t="shared" si="144"/>
        <v>0</v>
      </c>
      <c r="CE109" s="8">
        <f t="shared" si="228"/>
        <v>67</v>
      </c>
      <c r="CF109" s="298">
        <f t="shared" si="148"/>
        <v>67</v>
      </c>
      <c r="CG109" s="110">
        <f t="shared" si="229"/>
        <v>3.0820895522388061</v>
      </c>
      <c r="CH109" s="9">
        <f t="shared" si="149"/>
        <v>206.5</v>
      </c>
      <c r="CI109" s="10">
        <f t="shared" si="230"/>
        <v>52.278507462686569</v>
      </c>
      <c r="CJ109" s="117">
        <f t="shared" si="150"/>
        <v>3502.6600000000003</v>
      </c>
      <c r="CK109" s="5"/>
      <c r="CL109" s="302">
        <f t="shared" si="231"/>
        <v>0</v>
      </c>
      <c r="CM109" s="40"/>
      <c r="CN109" s="9">
        <f t="shared" si="232"/>
        <v>0</v>
      </c>
      <c r="CO109" s="6"/>
      <c r="CP109" s="117">
        <f t="shared" si="233"/>
        <v>0</v>
      </c>
      <c r="CQ109" s="195">
        <f t="shared" si="234"/>
        <v>130</v>
      </c>
      <c r="CR109" s="298">
        <f t="shared" si="235"/>
        <v>130</v>
      </c>
      <c r="CS109" s="9">
        <f t="shared" si="236"/>
        <v>467</v>
      </c>
      <c r="CT109" s="117">
        <f t="shared" si="237"/>
        <v>9586.6500000000015</v>
      </c>
      <c r="CU109" s="196">
        <f t="shared" si="238"/>
        <v>89</v>
      </c>
      <c r="CV109" s="298">
        <f t="shared" si="239"/>
        <v>89</v>
      </c>
      <c r="CW109" s="31">
        <f t="shared" si="240"/>
        <v>350</v>
      </c>
      <c r="CX109" s="121">
        <f t="shared" si="241"/>
        <v>5543.6400000000012</v>
      </c>
      <c r="CY109" s="196">
        <f t="shared" si="242"/>
        <v>219</v>
      </c>
      <c r="CZ109" s="298">
        <f t="shared" si="243"/>
        <v>219</v>
      </c>
      <c r="DA109" s="31">
        <f t="shared" si="244"/>
        <v>817</v>
      </c>
      <c r="DB109" s="121">
        <f t="shared" si="245"/>
        <v>15130.290000000003</v>
      </c>
      <c r="DC109" s="196">
        <f t="shared" si="246"/>
        <v>0</v>
      </c>
      <c r="DD109" s="298">
        <f t="shared" si="247"/>
        <v>0</v>
      </c>
      <c r="DE109" s="9" t="str">
        <f t="shared" si="248"/>
        <v/>
      </c>
      <c r="DF109" s="11" t="str">
        <f t="shared" si="249"/>
        <v/>
      </c>
      <c r="DG109" s="29">
        <f t="shared" si="250"/>
        <v>816.99999999999989</v>
      </c>
      <c r="DH109" s="11">
        <f t="shared" si="251"/>
        <v>15130.29</v>
      </c>
    </row>
    <row r="110" spans="1:112">
      <c r="A110" s="144" t="s">
        <v>79</v>
      </c>
      <c r="B110" s="145" t="s">
        <v>110</v>
      </c>
      <c r="C110" s="144">
        <v>141307</v>
      </c>
      <c r="D110" s="146">
        <v>10</v>
      </c>
      <c r="E110" s="335">
        <v>102</v>
      </c>
      <c r="F110" s="115">
        <v>2</v>
      </c>
      <c r="G110" s="116">
        <f t="shared" si="145"/>
        <v>100</v>
      </c>
      <c r="H110" s="108">
        <f t="shared" si="203"/>
        <v>100</v>
      </c>
      <c r="I110" s="376">
        <f t="shared" si="204"/>
        <v>100</v>
      </c>
      <c r="J110" s="375"/>
      <c r="K110" s="5">
        <v>1</v>
      </c>
      <c r="L110" s="302">
        <f t="shared" si="146"/>
        <v>1</v>
      </c>
      <c r="M110" s="512">
        <v>0</v>
      </c>
      <c r="N110" s="302">
        <f t="shared" si="205"/>
        <v>0</v>
      </c>
      <c r="O110" s="512"/>
      <c r="P110" s="302">
        <f t="shared" si="206"/>
        <v>0</v>
      </c>
      <c r="Q110" s="512">
        <v>2</v>
      </c>
      <c r="R110" s="120">
        <f t="shared" si="128"/>
        <v>2</v>
      </c>
      <c r="S110" s="512">
        <v>0</v>
      </c>
      <c r="T110" s="120">
        <f t="shared" si="207"/>
        <v>0</v>
      </c>
      <c r="U110" s="512"/>
      <c r="V110" s="120">
        <f t="shared" si="208"/>
        <v>0</v>
      </c>
      <c r="W110" s="512">
        <v>53</v>
      </c>
      <c r="X110" s="7">
        <f t="shared" si="147"/>
        <v>53</v>
      </c>
      <c r="Y110" s="6">
        <v>0</v>
      </c>
      <c r="Z110" s="7">
        <f t="shared" si="129"/>
        <v>0</v>
      </c>
      <c r="AA110" s="6"/>
      <c r="AB110" s="7">
        <f t="shared" si="130"/>
        <v>0</v>
      </c>
      <c r="AC110" s="8">
        <f t="shared" si="209"/>
        <v>1</v>
      </c>
      <c r="AD110" s="298">
        <f t="shared" si="131"/>
        <v>1</v>
      </c>
      <c r="AE110" s="110">
        <f t="shared" si="210"/>
        <v>2</v>
      </c>
      <c r="AF110" s="9">
        <f t="shared" si="132"/>
        <v>2</v>
      </c>
      <c r="AG110" s="10">
        <f t="shared" si="211"/>
        <v>53</v>
      </c>
      <c r="AH110" s="11">
        <f t="shared" si="133"/>
        <v>53</v>
      </c>
      <c r="AI110" s="6">
        <v>42</v>
      </c>
      <c r="AJ110" s="298">
        <f t="shared" si="212"/>
        <v>42</v>
      </c>
      <c r="AK110" s="6">
        <v>26</v>
      </c>
      <c r="AL110" s="298">
        <f t="shared" si="213"/>
        <v>26</v>
      </c>
      <c r="AM110" s="6"/>
      <c r="AN110" s="298">
        <f t="shared" si="214"/>
        <v>0</v>
      </c>
      <c r="AO110" s="6">
        <v>5.1785714285714288</v>
      </c>
      <c r="AP110" s="41">
        <f t="shared" si="134"/>
        <v>217.5</v>
      </c>
      <c r="AQ110" s="6">
        <v>5.884615384615385</v>
      </c>
      <c r="AR110" s="41">
        <f t="shared" si="215"/>
        <v>153</v>
      </c>
      <c r="AS110" s="6"/>
      <c r="AT110" s="41">
        <f t="shared" si="216"/>
        <v>0</v>
      </c>
      <c r="AU110" s="6">
        <v>80.79357142857144</v>
      </c>
      <c r="AV110" s="111">
        <f t="shared" si="135"/>
        <v>3393.3300000000004</v>
      </c>
      <c r="AW110" s="6">
        <v>74.614999999999995</v>
      </c>
      <c r="AX110" s="111">
        <f t="shared" si="136"/>
        <v>1939.9899999999998</v>
      </c>
      <c r="AY110" s="6"/>
      <c r="AZ110" s="118">
        <f t="shared" si="137"/>
        <v>0</v>
      </c>
      <c r="BA110" s="8">
        <f t="shared" si="217"/>
        <v>68</v>
      </c>
      <c r="BB110" s="298">
        <f t="shared" si="138"/>
        <v>68</v>
      </c>
      <c r="BC110" s="110">
        <f t="shared" si="218"/>
        <v>5.4485294117647056</v>
      </c>
      <c r="BD110" s="9">
        <f t="shared" si="139"/>
        <v>370.5</v>
      </c>
      <c r="BE110" s="10">
        <f t="shared" si="219"/>
        <v>78.431176470588227</v>
      </c>
      <c r="BF110" s="11">
        <f t="shared" si="140"/>
        <v>5333.32</v>
      </c>
      <c r="BG110" s="304">
        <f t="shared" si="220"/>
        <v>69</v>
      </c>
      <c r="BH110" s="298">
        <f t="shared" si="221"/>
        <v>69</v>
      </c>
      <c r="BI110" s="112">
        <f t="shared" si="222"/>
        <v>5.3985507246376816</v>
      </c>
      <c r="BJ110" s="113">
        <f t="shared" si="141"/>
        <v>372.50000000000006</v>
      </c>
      <c r="BK110" s="10">
        <f t="shared" si="223"/>
        <v>78.062608695652173</v>
      </c>
      <c r="BL110" s="119">
        <f t="shared" si="142"/>
        <v>5386.32</v>
      </c>
      <c r="BM110" s="5">
        <v>16</v>
      </c>
      <c r="BN110" s="298">
        <f t="shared" si="172"/>
        <v>16</v>
      </c>
      <c r="BO110" s="6">
        <v>15</v>
      </c>
      <c r="BP110" s="298">
        <f t="shared" si="224"/>
        <v>15</v>
      </c>
      <c r="BQ110" s="6"/>
      <c r="BR110" s="298">
        <f t="shared" si="225"/>
        <v>0</v>
      </c>
      <c r="BS110" s="40">
        <v>2.65625</v>
      </c>
      <c r="BT110" s="41">
        <f t="shared" si="175"/>
        <v>42.5</v>
      </c>
      <c r="BU110" s="40">
        <v>4.333333333333333</v>
      </c>
      <c r="BV110" s="41">
        <f t="shared" si="226"/>
        <v>65</v>
      </c>
      <c r="BW110" s="40"/>
      <c r="BX110" s="41">
        <f t="shared" si="227"/>
        <v>0</v>
      </c>
      <c r="BY110" s="6">
        <v>53.375</v>
      </c>
      <c r="BZ110" s="111">
        <f t="shared" si="178"/>
        <v>854</v>
      </c>
      <c r="CA110" s="6">
        <v>47.776666666666671</v>
      </c>
      <c r="CB110" s="111">
        <f t="shared" si="143"/>
        <v>716.65000000000009</v>
      </c>
      <c r="CC110" s="6"/>
      <c r="CD110" s="111">
        <f t="shared" si="144"/>
        <v>0</v>
      </c>
      <c r="CE110" s="8">
        <f t="shared" si="228"/>
        <v>31</v>
      </c>
      <c r="CF110" s="298">
        <f t="shared" si="148"/>
        <v>31</v>
      </c>
      <c r="CG110" s="110">
        <f t="shared" si="229"/>
        <v>3.467741935483871</v>
      </c>
      <c r="CH110" s="9">
        <f t="shared" si="149"/>
        <v>107.5</v>
      </c>
      <c r="CI110" s="10">
        <f t="shared" si="230"/>
        <v>50.66612903225807</v>
      </c>
      <c r="CJ110" s="117">
        <f t="shared" si="150"/>
        <v>1570.65</v>
      </c>
      <c r="CK110" s="5"/>
      <c r="CL110" s="302">
        <f t="shared" si="231"/>
        <v>0</v>
      </c>
      <c r="CM110" s="40"/>
      <c r="CN110" s="9">
        <f t="shared" si="232"/>
        <v>0</v>
      </c>
      <c r="CO110" s="6"/>
      <c r="CP110" s="117">
        <f t="shared" si="233"/>
        <v>0</v>
      </c>
      <c r="CQ110" s="195">
        <f t="shared" si="234"/>
        <v>59</v>
      </c>
      <c r="CR110" s="298">
        <f t="shared" si="235"/>
        <v>59</v>
      </c>
      <c r="CS110" s="9">
        <f t="shared" si="236"/>
        <v>262</v>
      </c>
      <c r="CT110" s="117">
        <f t="shared" si="237"/>
        <v>4300.33</v>
      </c>
      <c r="CU110" s="196">
        <f t="shared" si="238"/>
        <v>41</v>
      </c>
      <c r="CV110" s="298">
        <f t="shared" si="239"/>
        <v>41</v>
      </c>
      <c r="CW110" s="31">
        <f t="shared" si="240"/>
        <v>218</v>
      </c>
      <c r="CX110" s="121">
        <f t="shared" si="241"/>
        <v>2656.64</v>
      </c>
      <c r="CY110" s="196">
        <f t="shared" si="242"/>
        <v>100</v>
      </c>
      <c r="CZ110" s="298">
        <f t="shared" si="243"/>
        <v>100</v>
      </c>
      <c r="DA110" s="31">
        <f t="shared" si="244"/>
        <v>480</v>
      </c>
      <c r="DB110" s="121">
        <f t="shared" si="245"/>
        <v>6956.9699999999993</v>
      </c>
      <c r="DC110" s="196">
        <f t="shared" si="246"/>
        <v>0</v>
      </c>
      <c r="DD110" s="298">
        <f t="shared" si="247"/>
        <v>0</v>
      </c>
      <c r="DE110" s="9" t="str">
        <f t="shared" si="248"/>
        <v/>
      </c>
      <c r="DF110" s="11" t="str">
        <f t="shared" si="249"/>
        <v/>
      </c>
      <c r="DG110" s="29">
        <f t="shared" si="250"/>
        <v>480.00000000000006</v>
      </c>
      <c r="DH110" s="11">
        <f t="shared" si="251"/>
        <v>6956.9699999999993</v>
      </c>
    </row>
    <row r="111" spans="1:112">
      <c r="A111" s="144" t="s">
        <v>79</v>
      </c>
      <c r="B111" s="145" t="s">
        <v>498</v>
      </c>
      <c r="C111" s="144">
        <v>447689</v>
      </c>
      <c r="D111" s="146">
        <v>15</v>
      </c>
      <c r="E111" s="335">
        <v>74</v>
      </c>
      <c r="F111" s="115">
        <v>0</v>
      </c>
      <c r="G111" s="116">
        <f t="shared" si="145"/>
        <v>74</v>
      </c>
      <c r="H111" s="108">
        <f t="shared" si="203"/>
        <v>74</v>
      </c>
      <c r="I111" s="376">
        <f t="shared" si="204"/>
        <v>74</v>
      </c>
      <c r="J111" s="375"/>
      <c r="K111" s="5">
        <v>0</v>
      </c>
      <c r="L111" s="302">
        <f t="shared" si="146"/>
        <v>0</v>
      </c>
      <c r="M111" s="512">
        <v>0</v>
      </c>
      <c r="N111" s="302">
        <f t="shared" si="205"/>
        <v>0</v>
      </c>
      <c r="O111" s="512"/>
      <c r="P111" s="302">
        <f t="shared" si="206"/>
        <v>0</v>
      </c>
      <c r="Q111" s="512">
        <v>0</v>
      </c>
      <c r="R111" s="120">
        <f t="shared" si="128"/>
        <v>0</v>
      </c>
      <c r="S111" s="512">
        <v>0</v>
      </c>
      <c r="T111" s="120">
        <f t="shared" si="207"/>
        <v>0</v>
      </c>
      <c r="U111" s="512"/>
      <c r="V111" s="120">
        <f t="shared" si="208"/>
        <v>0</v>
      </c>
      <c r="W111" s="512">
        <v>0</v>
      </c>
      <c r="X111" s="7">
        <f t="shared" si="147"/>
        <v>0</v>
      </c>
      <c r="Y111" s="6">
        <v>0</v>
      </c>
      <c r="Z111" s="7">
        <f t="shared" si="129"/>
        <v>0</v>
      </c>
      <c r="AA111" s="6"/>
      <c r="AB111" s="7">
        <f t="shared" si="130"/>
        <v>0</v>
      </c>
      <c r="AC111" s="8">
        <f t="shared" si="209"/>
        <v>0</v>
      </c>
      <c r="AD111" s="298">
        <f t="shared" si="131"/>
        <v>0</v>
      </c>
      <c r="AE111" s="110">
        <f t="shared" si="210"/>
        <v>0</v>
      </c>
      <c r="AF111" s="9">
        <f t="shared" si="132"/>
        <v>0</v>
      </c>
      <c r="AG111" s="10">
        <f t="shared" si="211"/>
        <v>0</v>
      </c>
      <c r="AH111" s="11">
        <f t="shared" si="133"/>
        <v>0</v>
      </c>
      <c r="AI111" s="6"/>
      <c r="AJ111" s="298">
        <f t="shared" si="212"/>
        <v>0</v>
      </c>
      <c r="AK111" s="6"/>
      <c r="AL111" s="298">
        <f t="shared" si="213"/>
        <v>0</v>
      </c>
      <c r="AM111" s="6"/>
      <c r="AN111" s="298">
        <f t="shared" si="214"/>
        <v>0</v>
      </c>
      <c r="AO111" s="6"/>
      <c r="AP111" s="41">
        <f t="shared" si="134"/>
        <v>0</v>
      </c>
      <c r="AQ111" s="6"/>
      <c r="AR111" s="41">
        <f t="shared" si="215"/>
        <v>0</v>
      </c>
      <c r="AS111" s="6"/>
      <c r="AT111" s="41">
        <f t="shared" si="216"/>
        <v>0</v>
      </c>
      <c r="AU111" s="6"/>
      <c r="AV111" s="111">
        <f t="shared" si="135"/>
        <v>0</v>
      </c>
      <c r="AW111" s="6"/>
      <c r="AX111" s="111">
        <f t="shared" si="136"/>
        <v>0</v>
      </c>
      <c r="AY111" s="6"/>
      <c r="AZ111" s="118">
        <f t="shared" si="137"/>
        <v>0</v>
      </c>
      <c r="BA111" s="8">
        <f t="shared" si="217"/>
        <v>0</v>
      </c>
      <c r="BB111" s="298">
        <f t="shared" si="138"/>
        <v>0</v>
      </c>
      <c r="BC111" s="110">
        <f t="shared" si="218"/>
        <v>0</v>
      </c>
      <c r="BD111" s="9">
        <f t="shared" si="139"/>
        <v>0</v>
      </c>
      <c r="BE111" s="10">
        <f t="shared" si="219"/>
        <v>0</v>
      </c>
      <c r="BF111" s="11">
        <f t="shared" si="140"/>
        <v>0</v>
      </c>
      <c r="BG111" s="304">
        <f t="shared" si="220"/>
        <v>0</v>
      </c>
      <c r="BH111" s="298">
        <f t="shared" si="221"/>
        <v>0</v>
      </c>
      <c r="BI111" s="112">
        <f t="shared" si="222"/>
        <v>0</v>
      </c>
      <c r="BJ111" s="113">
        <f t="shared" si="141"/>
        <v>0</v>
      </c>
      <c r="BK111" s="10">
        <f t="shared" si="223"/>
        <v>0</v>
      </c>
      <c r="BL111" s="119">
        <f t="shared" si="142"/>
        <v>0</v>
      </c>
      <c r="BM111" s="5">
        <v>35</v>
      </c>
      <c r="BN111" s="298">
        <f t="shared" si="172"/>
        <v>35</v>
      </c>
      <c r="BO111" s="6">
        <v>39</v>
      </c>
      <c r="BP111" s="298">
        <f t="shared" si="224"/>
        <v>39</v>
      </c>
      <c r="BQ111" s="6"/>
      <c r="BR111" s="298">
        <f t="shared" si="225"/>
        <v>0</v>
      </c>
      <c r="BS111" s="40">
        <v>2.4857142857142858</v>
      </c>
      <c r="BT111" s="41">
        <f t="shared" si="175"/>
        <v>87</v>
      </c>
      <c r="BU111" s="40">
        <v>2.666666666666667</v>
      </c>
      <c r="BV111" s="41">
        <f t="shared" si="226"/>
        <v>104.00000000000001</v>
      </c>
      <c r="BW111" s="40"/>
      <c r="BX111" s="41">
        <f t="shared" si="227"/>
        <v>0</v>
      </c>
      <c r="BY111" s="6">
        <v>62.4</v>
      </c>
      <c r="BZ111" s="111">
        <f t="shared" si="178"/>
        <v>2184</v>
      </c>
      <c r="CA111" s="6">
        <v>59.435897435897431</v>
      </c>
      <c r="CB111" s="111">
        <f t="shared" si="143"/>
        <v>2318</v>
      </c>
      <c r="CC111" s="6"/>
      <c r="CD111" s="111">
        <f t="shared" si="144"/>
        <v>0</v>
      </c>
      <c r="CE111" s="8">
        <f t="shared" si="228"/>
        <v>74</v>
      </c>
      <c r="CF111" s="298">
        <f t="shared" si="148"/>
        <v>74</v>
      </c>
      <c r="CG111" s="110">
        <f t="shared" si="229"/>
        <v>2.5810810810810811</v>
      </c>
      <c r="CH111" s="9">
        <f t="shared" si="149"/>
        <v>191</v>
      </c>
      <c r="CI111" s="10">
        <f t="shared" si="230"/>
        <v>60.837837837837839</v>
      </c>
      <c r="CJ111" s="117">
        <f t="shared" si="150"/>
        <v>4502</v>
      </c>
      <c r="CK111" s="5"/>
      <c r="CL111" s="302">
        <f t="shared" si="231"/>
        <v>0</v>
      </c>
      <c r="CM111" s="40"/>
      <c r="CN111" s="9">
        <f t="shared" si="232"/>
        <v>0</v>
      </c>
      <c r="CO111" s="6"/>
      <c r="CP111" s="117">
        <f t="shared" si="233"/>
        <v>0</v>
      </c>
      <c r="CQ111" s="195">
        <f t="shared" si="234"/>
        <v>35</v>
      </c>
      <c r="CR111" s="298">
        <f t="shared" si="235"/>
        <v>35</v>
      </c>
      <c r="CS111" s="9">
        <f t="shared" si="236"/>
        <v>87</v>
      </c>
      <c r="CT111" s="117">
        <f t="shared" si="237"/>
        <v>2184</v>
      </c>
      <c r="CU111" s="196">
        <f t="shared" si="238"/>
        <v>39</v>
      </c>
      <c r="CV111" s="298">
        <f t="shared" si="239"/>
        <v>39</v>
      </c>
      <c r="CW111" s="31">
        <f t="shared" si="240"/>
        <v>104.00000000000001</v>
      </c>
      <c r="CX111" s="121">
        <f t="shared" si="241"/>
        <v>2318</v>
      </c>
      <c r="CY111" s="196">
        <f t="shared" si="242"/>
        <v>74</v>
      </c>
      <c r="CZ111" s="298">
        <f t="shared" si="243"/>
        <v>74</v>
      </c>
      <c r="DA111" s="31">
        <f t="shared" si="244"/>
        <v>191</v>
      </c>
      <c r="DB111" s="121">
        <f t="shared" si="245"/>
        <v>4502</v>
      </c>
      <c r="DC111" s="196">
        <f t="shared" si="246"/>
        <v>0</v>
      </c>
      <c r="DD111" s="298">
        <f t="shared" si="247"/>
        <v>0</v>
      </c>
      <c r="DE111" s="9" t="str">
        <f t="shared" si="248"/>
        <v/>
      </c>
      <c r="DF111" s="11" t="str">
        <f t="shared" si="249"/>
        <v/>
      </c>
      <c r="DG111" s="29">
        <f t="shared" si="250"/>
        <v>191</v>
      </c>
      <c r="DH111" s="11">
        <f t="shared" si="251"/>
        <v>4502</v>
      </c>
    </row>
    <row r="112" spans="1:112">
      <c r="A112" s="153" t="s">
        <v>160</v>
      </c>
      <c r="B112" s="154" t="s">
        <v>161</v>
      </c>
      <c r="C112" s="153">
        <v>157085</v>
      </c>
      <c r="D112" s="107">
        <v>1</v>
      </c>
      <c r="E112" s="335">
        <v>3650</v>
      </c>
      <c r="F112" s="115"/>
      <c r="G112" s="116">
        <f t="shared" si="145"/>
        <v>3650</v>
      </c>
      <c r="H112" s="108">
        <f t="shared" si="203"/>
        <v>3650</v>
      </c>
      <c r="I112" s="376">
        <f t="shared" si="204"/>
        <v>3650</v>
      </c>
      <c r="J112" s="375"/>
      <c r="K112" s="5">
        <v>345</v>
      </c>
      <c r="L112" s="302">
        <f t="shared" si="146"/>
        <v>345</v>
      </c>
      <c r="M112" s="512">
        <v>3</v>
      </c>
      <c r="N112" s="302">
        <f t="shared" si="205"/>
        <v>3</v>
      </c>
      <c r="O112" s="515"/>
      <c r="P112" s="302">
        <f t="shared" si="206"/>
        <v>0</v>
      </c>
      <c r="Q112" s="512">
        <v>4.54</v>
      </c>
      <c r="R112" s="120">
        <f t="shared" si="128"/>
        <v>1566.3</v>
      </c>
      <c r="S112" s="512">
        <v>3.83</v>
      </c>
      <c r="T112" s="120">
        <f t="shared" si="207"/>
        <v>11.49</v>
      </c>
      <c r="U112" s="515"/>
      <c r="V112" s="120">
        <f t="shared" si="208"/>
        <v>0</v>
      </c>
      <c r="W112" s="512">
        <v>133.31</v>
      </c>
      <c r="X112" s="7">
        <f t="shared" si="147"/>
        <v>45991.950000000004</v>
      </c>
      <c r="Y112" s="6">
        <v>105.33</v>
      </c>
      <c r="Z112" s="7">
        <f t="shared" si="129"/>
        <v>315.99</v>
      </c>
      <c r="AA112" s="392"/>
      <c r="AB112" s="7">
        <f t="shared" si="130"/>
        <v>0</v>
      </c>
      <c r="AC112" s="8">
        <f t="shared" si="209"/>
        <v>348</v>
      </c>
      <c r="AD112" s="298">
        <f t="shared" si="131"/>
        <v>348</v>
      </c>
      <c r="AE112" s="110">
        <f t="shared" si="210"/>
        <v>4.5338793103448278</v>
      </c>
      <c r="AF112" s="9">
        <f t="shared" si="132"/>
        <v>1577.7900000000002</v>
      </c>
      <c r="AG112" s="10">
        <f t="shared" si="211"/>
        <v>133.06879310344829</v>
      </c>
      <c r="AH112" s="11">
        <f t="shared" si="133"/>
        <v>46307.94</v>
      </c>
      <c r="AI112" s="6">
        <v>2160</v>
      </c>
      <c r="AJ112" s="298">
        <f t="shared" si="212"/>
        <v>2160</v>
      </c>
      <c r="AK112" s="6">
        <v>50</v>
      </c>
      <c r="AL112" s="298">
        <f t="shared" si="213"/>
        <v>50</v>
      </c>
      <c r="AM112" s="392"/>
      <c r="AN112" s="298">
        <f t="shared" si="214"/>
        <v>0</v>
      </c>
      <c r="AO112" s="6">
        <v>4.84</v>
      </c>
      <c r="AP112" s="41">
        <f t="shared" si="134"/>
        <v>10454.4</v>
      </c>
      <c r="AQ112" s="6">
        <v>5.33</v>
      </c>
      <c r="AR112" s="41">
        <f t="shared" si="215"/>
        <v>266.5</v>
      </c>
      <c r="AS112" s="392"/>
      <c r="AT112" s="41">
        <f t="shared" si="216"/>
        <v>0</v>
      </c>
      <c r="AU112" s="6">
        <v>136.87</v>
      </c>
      <c r="AV112" s="111">
        <f t="shared" si="135"/>
        <v>295639.2</v>
      </c>
      <c r="AW112" s="6">
        <v>127.1</v>
      </c>
      <c r="AX112" s="111">
        <f t="shared" si="136"/>
        <v>6355</v>
      </c>
      <c r="AY112" s="392"/>
      <c r="AZ112" s="118">
        <f t="shared" si="137"/>
        <v>0</v>
      </c>
      <c r="BA112" s="8">
        <f t="shared" si="217"/>
        <v>2210</v>
      </c>
      <c r="BB112" s="298">
        <f t="shared" si="138"/>
        <v>2210</v>
      </c>
      <c r="BC112" s="110">
        <f t="shared" si="218"/>
        <v>4.8510859728506786</v>
      </c>
      <c r="BD112" s="9">
        <f t="shared" si="139"/>
        <v>10720.9</v>
      </c>
      <c r="BE112" s="10">
        <f t="shared" si="219"/>
        <v>136.6489592760181</v>
      </c>
      <c r="BF112" s="11">
        <f t="shared" si="140"/>
        <v>301994.2</v>
      </c>
      <c r="BG112" s="304">
        <f t="shared" si="220"/>
        <v>2558</v>
      </c>
      <c r="BH112" s="298">
        <f t="shared" si="221"/>
        <v>2558</v>
      </c>
      <c r="BI112" s="112">
        <f t="shared" si="222"/>
        <v>4.8079319781078969</v>
      </c>
      <c r="BJ112" s="113">
        <f t="shared" si="141"/>
        <v>12298.69</v>
      </c>
      <c r="BK112" s="10">
        <f t="shared" si="223"/>
        <v>136.16189992181393</v>
      </c>
      <c r="BL112" s="119">
        <f t="shared" si="142"/>
        <v>348302.14</v>
      </c>
      <c r="BM112" s="5">
        <v>735</v>
      </c>
      <c r="BN112" s="298">
        <f t="shared" si="172"/>
        <v>735</v>
      </c>
      <c r="BO112" s="6">
        <v>174</v>
      </c>
      <c r="BP112" s="298">
        <f t="shared" si="224"/>
        <v>174</v>
      </c>
      <c r="BQ112" s="6"/>
      <c r="BR112" s="298">
        <f t="shared" si="225"/>
        <v>0</v>
      </c>
      <c r="BS112" s="40">
        <v>3.88</v>
      </c>
      <c r="BT112" s="41">
        <f t="shared" si="175"/>
        <v>2851.7999999999997</v>
      </c>
      <c r="BU112" s="40">
        <v>4.22</v>
      </c>
      <c r="BV112" s="41">
        <f t="shared" si="226"/>
        <v>734.28</v>
      </c>
      <c r="BW112" s="40"/>
      <c r="BX112" s="41">
        <f t="shared" si="227"/>
        <v>0</v>
      </c>
      <c r="BY112" s="6">
        <v>100.53</v>
      </c>
      <c r="BZ112" s="111">
        <f t="shared" si="178"/>
        <v>73889.55</v>
      </c>
      <c r="CA112" s="6">
        <v>100.44</v>
      </c>
      <c r="CB112" s="111">
        <f t="shared" si="143"/>
        <v>17476.560000000001</v>
      </c>
      <c r="CC112" s="6"/>
      <c r="CD112" s="111">
        <f t="shared" si="144"/>
        <v>0</v>
      </c>
      <c r="CE112" s="8">
        <f t="shared" si="228"/>
        <v>909</v>
      </c>
      <c r="CF112" s="298">
        <f t="shared" si="148"/>
        <v>909</v>
      </c>
      <c r="CG112" s="110">
        <f t="shared" si="229"/>
        <v>3.9450825082508252</v>
      </c>
      <c r="CH112" s="9">
        <f t="shared" si="149"/>
        <v>3586.08</v>
      </c>
      <c r="CI112" s="10">
        <f t="shared" si="230"/>
        <v>100.51277227722773</v>
      </c>
      <c r="CJ112" s="117">
        <f t="shared" si="150"/>
        <v>91366.11</v>
      </c>
      <c r="CK112" s="265">
        <v>183</v>
      </c>
      <c r="CL112" s="302">
        <f t="shared" si="231"/>
        <v>183</v>
      </c>
      <c r="CM112" s="392">
        <v>5.79</v>
      </c>
      <c r="CN112" s="9">
        <f t="shared" si="232"/>
        <v>1059.57</v>
      </c>
      <c r="CO112" s="392">
        <v>89.06</v>
      </c>
      <c r="CP112" s="117">
        <f t="shared" si="233"/>
        <v>16297.98</v>
      </c>
      <c r="CQ112" s="195">
        <f t="shared" si="234"/>
        <v>3240</v>
      </c>
      <c r="CR112" s="298">
        <f t="shared" si="235"/>
        <v>3240</v>
      </c>
      <c r="CS112" s="9">
        <f t="shared" si="236"/>
        <v>14872.499999999998</v>
      </c>
      <c r="CT112" s="117">
        <f t="shared" si="237"/>
        <v>415520.7</v>
      </c>
      <c r="CU112" s="196">
        <f t="shared" si="238"/>
        <v>227</v>
      </c>
      <c r="CV112" s="298">
        <f t="shared" si="239"/>
        <v>227</v>
      </c>
      <c r="CW112" s="31">
        <f t="shared" si="240"/>
        <v>1012.27</v>
      </c>
      <c r="CX112" s="121">
        <f t="shared" si="241"/>
        <v>24147.550000000003</v>
      </c>
      <c r="CY112" s="196">
        <f t="shared" si="242"/>
        <v>3467</v>
      </c>
      <c r="CZ112" s="298">
        <f t="shared" si="243"/>
        <v>3467</v>
      </c>
      <c r="DA112" s="31">
        <f t="shared" si="244"/>
        <v>15884.769999999999</v>
      </c>
      <c r="DB112" s="121">
        <f t="shared" si="245"/>
        <v>439668.25</v>
      </c>
      <c r="DC112" s="196">
        <f t="shared" si="246"/>
        <v>0</v>
      </c>
      <c r="DD112" s="298">
        <f t="shared" si="247"/>
        <v>0</v>
      </c>
      <c r="DE112" s="9" t="str">
        <f t="shared" si="248"/>
        <v/>
      </c>
      <c r="DF112" s="11" t="str">
        <f t="shared" si="249"/>
        <v/>
      </c>
      <c r="DG112" s="29">
        <f t="shared" si="250"/>
        <v>16944.34</v>
      </c>
      <c r="DH112" s="11">
        <f t="shared" si="251"/>
        <v>455966.23</v>
      </c>
    </row>
    <row r="113" spans="1:112">
      <c r="A113" s="153" t="s">
        <v>160</v>
      </c>
      <c r="B113" s="154" t="s">
        <v>162</v>
      </c>
      <c r="C113" s="153">
        <v>157289</v>
      </c>
      <c r="D113" s="107">
        <v>1</v>
      </c>
      <c r="E113" s="335">
        <v>2482</v>
      </c>
      <c r="F113" s="115"/>
      <c r="G113" s="116">
        <f t="shared" si="145"/>
        <v>2482</v>
      </c>
      <c r="H113" s="108">
        <f t="shared" si="203"/>
        <v>2482</v>
      </c>
      <c r="I113" s="376">
        <f t="shared" si="204"/>
        <v>2482</v>
      </c>
      <c r="J113" s="375"/>
      <c r="K113" s="5">
        <v>147</v>
      </c>
      <c r="L113" s="302">
        <f t="shared" si="146"/>
        <v>147</v>
      </c>
      <c r="M113" s="512">
        <v>4</v>
      </c>
      <c r="N113" s="302">
        <f t="shared" si="205"/>
        <v>4</v>
      </c>
      <c r="O113" s="515"/>
      <c r="P113" s="302">
        <f t="shared" si="206"/>
        <v>0</v>
      </c>
      <c r="Q113" s="512">
        <v>4.74</v>
      </c>
      <c r="R113" s="120">
        <f t="shared" si="128"/>
        <v>696.78000000000009</v>
      </c>
      <c r="S113" s="512">
        <v>6</v>
      </c>
      <c r="T113" s="120">
        <f t="shared" si="207"/>
        <v>24</v>
      </c>
      <c r="U113" s="515"/>
      <c r="V113" s="120">
        <f t="shared" si="208"/>
        <v>0</v>
      </c>
      <c r="W113" s="512">
        <v>135.79</v>
      </c>
      <c r="X113" s="7">
        <f t="shared" si="147"/>
        <v>19961.129999999997</v>
      </c>
      <c r="Y113" s="6">
        <v>135.25</v>
      </c>
      <c r="Z113" s="7">
        <f t="shared" si="129"/>
        <v>541</v>
      </c>
      <c r="AA113" s="392"/>
      <c r="AB113" s="7">
        <f t="shared" si="130"/>
        <v>0</v>
      </c>
      <c r="AC113" s="8">
        <f t="shared" si="209"/>
        <v>151</v>
      </c>
      <c r="AD113" s="298">
        <f t="shared" si="131"/>
        <v>151</v>
      </c>
      <c r="AE113" s="110">
        <f t="shared" si="210"/>
        <v>4.773377483443709</v>
      </c>
      <c r="AF113" s="9">
        <f t="shared" si="132"/>
        <v>720.78000000000009</v>
      </c>
      <c r="AG113" s="10">
        <f t="shared" si="211"/>
        <v>135.7756953642384</v>
      </c>
      <c r="AH113" s="11">
        <f t="shared" si="133"/>
        <v>20502.129999999997</v>
      </c>
      <c r="AI113" s="6">
        <v>1152</v>
      </c>
      <c r="AJ113" s="298">
        <f t="shared" si="212"/>
        <v>1152</v>
      </c>
      <c r="AK113" s="6">
        <v>57</v>
      </c>
      <c r="AL113" s="298">
        <f t="shared" si="213"/>
        <v>57</v>
      </c>
      <c r="AM113" s="392"/>
      <c r="AN113" s="298">
        <f t="shared" si="214"/>
        <v>0</v>
      </c>
      <c r="AO113" s="6">
        <v>5.34</v>
      </c>
      <c r="AP113" s="41">
        <f t="shared" si="134"/>
        <v>6151.68</v>
      </c>
      <c r="AQ113" s="6">
        <v>6.82</v>
      </c>
      <c r="AR113" s="41">
        <f t="shared" si="215"/>
        <v>388.74</v>
      </c>
      <c r="AS113" s="392"/>
      <c r="AT113" s="41">
        <f t="shared" si="216"/>
        <v>0</v>
      </c>
      <c r="AU113" s="6">
        <v>143.53</v>
      </c>
      <c r="AV113" s="111">
        <f t="shared" si="135"/>
        <v>165346.56</v>
      </c>
      <c r="AW113" s="6">
        <v>127.75</v>
      </c>
      <c r="AX113" s="111">
        <f t="shared" si="136"/>
        <v>7281.75</v>
      </c>
      <c r="AY113" s="392"/>
      <c r="AZ113" s="118">
        <f t="shared" si="137"/>
        <v>0</v>
      </c>
      <c r="BA113" s="8">
        <f t="shared" si="217"/>
        <v>1209</v>
      </c>
      <c r="BB113" s="298">
        <f t="shared" si="138"/>
        <v>1209</v>
      </c>
      <c r="BC113" s="110">
        <f t="shared" si="218"/>
        <v>5.409776674937965</v>
      </c>
      <c r="BD113" s="9">
        <f t="shared" si="139"/>
        <v>6540.42</v>
      </c>
      <c r="BE113" s="10">
        <f t="shared" si="219"/>
        <v>142.78602977667492</v>
      </c>
      <c r="BF113" s="11">
        <f t="shared" si="140"/>
        <v>172628.30999999997</v>
      </c>
      <c r="BG113" s="304">
        <f t="shared" si="220"/>
        <v>1360</v>
      </c>
      <c r="BH113" s="298">
        <f t="shared" si="221"/>
        <v>1360</v>
      </c>
      <c r="BI113" s="112">
        <f t="shared" si="222"/>
        <v>5.3391176470588233</v>
      </c>
      <c r="BJ113" s="113">
        <f t="shared" si="141"/>
        <v>7261.2</v>
      </c>
      <c r="BK113" s="10">
        <f t="shared" si="223"/>
        <v>142.00767647058822</v>
      </c>
      <c r="BL113" s="119">
        <f t="shared" si="142"/>
        <v>193130.43999999997</v>
      </c>
      <c r="BM113" s="5">
        <v>646</v>
      </c>
      <c r="BN113" s="298">
        <f t="shared" si="172"/>
        <v>646</v>
      </c>
      <c r="BO113" s="6">
        <v>251</v>
      </c>
      <c r="BP113" s="298">
        <f t="shared" si="224"/>
        <v>251</v>
      </c>
      <c r="BQ113" s="6"/>
      <c r="BR113" s="298">
        <f t="shared" si="225"/>
        <v>0</v>
      </c>
      <c r="BS113" s="40">
        <v>3.95</v>
      </c>
      <c r="BT113" s="41">
        <f t="shared" si="175"/>
        <v>2551.7000000000003</v>
      </c>
      <c r="BU113" s="40">
        <v>3.9</v>
      </c>
      <c r="BV113" s="41">
        <f t="shared" si="226"/>
        <v>978.9</v>
      </c>
      <c r="BW113" s="40"/>
      <c r="BX113" s="41">
        <f t="shared" si="227"/>
        <v>0</v>
      </c>
      <c r="BY113" s="6">
        <v>99.11</v>
      </c>
      <c r="BZ113" s="111">
        <f t="shared" si="178"/>
        <v>64025.06</v>
      </c>
      <c r="CA113" s="6">
        <v>85.94</v>
      </c>
      <c r="CB113" s="111">
        <f t="shared" si="143"/>
        <v>21570.94</v>
      </c>
      <c r="CC113" s="6"/>
      <c r="CD113" s="111">
        <f t="shared" si="144"/>
        <v>0</v>
      </c>
      <c r="CE113" s="8">
        <f t="shared" si="228"/>
        <v>897</v>
      </c>
      <c r="CF113" s="298">
        <f t="shared" si="148"/>
        <v>897</v>
      </c>
      <c r="CG113" s="110">
        <f t="shared" si="229"/>
        <v>3.9360089186176146</v>
      </c>
      <c r="CH113" s="9">
        <f t="shared" si="149"/>
        <v>3530.6000000000004</v>
      </c>
      <c r="CI113" s="10">
        <f t="shared" si="230"/>
        <v>95.424749163879596</v>
      </c>
      <c r="CJ113" s="117">
        <f t="shared" si="150"/>
        <v>85596</v>
      </c>
      <c r="CK113" s="265">
        <v>225</v>
      </c>
      <c r="CL113" s="302">
        <f t="shared" si="231"/>
        <v>225</v>
      </c>
      <c r="CM113" s="392">
        <v>6.14</v>
      </c>
      <c r="CN113" s="9">
        <f t="shared" si="232"/>
        <v>1381.5</v>
      </c>
      <c r="CO113" s="392">
        <v>98.19</v>
      </c>
      <c r="CP113" s="117">
        <f t="shared" si="233"/>
        <v>22092.75</v>
      </c>
      <c r="CQ113" s="195">
        <f t="shared" si="234"/>
        <v>1945</v>
      </c>
      <c r="CR113" s="298">
        <f t="shared" si="235"/>
        <v>1945</v>
      </c>
      <c r="CS113" s="9">
        <f t="shared" si="236"/>
        <v>9400.16</v>
      </c>
      <c r="CT113" s="117">
        <f t="shared" si="237"/>
        <v>249332.75</v>
      </c>
      <c r="CU113" s="196">
        <f t="shared" si="238"/>
        <v>312</v>
      </c>
      <c r="CV113" s="298">
        <f t="shared" si="239"/>
        <v>312</v>
      </c>
      <c r="CW113" s="31">
        <f t="shared" si="240"/>
        <v>1391.6399999999999</v>
      </c>
      <c r="CX113" s="121">
        <f t="shared" si="241"/>
        <v>29393.69</v>
      </c>
      <c r="CY113" s="196">
        <f t="shared" si="242"/>
        <v>2257</v>
      </c>
      <c r="CZ113" s="298">
        <f t="shared" si="243"/>
        <v>2257</v>
      </c>
      <c r="DA113" s="31">
        <f t="shared" si="244"/>
        <v>10791.8</v>
      </c>
      <c r="DB113" s="121">
        <f t="shared" si="245"/>
        <v>278726.44</v>
      </c>
      <c r="DC113" s="196">
        <f t="shared" si="246"/>
        <v>0</v>
      </c>
      <c r="DD113" s="298">
        <f t="shared" si="247"/>
        <v>0</v>
      </c>
      <c r="DE113" s="9" t="str">
        <f t="shared" si="248"/>
        <v/>
      </c>
      <c r="DF113" s="11" t="str">
        <f t="shared" si="249"/>
        <v/>
      </c>
      <c r="DG113" s="29">
        <f t="shared" si="250"/>
        <v>12173.3</v>
      </c>
      <c r="DH113" s="11">
        <f t="shared" si="251"/>
        <v>300819.18999999994</v>
      </c>
    </row>
    <row r="114" spans="1:112">
      <c r="A114" s="153" t="s">
        <v>160</v>
      </c>
      <c r="B114" s="154" t="s">
        <v>163</v>
      </c>
      <c r="C114" s="153">
        <v>156620</v>
      </c>
      <c r="D114" s="107">
        <v>3</v>
      </c>
      <c r="E114" s="335">
        <v>2128</v>
      </c>
      <c r="F114" s="115"/>
      <c r="G114" s="116">
        <f t="shared" si="145"/>
        <v>2128</v>
      </c>
      <c r="H114" s="108">
        <f t="shared" si="203"/>
        <v>2128</v>
      </c>
      <c r="I114" s="376">
        <f t="shared" si="204"/>
        <v>2128</v>
      </c>
      <c r="J114" s="375"/>
      <c r="K114" s="5">
        <v>110</v>
      </c>
      <c r="L114" s="302">
        <f t="shared" si="146"/>
        <v>110</v>
      </c>
      <c r="M114" s="512">
        <v>3</v>
      </c>
      <c r="N114" s="302">
        <f t="shared" si="205"/>
        <v>3</v>
      </c>
      <c r="O114" s="515"/>
      <c r="P114" s="302">
        <f t="shared" si="206"/>
        <v>0</v>
      </c>
      <c r="Q114" s="512">
        <v>4.79</v>
      </c>
      <c r="R114" s="120">
        <f t="shared" si="128"/>
        <v>526.9</v>
      </c>
      <c r="S114" s="512">
        <v>3.5</v>
      </c>
      <c r="T114" s="120">
        <f t="shared" si="207"/>
        <v>10.5</v>
      </c>
      <c r="U114" s="515"/>
      <c r="V114" s="120">
        <f t="shared" si="208"/>
        <v>0</v>
      </c>
      <c r="W114" s="512">
        <v>143.19</v>
      </c>
      <c r="X114" s="7">
        <f t="shared" si="147"/>
        <v>15750.9</v>
      </c>
      <c r="Y114" s="6">
        <v>107.67</v>
      </c>
      <c r="Z114" s="7">
        <f t="shared" si="129"/>
        <v>323.01</v>
      </c>
      <c r="AA114" s="392"/>
      <c r="AB114" s="7">
        <f t="shared" si="130"/>
        <v>0</v>
      </c>
      <c r="AC114" s="8">
        <f t="shared" si="209"/>
        <v>113</v>
      </c>
      <c r="AD114" s="298">
        <f t="shared" si="131"/>
        <v>113</v>
      </c>
      <c r="AE114" s="110">
        <f t="shared" si="210"/>
        <v>4.7557522123893801</v>
      </c>
      <c r="AF114" s="9">
        <f t="shared" si="132"/>
        <v>537.4</v>
      </c>
      <c r="AG114" s="10">
        <f t="shared" si="211"/>
        <v>142.24699115044248</v>
      </c>
      <c r="AH114" s="11">
        <f t="shared" si="133"/>
        <v>16073.91</v>
      </c>
      <c r="AI114" s="6">
        <v>931</v>
      </c>
      <c r="AJ114" s="298">
        <f t="shared" si="212"/>
        <v>931</v>
      </c>
      <c r="AK114" s="6">
        <v>52</v>
      </c>
      <c r="AL114" s="298">
        <f t="shared" si="213"/>
        <v>52</v>
      </c>
      <c r="AM114" s="392"/>
      <c r="AN114" s="298">
        <f t="shared" si="214"/>
        <v>0</v>
      </c>
      <c r="AO114" s="6">
        <v>5.34</v>
      </c>
      <c r="AP114" s="41">
        <f t="shared" si="134"/>
        <v>4971.54</v>
      </c>
      <c r="AQ114" s="6">
        <v>6.82</v>
      </c>
      <c r="AR114" s="41">
        <f t="shared" si="215"/>
        <v>354.64</v>
      </c>
      <c r="AS114" s="392"/>
      <c r="AT114" s="41">
        <f t="shared" si="216"/>
        <v>0</v>
      </c>
      <c r="AU114" s="6">
        <v>149.72999999999999</v>
      </c>
      <c r="AV114" s="111">
        <f t="shared" si="135"/>
        <v>139398.63</v>
      </c>
      <c r="AW114" s="6">
        <v>147.46</v>
      </c>
      <c r="AX114" s="111">
        <f t="shared" si="136"/>
        <v>7667.92</v>
      </c>
      <c r="AY114" s="392"/>
      <c r="AZ114" s="118">
        <f t="shared" si="137"/>
        <v>0</v>
      </c>
      <c r="BA114" s="8">
        <f t="shared" si="217"/>
        <v>983</v>
      </c>
      <c r="BB114" s="298">
        <f t="shared" si="138"/>
        <v>983</v>
      </c>
      <c r="BC114" s="110">
        <f t="shared" si="218"/>
        <v>5.4182909460834185</v>
      </c>
      <c r="BD114" s="9">
        <f t="shared" si="139"/>
        <v>5326.18</v>
      </c>
      <c r="BE114" s="10">
        <f t="shared" si="219"/>
        <v>149.60991861648017</v>
      </c>
      <c r="BF114" s="11">
        <f t="shared" si="140"/>
        <v>147066.55000000002</v>
      </c>
      <c r="BG114" s="304">
        <f t="shared" si="220"/>
        <v>1096</v>
      </c>
      <c r="BH114" s="298">
        <f t="shared" si="221"/>
        <v>1096</v>
      </c>
      <c r="BI114" s="112">
        <f t="shared" si="222"/>
        <v>5.3499817518248172</v>
      </c>
      <c r="BJ114" s="113">
        <f t="shared" si="141"/>
        <v>5863.58</v>
      </c>
      <c r="BK114" s="10">
        <f t="shared" si="223"/>
        <v>148.85078467153286</v>
      </c>
      <c r="BL114" s="119">
        <f t="shared" si="142"/>
        <v>163140.46000000002</v>
      </c>
      <c r="BM114" s="5">
        <v>556</v>
      </c>
      <c r="BN114" s="298">
        <f t="shared" si="172"/>
        <v>556</v>
      </c>
      <c r="BO114" s="6">
        <v>176</v>
      </c>
      <c r="BP114" s="298">
        <f t="shared" si="224"/>
        <v>176</v>
      </c>
      <c r="BQ114" s="6"/>
      <c r="BR114" s="298">
        <f t="shared" si="225"/>
        <v>0</v>
      </c>
      <c r="BS114" s="40">
        <v>3.78</v>
      </c>
      <c r="BT114" s="41">
        <f t="shared" si="175"/>
        <v>2101.6799999999998</v>
      </c>
      <c r="BU114" s="40">
        <v>3.84</v>
      </c>
      <c r="BV114" s="41">
        <f t="shared" si="226"/>
        <v>675.83999999999992</v>
      </c>
      <c r="BW114" s="40"/>
      <c r="BX114" s="41">
        <f t="shared" si="227"/>
        <v>0</v>
      </c>
      <c r="BY114" s="6">
        <v>100.6</v>
      </c>
      <c r="BZ114" s="111">
        <f t="shared" si="178"/>
        <v>55933.599999999999</v>
      </c>
      <c r="CA114" s="6">
        <v>91.78</v>
      </c>
      <c r="CB114" s="111">
        <f t="shared" si="143"/>
        <v>16153.28</v>
      </c>
      <c r="CC114" s="6"/>
      <c r="CD114" s="111">
        <f t="shared" si="144"/>
        <v>0</v>
      </c>
      <c r="CE114" s="8">
        <f t="shared" si="228"/>
        <v>732</v>
      </c>
      <c r="CF114" s="298">
        <f t="shared" si="148"/>
        <v>732</v>
      </c>
      <c r="CG114" s="110">
        <f t="shared" si="229"/>
        <v>3.7944262295081961</v>
      </c>
      <c r="CH114" s="9">
        <f t="shared" si="149"/>
        <v>2777.5199999999995</v>
      </c>
      <c r="CI114" s="10">
        <f t="shared" si="230"/>
        <v>98.479344262295086</v>
      </c>
      <c r="CJ114" s="117">
        <f t="shared" si="150"/>
        <v>72086.880000000005</v>
      </c>
      <c r="CK114" s="265">
        <v>300</v>
      </c>
      <c r="CL114" s="302">
        <f t="shared" si="231"/>
        <v>300</v>
      </c>
      <c r="CM114" s="392">
        <v>5.66</v>
      </c>
      <c r="CN114" s="9">
        <f t="shared" si="232"/>
        <v>1698</v>
      </c>
      <c r="CO114" s="392">
        <v>102.75</v>
      </c>
      <c r="CP114" s="117">
        <f t="shared" si="233"/>
        <v>30825</v>
      </c>
      <c r="CQ114" s="195">
        <f t="shared" si="234"/>
        <v>1597</v>
      </c>
      <c r="CR114" s="298">
        <f t="shared" si="235"/>
        <v>1597</v>
      </c>
      <c r="CS114" s="9">
        <f t="shared" si="236"/>
        <v>7600.119999999999</v>
      </c>
      <c r="CT114" s="117">
        <f t="shared" si="237"/>
        <v>211083.13</v>
      </c>
      <c r="CU114" s="196">
        <f t="shared" si="238"/>
        <v>231</v>
      </c>
      <c r="CV114" s="298">
        <f t="shared" si="239"/>
        <v>231</v>
      </c>
      <c r="CW114" s="31">
        <f t="shared" si="240"/>
        <v>1040.98</v>
      </c>
      <c r="CX114" s="121">
        <f t="shared" si="241"/>
        <v>24144.21</v>
      </c>
      <c r="CY114" s="196">
        <f t="shared" si="242"/>
        <v>1828</v>
      </c>
      <c r="CZ114" s="298">
        <f t="shared" si="243"/>
        <v>1828</v>
      </c>
      <c r="DA114" s="31">
        <f t="shared" si="244"/>
        <v>8641.0999999999985</v>
      </c>
      <c r="DB114" s="121">
        <f t="shared" si="245"/>
        <v>235227.34</v>
      </c>
      <c r="DC114" s="196">
        <f t="shared" si="246"/>
        <v>0</v>
      </c>
      <c r="DD114" s="298">
        <f t="shared" si="247"/>
        <v>0</v>
      </c>
      <c r="DE114" s="9" t="str">
        <f t="shared" si="248"/>
        <v/>
      </c>
      <c r="DF114" s="11" t="str">
        <f t="shared" si="249"/>
        <v/>
      </c>
      <c r="DG114" s="29">
        <f t="shared" si="250"/>
        <v>10339.099999999999</v>
      </c>
      <c r="DH114" s="11">
        <f t="shared" si="251"/>
        <v>266052.34000000003</v>
      </c>
    </row>
    <row r="115" spans="1:112">
      <c r="A115" s="153" t="s">
        <v>160</v>
      </c>
      <c r="B115" s="154" t="s">
        <v>164</v>
      </c>
      <c r="C115" s="153">
        <v>157401</v>
      </c>
      <c r="D115" s="107">
        <v>3</v>
      </c>
      <c r="E115" s="335">
        <v>1542</v>
      </c>
      <c r="F115" s="115"/>
      <c r="G115" s="116">
        <f t="shared" si="145"/>
        <v>1542</v>
      </c>
      <c r="H115" s="108">
        <f t="shared" si="203"/>
        <v>1542</v>
      </c>
      <c r="I115" s="376">
        <f t="shared" si="204"/>
        <v>1542</v>
      </c>
      <c r="J115" s="375"/>
      <c r="K115" s="5">
        <v>127</v>
      </c>
      <c r="L115" s="302">
        <f t="shared" si="146"/>
        <v>127</v>
      </c>
      <c r="M115" s="512">
        <v>2</v>
      </c>
      <c r="N115" s="302">
        <f t="shared" si="205"/>
        <v>2</v>
      </c>
      <c r="O115" s="515"/>
      <c r="P115" s="302">
        <f t="shared" si="206"/>
        <v>0</v>
      </c>
      <c r="Q115" s="512">
        <v>4.8600000000000003</v>
      </c>
      <c r="R115" s="120">
        <f t="shared" si="128"/>
        <v>617.22</v>
      </c>
      <c r="S115" s="512">
        <v>5</v>
      </c>
      <c r="T115" s="120">
        <f t="shared" si="207"/>
        <v>10</v>
      </c>
      <c r="U115" s="515"/>
      <c r="V115" s="120">
        <f t="shared" si="208"/>
        <v>0</v>
      </c>
      <c r="W115" s="512">
        <v>143.63</v>
      </c>
      <c r="X115" s="7">
        <f t="shared" si="147"/>
        <v>18241.009999999998</v>
      </c>
      <c r="Y115" s="6">
        <v>165</v>
      </c>
      <c r="Z115" s="7">
        <f t="shared" si="129"/>
        <v>330</v>
      </c>
      <c r="AA115" s="392"/>
      <c r="AB115" s="7">
        <f t="shared" si="130"/>
        <v>0</v>
      </c>
      <c r="AC115" s="8">
        <f t="shared" si="209"/>
        <v>129</v>
      </c>
      <c r="AD115" s="298">
        <f t="shared" si="131"/>
        <v>129</v>
      </c>
      <c r="AE115" s="110">
        <f t="shared" si="210"/>
        <v>4.862170542635659</v>
      </c>
      <c r="AF115" s="9">
        <f t="shared" si="132"/>
        <v>627.22</v>
      </c>
      <c r="AG115" s="10">
        <f t="shared" si="211"/>
        <v>143.96131782945736</v>
      </c>
      <c r="AH115" s="11">
        <f t="shared" si="133"/>
        <v>18571.009999999998</v>
      </c>
      <c r="AI115" s="6">
        <v>622</v>
      </c>
      <c r="AJ115" s="298">
        <f t="shared" si="212"/>
        <v>622</v>
      </c>
      <c r="AK115" s="6">
        <v>23</v>
      </c>
      <c r="AL115" s="298">
        <f t="shared" si="213"/>
        <v>23</v>
      </c>
      <c r="AM115" s="392"/>
      <c r="AN115" s="298">
        <f t="shared" si="214"/>
        <v>0</v>
      </c>
      <c r="AO115" s="6">
        <v>5.07</v>
      </c>
      <c r="AP115" s="41">
        <f t="shared" si="134"/>
        <v>3153.54</v>
      </c>
      <c r="AQ115" s="6">
        <v>6.43</v>
      </c>
      <c r="AR115" s="41">
        <f t="shared" si="215"/>
        <v>147.88999999999999</v>
      </c>
      <c r="AS115" s="392"/>
      <c r="AT115" s="41">
        <f t="shared" si="216"/>
        <v>0</v>
      </c>
      <c r="AU115" s="6">
        <v>145.38999999999999</v>
      </c>
      <c r="AV115" s="111">
        <f t="shared" si="135"/>
        <v>90432.579999999987</v>
      </c>
      <c r="AW115" s="6">
        <v>158.78</v>
      </c>
      <c r="AX115" s="111">
        <f t="shared" si="136"/>
        <v>3651.94</v>
      </c>
      <c r="AY115" s="392"/>
      <c r="AZ115" s="118">
        <f t="shared" si="137"/>
        <v>0</v>
      </c>
      <c r="BA115" s="8">
        <f t="shared" si="217"/>
        <v>645</v>
      </c>
      <c r="BB115" s="298">
        <f t="shared" si="138"/>
        <v>645</v>
      </c>
      <c r="BC115" s="110">
        <f t="shared" si="218"/>
        <v>5.1184961240310072</v>
      </c>
      <c r="BD115" s="9">
        <f t="shared" si="139"/>
        <v>3301.43</v>
      </c>
      <c r="BE115" s="10">
        <f t="shared" si="219"/>
        <v>145.86747286821705</v>
      </c>
      <c r="BF115" s="11">
        <f t="shared" si="140"/>
        <v>94084.52</v>
      </c>
      <c r="BG115" s="304">
        <f t="shared" si="220"/>
        <v>774</v>
      </c>
      <c r="BH115" s="298">
        <f t="shared" si="221"/>
        <v>774</v>
      </c>
      <c r="BI115" s="112">
        <f t="shared" si="222"/>
        <v>5.0757751937984494</v>
      </c>
      <c r="BJ115" s="113">
        <f t="shared" si="141"/>
        <v>3928.6499999999996</v>
      </c>
      <c r="BK115" s="10">
        <f t="shared" si="223"/>
        <v>145.54978036175712</v>
      </c>
      <c r="BL115" s="119">
        <f t="shared" si="142"/>
        <v>112655.53000000001</v>
      </c>
      <c r="BM115" s="5">
        <v>425</v>
      </c>
      <c r="BN115" s="298">
        <f t="shared" si="172"/>
        <v>425</v>
      </c>
      <c r="BO115" s="6">
        <v>212</v>
      </c>
      <c r="BP115" s="298">
        <f t="shared" si="224"/>
        <v>212</v>
      </c>
      <c r="BQ115" s="6"/>
      <c r="BR115" s="298">
        <f t="shared" si="225"/>
        <v>0</v>
      </c>
      <c r="BS115" s="40">
        <v>3.58</v>
      </c>
      <c r="BT115" s="41">
        <f t="shared" si="175"/>
        <v>1521.5</v>
      </c>
      <c r="BU115" s="40">
        <v>3.4</v>
      </c>
      <c r="BV115" s="41">
        <f t="shared" si="226"/>
        <v>720.8</v>
      </c>
      <c r="BW115" s="40"/>
      <c r="BX115" s="41">
        <f t="shared" si="227"/>
        <v>0</v>
      </c>
      <c r="BY115" s="6">
        <v>95.92</v>
      </c>
      <c r="BZ115" s="111">
        <f t="shared" si="178"/>
        <v>40766</v>
      </c>
      <c r="CA115" s="6">
        <v>78.61</v>
      </c>
      <c r="CB115" s="111">
        <f t="shared" si="143"/>
        <v>16665.32</v>
      </c>
      <c r="CC115" s="6"/>
      <c r="CD115" s="111">
        <f t="shared" si="144"/>
        <v>0</v>
      </c>
      <c r="CE115" s="8">
        <f t="shared" si="228"/>
        <v>637</v>
      </c>
      <c r="CF115" s="298">
        <f t="shared" si="148"/>
        <v>637</v>
      </c>
      <c r="CG115" s="110">
        <f t="shared" si="229"/>
        <v>3.5200941915227633</v>
      </c>
      <c r="CH115" s="9">
        <f t="shared" si="149"/>
        <v>2242.3000000000002</v>
      </c>
      <c r="CI115" s="10">
        <f t="shared" si="230"/>
        <v>90.159058084772369</v>
      </c>
      <c r="CJ115" s="117">
        <f t="shared" si="150"/>
        <v>57431.32</v>
      </c>
      <c r="CK115" s="265">
        <v>131</v>
      </c>
      <c r="CL115" s="302">
        <f t="shared" si="231"/>
        <v>131</v>
      </c>
      <c r="CM115" s="392">
        <v>5.5</v>
      </c>
      <c r="CN115" s="9">
        <f t="shared" si="232"/>
        <v>720.5</v>
      </c>
      <c r="CO115" s="392">
        <v>106.05</v>
      </c>
      <c r="CP115" s="117">
        <f t="shared" si="233"/>
        <v>13892.55</v>
      </c>
      <c r="CQ115" s="195">
        <f t="shared" si="234"/>
        <v>1174</v>
      </c>
      <c r="CR115" s="298">
        <f t="shared" si="235"/>
        <v>1174</v>
      </c>
      <c r="CS115" s="9">
        <f t="shared" si="236"/>
        <v>5292.26</v>
      </c>
      <c r="CT115" s="117">
        <f t="shared" si="237"/>
        <v>149439.58999999997</v>
      </c>
      <c r="CU115" s="196">
        <f t="shared" si="238"/>
        <v>237</v>
      </c>
      <c r="CV115" s="298">
        <f t="shared" si="239"/>
        <v>237</v>
      </c>
      <c r="CW115" s="31">
        <f t="shared" si="240"/>
        <v>878.68999999999994</v>
      </c>
      <c r="CX115" s="121">
        <f t="shared" si="241"/>
        <v>20647.259999999998</v>
      </c>
      <c r="CY115" s="196">
        <f t="shared" si="242"/>
        <v>1411</v>
      </c>
      <c r="CZ115" s="298">
        <f t="shared" si="243"/>
        <v>1411</v>
      </c>
      <c r="DA115" s="31">
        <f t="shared" si="244"/>
        <v>6170.95</v>
      </c>
      <c r="DB115" s="121">
        <f t="shared" si="245"/>
        <v>170086.84999999998</v>
      </c>
      <c r="DC115" s="196">
        <f t="shared" si="246"/>
        <v>0</v>
      </c>
      <c r="DD115" s="298">
        <f t="shared" si="247"/>
        <v>0</v>
      </c>
      <c r="DE115" s="9" t="str">
        <f t="shared" si="248"/>
        <v/>
      </c>
      <c r="DF115" s="11" t="str">
        <f t="shared" si="249"/>
        <v/>
      </c>
      <c r="DG115" s="29">
        <f t="shared" si="250"/>
        <v>6891.45</v>
      </c>
      <c r="DH115" s="11">
        <f t="shared" si="251"/>
        <v>183979.4</v>
      </c>
    </row>
    <row r="116" spans="1:112">
      <c r="A116" s="153" t="s">
        <v>160</v>
      </c>
      <c r="B116" s="154" t="s">
        <v>165</v>
      </c>
      <c r="C116" s="153">
        <v>157951</v>
      </c>
      <c r="D116" s="107">
        <v>3</v>
      </c>
      <c r="E116" s="335">
        <v>2382</v>
      </c>
      <c r="F116" s="115"/>
      <c r="G116" s="116">
        <f t="shared" si="145"/>
        <v>2382</v>
      </c>
      <c r="H116" s="108">
        <f t="shared" si="203"/>
        <v>2382</v>
      </c>
      <c r="I116" s="376">
        <f t="shared" si="204"/>
        <v>2382</v>
      </c>
      <c r="J116" s="375"/>
      <c r="K116" s="5">
        <v>150</v>
      </c>
      <c r="L116" s="302">
        <f t="shared" si="146"/>
        <v>150</v>
      </c>
      <c r="M116" s="512">
        <v>3</v>
      </c>
      <c r="N116" s="302">
        <f t="shared" si="205"/>
        <v>3</v>
      </c>
      <c r="O116" s="515"/>
      <c r="P116" s="302">
        <f t="shared" si="206"/>
        <v>0</v>
      </c>
      <c r="Q116" s="512">
        <v>4.82</v>
      </c>
      <c r="R116" s="120">
        <f t="shared" si="128"/>
        <v>723</v>
      </c>
      <c r="S116" s="512">
        <v>5.33</v>
      </c>
      <c r="T116" s="120">
        <f t="shared" si="207"/>
        <v>15.99</v>
      </c>
      <c r="U116" s="515"/>
      <c r="V116" s="120">
        <f t="shared" si="208"/>
        <v>0</v>
      </c>
      <c r="W116" s="512">
        <v>138.91</v>
      </c>
      <c r="X116" s="7">
        <f t="shared" si="147"/>
        <v>20836.5</v>
      </c>
      <c r="Y116" s="6">
        <v>155.33000000000001</v>
      </c>
      <c r="Z116" s="7">
        <f t="shared" si="129"/>
        <v>465.99</v>
      </c>
      <c r="AA116" s="392"/>
      <c r="AB116" s="7">
        <f t="shared" si="130"/>
        <v>0</v>
      </c>
      <c r="AC116" s="8">
        <f t="shared" si="209"/>
        <v>153</v>
      </c>
      <c r="AD116" s="298">
        <f t="shared" si="131"/>
        <v>153</v>
      </c>
      <c r="AE116" s="110">
        <f t="shared" si="210"/>
        <v>4.83</v>
      </c>
      <c r="AF116" s="9">
        <f t="shared" si="132"/>
        <v>738.99</v>
      </c>
      <c r="AG116" s="10">
        <f t="shared" si="211"/>
        <v>139.23196078431374</v>
      </c>
      <c r="AH116" s="11">
        <f t="shared" si="133"/>
        <v>21302.49</v>
      </c>
      <c r="AI116" s="6">
        <v>1181</v>
      </c>
      <c r="AJ116" s="298">
        <f t="shared" si="212"/>
        <v>1181</v>
      </c>
      <c r="AK116" s="6">
        <v>85</v>
      </c>
      <c r="AL116" s="298">
        <f t="shared" si="213"/>
        <v>85</v>
      </c>
      <c r="AM116" s="392"/>
      <c r="AN116" s="298">
        <f t="shared" si="214"/>
        <v>0</v>
      </c>
      <c r="AO116" s="6">
        <v>5.31</v>
      </c>
      <c r="AP116" s="41">
        <f t="shared" si="134"/>
        <v>6271.11</v>
      </c>
      <c r="AQ116" s="6">
        <v>6.76</v>
      </c>
      <c r="AR116" s="41">
        <f t="shared" si="215"/>
        <v>574.6</v>
      </c>
      <c r="AS116" s="392"/>
      <c r="AT116" s="41">
        <f t="shared" si="216"/>
        <v>0</v>
      </c>
      <c r="AU116" s="6">
        <v>146.05000000000001</v>
      </c>
      <c r="AV116" s="111">
        <f t="shared" si="135"/>
        <v>172485.05000000002</v>
      </c>
      <c r="AW116" s="6">
        <v>139.29</v>
      </c>
      <c r="AX116" s="111">
        <f t="shared" si="136"/>
        <v>11839.65</v>
      </c>
      <c r="AY116" s="392"/>
      <c r="AZ116" s="118">
        <f t="shared" si="137"/>
        <v>0</v>
      </c>
      <c r="BA116" s="8">
        <f t="shared" si="217"/>
        <v>1266</v>
      </c>
      <c r="BB116" s="298">
        <f t="shared" si="138"/>
        <v>1266</v>
      </c>
      <c r="BC116" s="110">
        <f t="shared" si="218"/>
        <v>5.4073538704581363</v>
      </c>
      <c r="BD116" s="9">
        <f t="shared" si="139"/>
        <v>6845.7100000000009</v>
      </c>
      <c r="BE116" s="10">
        <f t="shared" si="219"/>
        <v>145.59612954186414</v>
      </c>
      <c r="BF116" s="11">
        <f t="shared" si="140"/>
        <v>184324.7</v>
      </c>
      <c r="BG116" s="304">
        <f t="shared" si="220"/>
        <v>1419</v>
      </c>
      <c r="BH116" s="298">
        <f t="shared" si="221"/>
        <v>1419</v>
      </c>
      <c r="BI116" s="112">
        <f t="shared" si="222"/>
        <v>5.345102184637069</v>
      </c>
      <c r="BJ116" s="113">
        <f t="shared" si="141"/>
        <v>7584.7000000000007</v>
      </c>
      <c r="BK116" s="10">
        <f t="shared" si="223"/>
        <v>144.90992952783651</v>
      </c>
      <c r="BL116" s="119">
        <f t="shared" si="142"/>
        <v>205627.19</v>
      </c>
      <c r="BM116" s="5">
        <v>517</v>
      </c>
      <c r="BN116" s="298">
        <f t="shared" si="172"/>
        <v>517</v>
      </c>
      <c r="BO116" s="6">
        <v>196</v>
      </c>
      <c r="BP116" s="298">
        <f t="shared" si="224"/>
        <v>196</v>
      </c>
      <c r="BQ116" s="6"/>
      <c r="BR116" s="298">
        <f t="shared" si="225"/>
        <v>0</v>
      </c>
      <c r="BS116" s="40">
        <v>3.81</v>
      </c>
      <c r="BT116" s="41">
        <f t="shared" si="175"/>
        <v>1969.77</v>
      </c>
      <c r="BU116" s="40">
        <v>3.76</v>
      </c>
      <c r="BV116" s="41">
        <f t="shared" si="226"/>
        <v>736.95999999999992</v>
      </c>
      <c r="BW116" s="40"/>
      <c r="BX116" s="41">
        <f t="shared" si="227"/>
        <v>0</v>
      </c>
      <c r="BY116" s="6">
        <v>99.12</v>
      </c>
      <c r="BZ116" s="111">
        <f t="shared" si="178"/>
        <v>51245.04</v>
      </c>
      <c r="CA116" s="6">
        <v>88.44</v>
      </c>
      <c r="CB116" s="111">
        <f t="shared" si="143"/>
        <v>17334.239999999998</v>
      </c>
      <c r="CC116" s="6"/>
      <c r="CD116" s="111">
        <f t="shared" si="144"/>
        <v>0</v>
      </c>
      <c r="CE116" s="8">
        <f t="shared" si="228"/>
        <v>713</v>
      </c>
      <c r="CF116" s="298">
        <f t="shared" si="148"/>
        <v>713</v>
      </c>
      <c r="CG116" s="110">
        <f t="shared" si="229"/>
        <v>3.7962552594670407</v>
      </c>
      <c r="CH116" s="9">
        <f t="shared" si="149"/>
        <v>2706.73</v>
      </c>
      <c r="CI116" s="10">
        <f t="shared" si="230"/>
        <v>96.184123422159885</v>
      </c>
      <c r="CJ116" s="117">
        <f t="shared" si="150"/>
        <v>68579.28</v>
      </c>
      <c r="CK116" s="265">
        <v>250</v>
      </c>
      <c r="CL116" s="302">
        <f t="shared" si="231"/>
        <v>250</v>
      </c>
      <c r="CM116" s="392">
        <v>6.19</v>
      </c>
      <c r="CN116" s="9">
        <f t="shared" si="232"/>
        <v>1547.5</v>
      </c>
      <c r="CO116" s="392">
        <v>106.67</v>
      </c>
      <c r="CP116" s="117">
        <f t="shared" si="233"/>
        <v>26667.5</v>
      </c>
      <c r="CQ116" s="195">
        <f t="shared" si="234"/>
        <v>1848</v>
      </c>
      <c r="CR116" s="298">
        <f t="shared" si="235"/>
        <v>1848</v>
      </c>
      <c r="CS116" s="9">
        <f t="shared" si="236"/>
        <v>8963.8799999999992</v>
      </c>
      <c r="CT116" s="117">
        <f t="shared" si="237"/>
        <v>244566.59000000003</v>
      </c>
      <c r="CU116" s="196">
        <f t="shared" si="238"/>
        <v>284</v>
      </c>
      <c r="CV116" s="298">
        <f t="shared" si="239"/>
        <v>284</v>
      </c>
      <c r="CW116" s="31">
        <f t="shared" si="240"/>
        <v>1327.55</v>
      </c>
      <c r="CX116" s="121">
        <f t="shared" si="241"/>
        <v>29639.879999999997</v>
      </c>
      <c r="CY116" s="196">
        <f t="shared" si="242"/>
        <v>2132</v>
      </c>
      <c r="CZ116" s="298">
        <f t="shared" si="243"/>
        <v>2132</v>
      </c>
      <c r="DA116" s="31">
        <f t="shared" si="244"/>
        <v>10291.429999999998</v>
      </c>
      <c r="DB116" s="121">
        <f t="shared" si="245"/>
        <v>274206.47000000003</v>
      </c>
      <c r="DC116" s="196">
        <f t="shared" si="246"/>
        <v>0</v>
      </c>
      <c r="DD116" s="298">
        <f t="shared" si="247"/>
        <v>0</v>
      </c>
      <c r="DE116" s="9" t="str">
        <f t="shared" si="248"/>
        <v/>
      </c>
      <c r="DF116" s="11" t="str">
        <f t="shared" si="249"/>
        <v/>
      </c>
      <c r="DG116" s="29">
        <f t="shared" si="250"/>
        <v>11838.93</v>
      </c>
      <c r="DH116" s="11">
        <f t="shared" si="251"/>
        <v>300873.96999999997</v>
      </c>
    </row>
    <row r="117" spans="1:112">
      <c r="A117" s="153" t="s">
        <v>160</v>
      </c>
      <c r="B117" s="154" t="s">
        <v>166</v>
      </c>
      <c r="C117" s="153">
        <v>157386</v>
      </c>
      <c r="D117" s="107">
        <v>4</v>
      </c>
      <c r="E117" s="335">
        <v>930</v>
      </c>
      <c r="F117" s="115"/>
      <c r="G117" s="116">
        <f t="shared" si="145"/>
        <v>930</v>
      </c>
      <c r="H117" s="108">
        <f t="shared" si="203"/>
        <v>930</v>
      </c>
      <c r="I117" s="376">
        <f t="shared" si="204"/>
        <v>930</v>
      </c>
      <c r="J117" s="375"/>
      <c r="K117" s="5">
        <v>79</v>
      </c>
      <c r="L117" s="302">
        <f t="shared" si="146"/>
        <v>79</v>
      </c>
      <c r="M117" s="512">
        <v>1</v>
      </c>
      <c r="N117" s="302">
        <f t="shared" si="205"/>
        <v>1</v>
      </c>
      <c r="O117" s="515"/>
      <c r="P117" s="302">
        <f t="shared" si="206"/>
        <v>0</v>
      </c>
      <c r="Q117" s="512">
        <v>4.9800000000000004</v>
      </c>
      <c r="R117" s="120">
        <f t="shared" si="128"/>
        <v>393.42</v>
      </c>
      <c r="S117" s="512">
        <v>4</v>
      </c>
      <c r="T117" s="120">
        <f t="shared" si="207"/>
        <v>4</v>
      </c>
      <c r="U117" s="515"/>
      <c r="V117" s="120">
        <f t="shared" si="208"/>
        <v>0</v>
      </c>
      <c r="W117" s="512">
        <v>149.69999999999999</v>
      </c>
      <c r="X117" s="7">
        <f t="shared" si="147"/>
        <v>11826.3</v>
      </c>
      <c r="Y117" s="6">
        <v>140</v>
      </c>
      <c r="Z117" s="7">
        <f t="shared" si="129"/>
        <v>140</v>
      </c>
      <c r="AA117" s="392"/>
      <c r="AB117" s="7">
        <f t="shared" si="130"/>
        <v>0</v>
      </c>
      <c r="AC117" s="8">
        <f t="shared" si="209"/>
        <v>80</v>
      </c>
      <c r="AD117" s="298">
        <f t="shared" si="131"/>
        <v>80</v>
      </c>
      <c r="AE117" s="110">
        <f t="shared" si="210"/>
        <v>4.9677500000000006</v>
      </c>
      <c r="AF117" s="9">
        <f t="shared" si="132"/>
        <v>397.42000000000007</v>
      </c>
      <c r="AG117" s="10">
        <f t="shared" si="211"/>
        <v>149.57874999999999</v>
      </c>
      <c r="AH117" s="11">
        <f t="shared" si="133"/>
        <v>11966.3</v>
      </c>
      <c r="AI117" s="6">
        <v>388</v>
      </c>
      <c r="AJ117" s="298">
        <f t="shared" si="212"/>
        <v>388</v>
      </c>
      <c r="AK117" s="6">
        <v>23</v>
      </c>
      <c r="AL117" s="298">
        <f t="shared" si="213"/>
        <v>23</v>
      </c>
      <c r="AM117" s="392"/>
      <c r="AN117" s="298">
        <f t="shared" si="214"/>
        <v>0</v>
      </c>
      <c r="AO117" s="6">
        <v>5.4</v>
      </c>
      <c r="AP117" s="41">
        <f t="shared" si="134"/>
        <v>2095.2000000000003</v>
      </c>
      <c r="AQ117" s="6">
        <v>7.07</v>
      </c>
      <c r="AR117" s="41">
        <f t="shared" si="215"/>
        <v>162.61000000000001</v>
      </c>
      <c r="AS117" s="392"/>
      <c r="AT117" s="41">
        <f t="shared" si="216"/>
        <v>0</v>
      </c>
      <c r="AU117" s="6">
        <v>153.26</v>
      </c>
      <c r="AV117" s="111">
        <f t="shared" si="135"/>
        <v>59464.88</v>
      </c>
      <c r="AW117" s="6">
        <v>159.04</v>
      </c>
      <c r="AX117" s="111">
        <f t="shared" si="136"/>
        <v>3657.9199999999996</v>
      </c>
      <c r="AY117" s="392"/>
      <c r="AZ117" s="118">
        <f t="shared" si="137"/>
        <v>0</v>
      </c>
      <c r="BA117" s="8">
        <f t="shared" si="217"/>
        <v>411</v>
      </c>
      <c r="BB117" s="298">
        <f t="shared" si="138"/>
        <v>411</v>
      </c>
      <c r="BC117" s="110">
        <f t="shared" si="218"/>
        <v>5.4934549878345509</v>
      </c>
      <c r="BD117" s="9">
        <f t="shared" si="139"/>
        <v>2257.8100000000004</v>
      </c>
      <c r="BE117" s="10">
        <f t="shared" si="219"/>
        <v>153.58345498783453</v>
      </c>
      <c r="BF117" s="11">
        <f t="shared" si="140"/>
        <v>63122.799999999988</v>
      </c>
      <c r="BG117" s="304">
        <f t="shared" si="220"/>
        <v>491</v>
      </c>
      <c r="BH117" s="298">
        <f t="shared" si="221"/>
        <v>491</v>
      </c>
      <c r="BI117" s="112">
        <f t="shared" si="222"/>
        <v>5.4078004073319761</v>
      </c>
      <c r="BJ117" s="113">
        <f t="shared" si="141"/>
        <v>2655.2300000000005</v>
      </c>
      <c r="BK117" s="10">
        <f t="shared" si="223"/>
        <v>152.93095723014255</v>
      </c>
      <c r="BL117" s="119">
        <f t="shared" si="142"/>
        <v>75089.099999999991</v>
      </c>
      <c r="BM117" s="5">
        <v>191</v>
      </c>
      <c r="BN117" s="298">
        <f t="shared" si="172"/>
        <v>191</v>
      </c>
      <c r="BO117" s="6">
        <v>139</v>
      </c>
      <c r="BP117" s="298">
        <f t="shared" si="224"/>
        <v>139</v>
      </c>
      <c r="BQ117" s="6"/>
      <c r="BR117" s="298">
        <f t="shared" si="225"/>
        <v>0</v>
      </c>
      <c r="BS117" s="40">
        <v>3.96</v>
      </c>
      <c r="BT117" s="41">
        <f t="shared" si="175"/>
        <v>756.36</v>
      </c>
      <c r="BU117" s="40">
        <v>3.72</v>
      </c>
      <c r="BV117" s="41">
        <f t="shared" si="226"/>
        <v>517.08000000000004</v>
      </c>
      <c r="BW117" s="40"/>
      <c r="BX117" s="41">
        <f t="shared" si="227"/>
        <v>0</v>
      </c>
      <c r="BY117" s="6">
        <v>103</v>
      </c>
      <c r="BZ117" s="111">
        <f t="shared" si="178"/>
        <v>19673</v>
      </c>
      <c r="CA117" s="6">
        <v>93.48</v>
      </c>
      <c r="CB117" s="111">
        <f t="shared" si="143"/>
        <v>12993.720000000001</v>
      </c>
      <c r="CC117" s="6"/>
      <c r="CD117" s="111">
        <f t="shared" si="144"/>
        <v>0</v>
      </c>
      <c r="CE117" s="8">
        <f t="shared" si="228"/>
        <v>330</v>
      </c>
      <c r="CF117" s="298">
        <f t="shared" si="148"/>
        <v>330</v>
      </c>
      <c r="CG117" s="110">
        <f t="shared" si="229"/>
        <v>3.8589090909090911</v>
      </c>
      <c r="CH117" s="9">
        <f t="shared" si="149"/>
        <v>1273.44</v>
      </c>
      <c r="CI117" s="10">
        <f t="shared" si="230"/>
        <v>98.990060606060609</v>
      </c>
      <c r="CJ117" s="117">
        <f t="shared" si="150"/>
        <v>32666.720000000001</v>
      </c>
      <c r="CK117" s="265">
        <v>109</v>
      </c>
      <c r="CL117" s="302">
        <f t="shared" si="231"/>
        <v>109</v>
      </c>
      <c r="CM117" s="392">
        <v>5.9</v>
      </c>
      <c r="CN117" s="9">
        <f t="shared" si="232"/>
        <v>643.1</v>
      </c>
      <c r="CO117" s="392">
        <v>96.31</v>
      </c>
      <c r="CP117" s="117">
        <f t="shared" si="233"/>
        <v>10497.79</v>
      </c>
      <c r="CQ117" s="195">
        <f t="shared" si="234"/>
        <v>658</v>
      </c>
      <c r="CR117" s="298">
        <f t="shared" si="235"/>
        <v>658</v>
      </c>
      <c r="CS117" s="9">
        <f t="shared" si="236"/>
        <v>3244.9800000000005</v>
      </c>
      <c r="CT117" s="117">
        <f t="shared" si="237"/>
        <v>90964.18</v>
      </c>
      <c r="CU117" s="196">
        <f t="shared" si="238"/>
        <v>163</v>
      </c>
      <c r="CV117" s="298">
        <f t="shared" si="239"/>
        <v>163</v>
      </c>
      <c r="CW117" s="31">
        <f t="shared" si="240"/>
        <v>683.69</v>
      </c>
      <c r="CX117" s="121">
        <f t="shared" si="241"/>
        <v>16791.64</v>
      </c>
      <c r="CY117" s="196">
        <f t="shared" si="242"/>
        <v>821</v>
      </c>
      <c r="CZ117" s="298">
        <f t="shared" si="243"/>
        <v>821</v>
      </c>
      <c r="DA117" s="31">
        <f t="shared" si="244"/>
        <v>3928.6700000000005</v>
      </c>
      <c r="DB117" s="121">
        <f t="shared" si="245"/>
        <v>107755.81999999999</v>
      </c>
      <c r="DC117" s="196">
        <f t="shared" si="246"/>
        <v>0</v>
      </c>
      <c r="DD117" s="298">
        <f t="shared" si="247"/>
        <v>0</v>
      </c>
      <c r="DE117" s="9" t="str">
        <f t="shared" si="248"/>
        <v/>
      </c>
      <c r="DF117" s="11" t="str">
        <f t="shared" si="249"/>
        <v/>
      </c>
      <c r="DG117" s="29">
        <f t="shared" si="250"/>
        <v>4571.7700000000004</v>
      </c>
      <c r="DH117" s="11">
        <f t="shared" si="251"/>
        <v>118253.60999999999</v>
      </c>
    </row>
    <row r="118" spans="1:112">
      <c r="A118" s="153" t="s">
        <v>160</v>
      </c>
      <c r="B118" s="154" t="s">
        <v>167</v>
      </c>
      <c r="C118" s="153">
        <v>157447</v>
      </c>
      <c r="D118" s="107">
        <v>4</v>
      </c>
      <c r="E118" s="335">
        <v>1836</v>
      </c>
      <c r="F118" s="115"/>
      <c r="G118" s="116">
        <f t="shared" si="145"/>
        <v>1836</v>
      </c>
      <c r="H118" s="108">
        <f t="shared" si="203"/>
        <v>1836</v>
      </c>
      <c r="I118" s="376">
        <f t="shared" si="204"/>
        <v>1836</v>
      </c>
      <c r="J118" s="375"/>
      <c r="K118" s="5">
        <v>24</v>
      </c>
      <c r="L118" s="302">
        <f t="shared" si="146"/>
        <v>24</v>
      </c>
      <c r="M118" s="512">
        <v>3</v>
      </c>
      <c r="N118" s="302">
        <f t="shared" si="205"/>
        <v>3</v>
      </c>
      <c r="O118" s="515"/>
      <c r="P118" s="302">
        <f t="shared" si="206"/>
        <v>0</v>
      </c>
      <c r="Q118" s="512">
        <v>4.9400000000000004</v>
      </c>
      <c r="R118" s="120">
        <f t="shared" si="128"/>
        <v>118.56</v>
      </c>
      <c r="S118" s="512">
        <v>5.67</v>
      </c>
      <c r="T118" s="120">
        <f t="shared" si="207"/>
        <v>17.009999999999998</v>
      </c>
      <c r="U118" s="515"/>
      <c r="V118" s="120">
        <f t="shared" si="208"/>
        <v>0</v>
      </c>
      <c r="W118" s="512">
        <v>148.25</v>
      </c>
      <c r="X118" s="7">
        <f t="shared" si="147"/>
        <v>3558</v>
      </c>
      <c r="Y118" s="6">
        <v>139</v>
      </c>
      <c r="Z118" s="7">
        <f t="shared" si="129"/>
        <v>417</v>
      </c>
      <c r="AA118" s="392"/>
      <c r="AB118" s="7">
        <f t="shared" si="130"/>
        <v>0</v>
      </c>
      <c r="AC118" s="8">
        <f t="shared" si="209"/>
        <v>27</v>
      </c>
      <c r="AD118" s="298">
        <f t="shared" si="131"/>
        <v>27</v>
      </c>
      <c r="AE118" s="110">
        <f t="shared" si="210"/>
        <v>5.0211111111111109</v>
      </c>
      <c r="AF118" s="9">
        <f t="shared" si="132"/>
        <v>135.57</v>
      </c>
      <c r="AG118" s="10">
        <f t="shared" si="211"/>
        <v>147.22222222222223</v>
      </c>
      <c r="AH118" s="11">
        <f t="shared" si="133"/>
        <v>3975</v>
      </c>
      <c r="AI118" s="6">
        <v>865</v>
      </c>
      <c r="AJ118" s="298">
        <f t="shared" si="212"/>
        <v>865</v>
      </c>
      <c r="AK118" s="6">
        <v>100</v>
      </c>
      <c r="AL118" s="298">
        <f t="shared" si="213"/>
        <v>100</v>
      </c>
      <c r="AM118" s="392"/>
      <c r="AN118" s="298">
        <f t="shared" si="214"/>
        <v>0</v>
      </c>
      <c r="AO118" s="6">
        <v>5.65</v>
      </c>
      <c r="AP118" s="41">
        <f t="shared" si="134"/>
        <v>4887.25</v>
      </c>
      <c r="AQ118" s="6">
        <v>6.85</v>
      </c>
      <c r="AR118" s="41">
        <f t="shared" si="215"/>
        <v>685</v>
      </c>
      <c r="AS118" s="392"/>
      <c r="AT118" s="41">
        <f t="shared" si="216"/>
        <v>0</v>
      </c>
      <c r="AU118" s="6">
        <v>148.68</v>
      </c>
      <c r="AV118" s="111">
        <f t="shared" si="135"/>
        <v>128608.20000000001</v>
      </c>
      <c r="AW118" s="6">
        <v>137.97</v>
      </c>
      <c r="AX118" s="111">
        <f t="shared" si="136"/>
        <v>13797</v>
      </c>
      <c r="AY118" s="392"/>
      <c r="AZ118" s="118">
        <f t="shared" si="137"/>
        <v>0</v>
      </c>
      <c r="BA118" s="8">
        <f t="shared" si="217"/>
        <v>965</v>
      </c>
      <c r="BB118" s="298">
        <f t="shared" si="138"/>
        <v>965</v>
      </c>
      <c r="BC118" s="110">
        <f t="shared" si="218"/>
        <v>5.7743523316062175</v>
      </c>
      <c r="BD118" s="9">
        <f t="shared" si="139"/>
        <v>5572.25</v>
      </c>
      <c r="BE118" s="10">
        <f t="shared" si="219"/>
        <v>147.57015544041451</v>
      </c>
      <c r="BF118" s="11">
        <f t="shared" si="140"/>
        <v>142405.20000000001</v>
      </c>
      <c r="BG118" s="304">
        <f t="shared" si="220"/>
        <v>992</v>
      </c>
      <c r="BH118" s="298">
        <f t="shared" si="221"/>
        <v>992</v>
      </c>
      <c r="BI118" s="112">
        <f t="shared" si="222"/>
        <v>5.753850806451613</v>
      </c>
      <c r="BJ118" s="113">
        <f t="shared" si="141"/>
        <v>5707.82</v>
      </c>
      <c r="BK118" s="10">
        <f t="shared" si="223"/>
        <v>147.56068548387097</v>
      </c>
      <c r="BL118" s="119">
        <f t="shared" si="142"/>
        <v>146380.20000000001</v>
      </c>
      <c r="BM118" s="5">
        <v>474</v>
      </c>
      <c r="BN118" s="298">
        <f t="shared" si="172"/>
        <v>474</v>
      </c>
      <c r="BO118" s="6">
        <v>135</v>
      </c>
      <c r="BP118" s="298">
        <f t="shared" si="224"/>
        <v>135</v>
      </c>
      <c r="BQ118" s="6"/>
      <c r="BR118" s="298">
        <f t="shared" si="225"/>
        <v>0</v>
      </c>
      <c r="BS118" s="40">
        <v>4.12</v>
      </c>
      <c r="BT118" s="41">
        <f t="shared" si="175"/>
        <v>1952.88</v>
      </c>
      <c r="BU118" s="40">
        <v>4.3499999999999996</v>
      </c>
      <c r="BV118" s="41">
        <f t="shared" si="226"/>
        <v>587.25</v>
      </c>
      <c r="BW118" s="40"/>
      <c r="BX118" s="41">
        <f t="shared" si="227"/>
        <v>0</v>
      </c>
      <c r="BY118" s="6">
        <v>102.19</v>
      </c>
      <c r="BZ118" s="111">
        <f t="shared" si="178"/>
        <v>48438.06</v>
      </c>
      <c r="CA118" s="6">
        <v>89.21</v>
      </c>
      <c r="CB118" s="111">
        <f t="shared" si="143"/>
        <v>12043.349999999999</v>
      </c>
      <c r="CC118" s="6"/>
      <c r="CD118" s="111">
        <f t="shared" si="144"/>
        <v>0</v>
      </c>
      <c r="CE118" s="8">
        <f t="shared" si="228"/>
        <v>609</v>
      </c>
      <c r="CF118" s="298">
        <f t="shared" si="148"/>
        <v>609</v>
      </c>
      <c r="CG118" s="110">
        <f t="shared" si="229"/>
        <v>4.1709852216748766</v>
      </c>
      <c r="CH118" s="9">
        <f t="shared" si="149"/>
        <v>2540.1299999999997</v>
      </c>
      <c r="CI118" s="10">
        <f t="shared" si="230"/>
        <v>99.312660098522159</v>
      </c>
      <c r="CJ118" s="117">
        <f t="shared" si="150"/>
        <v>60481.409999999996</v>
      </c>
      <c r="CK118" s="265">
        <v>235</v>
      </c>
      <c r="CL118" s="302">
        <f t="shared" si="231"/>
        <v>235</v>
      </c>
      <c r="CM118" s="392">
        <v>5.4</v>
      </c>
      <c r="CN118" s="9">
        <f t="shared" si="232"/>
        <v>1269</v>
      </c>
      <c r="CO118" s="392">
        <v>90.42</v>
      </c>
      <c r="CP118" s="117">
        <f t="shared" si="233"/>
        <v>21248.7</v>
      </c>
      <c r="CQ118" s="195">
        <f t="shared" si="234"/>
        <v>1363</v>
      </c>
      <c r="CR118" s="298">
        <f t="shared" si="235"/>
        <v>1363</v>
      </c>
      <c r="CS118" s="9">
        <f t="shared" si="236"/>
        <v>6958.6900000000005</v>
      </c>
      <c r="CT118" s="117">
        <f t="shared" si="237"/>
        <v>180604.26</v>
      </c>
      <c r="CU118" s="196">
        <f t="shared" si="238"/>
        <v>238</v>
      </c>
      <c r="CV118" s="298">
        <f t="shared" si="239"/>
        <v>238</v>
      </c>
      <c r="CW118" s="31">
        <f t="shared" si="240"/>
        <v>1289.26</v>
      </c>
      <c r="CX118" s="121">
        <f t="shared" si="241"/>
        <v>26257.35</v>
      </c>
      <c r="CY118" s="196">
        <f t="shared" si="242"/>
        <v>1601</v>
      </c>
      <c r="CZ118" s="298">
        <f t="shared" si="243"/>
        <v>1601</v>
      </c>
      <c r="DA118" s="31">
        <f t="shared" si="244"/>
        <v>8247.9500000000007</v>
      </c>
      <c r="DB118" s="121">
        <f t="shared" si="245"/>
        <v>206861.61000000002</v>
      </c>
      <c r="DC118" s="196">
        <f t="shared" si="246"/>
        <v>0</v>
      </c>
      <c r="DD118" s="298">
        <f t="shared" si="247"/>
        <v>0</v>
      </c>
      <c r="DE118" s="9" t="str">
        <f t="shared" si="248"/>
        <v/>
      </c>
      <c r="DF118" s="11" t="str">
        <f t="shared" si="249"/>
        <v/>
      </c>
      <c r="DG118" s="29">
        <f t="shared" si="250"/>
        <v>9516.9499999999989</v>
      </c>
      <c r="DH118" s="11">
        <f t="shared" si="251"/>
        <v>228110.31000000003</v>
      </c>
    </row>
    <row r="119" spans="1:112">
      <c r="A119" s="153" t="s">
        <v>160</v>
      </c>
      <c r="B119" s="154" t="s">
        <v>168</v>
      </c>
      <c r="C119" s="153">
        <v>157058</v>
      </c>
      <c r="D119" s="107">
        <v>5</v>
      </c>
      <c r="E119" s="335">
        <v>184</v>
      </c>
      <c r="F119" s="115"/>
      <c r="G119" s="116">
        <f t="shared" si="145"/>
        <v>184</v>
      </c>
      <c r="H119" s="108">
        <f t="shared" si="203"/>
        <v>184</v>
      </c>
      <c r="I119" s="376">
        <f t="shared" si="204"/>
        <v>184</v>
      </c>
      <c r="J119" s="375"/>
      <c r="K119" s="5">
        <v>4</v>
      </c>
      <c r="L119" s="302">
        <f t="shared" si="146"/>
        <v>4</v>
      </c>
      <c r="M119" s="512">
        <v>1</v>
      </c>
      <c r="N119" s="302">
        <f t="shared" si="205"/>
        <v>1</v>
      </c>
      <c r="O119" s="515"/>
      <c r="P119" s="302">
        <f t="shared" si="206"/>
        <v>0</v>
      </c>
      <c r="Q119" s="512">
        <v>4.75</v>
      </c>
      <c r="R119" s="120">
        <f t="shared" si="128"/>
        <v>19</v>
      </c>
      <c r="S119" s="512">
        <v>5</v>
      </c>
      <c r="T119" s="120">
        <f t="shared" si="207"/>
        <v>5</v>
      </c>
      <c r="U119" s="515"/>
      <c r="V119" s="120">
        <f t="shared" si="208"/>
        <v>0</v>
      </c>
      <c r="W119" s="512">
        <v>141.75</v>
      </c>
      <c r="X119" s="7">
        <f t="shared" si="147"/>
        <v>567</v>
      </c>
      <c r="Y119" s="6">
        <v>167</v>
      </c>
      <c r="Z119" s="7">
        <f t="shared" si="129"/>
        <v>167</v>
      </c>
      <c r="AA119" s="392"/>
      <c r="AB119" s="7">
        <f t="shared" si="130"/>
        <v>0</v>
      </c>
      <c r="AC119" s="8">
        <f t="shared" si="209"/>
        <v>5</v>
      </c>
      <c r="AD119" s="298">
        <f t="shared" si="131"/>
        <v>5</v>
      </c>
      <c r="AE119" s="110">
        <f t="shared" si="210"/>
        <v>4.8</v>
      </c>
      <c r="AF119" s="9">
        <f t="shared" si="132"/>
        <v>24</v>
      </c>
      <c r="AG119" s="10">
        <f t="shared" si="211"/>
        <v>146.80000000000001</v>
      </c>
      <c r="AH119" s="11">
        <f t="shared" si="133"/>
        <v>734</v>
      </c>
      <c r="AI119" s="6">
        <v>87</v>
      </c>
      <c r="AJ119" s="298">
        <f t="shared" si="212"/>
        <v>87</v>
      </c>
      <c r="AK119" s="6">
        <v>19</v>
      </c>
      <c r="AL119" s="298">
        <f t="shared" si="213"/>
        <v>19</v>
      </c>
      <c r="AM119" s="392"/>
      <c r="AN119" s="298">
        <f t="shared" si="214"/>
        <v>0</v>
      </c>
      <c r="AO119" s="6">
        <v>5.94</v>
      </c>
      <c r="AP119" s="41">
        <f t="shared" si="134"/>
        <v>516.78000000000009</v>
      </c>
      <c r="AQ119" s="6">
        <v>6.47</v>
      </c>
      <c r="AR119" s="41">
        <f t="shared" si="215"/>
        <v>122.92999999999999</v>
      </c>
      <c r="AS119" s="392"/>
      <c r="AT119" s="41">
        <f t="shared" si="216"/>
        <v>0</v>
      </c>
      <c r="AU119" s="6">
        <v>167.05</v>
      </c>
      <c r="AV119" s="111">
        <f t="shared" si="135"/>
        <v>14533.35</v>
      </c>
      <c r="AW119" s="6">
        <v>125.58</v>
      </c>
      <c r="AX119" s="111">
        <f t="shared" si="136"/>
        <v>2386.02</v>
      </c>
      <c r="AY119" s="392"/>
      <c r="AZ119" s="118">
        <f t="shared" si="137"/>
        <v>0</v>
      </c>
      <c r="BA119" s="8">
        <f t="shared" si="217"/>
        <v>106</v>
      </c>
      <c r="BB119" s="298">
        <f t="shared" si="138"/>
        <v>106</v>
      </c>
      <c r="BC119" s="110">
        <f t="shared" si="218"/>
        <v>6.0350000000000001</v>
      </c>
      <c r="BD119" s="9">
        <f t="shared" si="139"/>
        <v>639.71</v>
      </c>
      <c r="BE119" s="10">
        <f t="shared" si="219"/>
        <v>159.61669811320755</v>
      </c>
      <c r="BF119" s="11">
        <f t="shared" si="140"/>
        <v>16919.37</v>
      </c>
      <c r="BG119" s="304">
        <f t="shared" si="220"/>
        <v>111</v>
      </c>
      <c r="BH119" s="298">
        <f t="shared" si="221"/>
        <v>111</v>
      </c>
      <c r="BI119" s="112">
        <f t="shared" si="222"/>
        <v>5.9793693693693699</v>
      </c>
      <c r="BJ119" s="113">
        <f t="shared" si="141"/>
        <v>663.71</v>
      </c>
      <c r="BK119" s="10">
        <f t="shared" si="223"/>
        <v>159.03936936936935</v>
      </c>
      <c r="BL119" s="119">
        <f t="shared" si="142"/>
        <v>17653.37</v>
      </c>
      <c r="BM119" s="5">
        <v>38</v>
      </c>
      <c r="BN119" s="298">
        <f t="shared" si="172"/>
        <v>38</v>
      </c>
      <c r="BO119" s="6">
        <v>9</v>
      </c>
      <c r="BP119" s="298">
        <f t="shared" si="224"/>
        <v>9</v>
      </c>
      <c r="BQ119" s="6"/>
      <c r="BR119" s="298">
        <f t="shared" si="225"/>
        <v>0</v>
      </c>
      <c r="BS119" s="40">
        <v>3.97</v>
      </c>
      <c r="BT119" s="41">
        <f t="shared" si="175"/>
        <v>150.86000000000001</v>
      </c>
      <c r="BU119" s="40">
        <v>4.5599999999999996</v>
      </c>
      <c r="BV119" s="41">
        <f t="shared" si="226"/>
        <v>41.04</v>
      </c>
      <c r="BW119" s="40"/>
      <c r="BX119" s="41">
        <f t="shared" si="227"/>
        <v>0</v>
      </c>
      <c r="BY119" s="6">
        <v>109.36</v>
      </c>
      <c r="BZ119" s="111">
        <f t="shared" si="178"/>
        <v>4155.68</v>
      </c>
      <c r="CA119" s="6">
        <v>105.89</v>
      </c>
      <c r="CB119" s="111">
        <f t="shared" si="143"/>
        <v>953.01</v>
      </c>
      <c r="CC119" s="6"/>
      <c r="CD119" s="111">
        <f t="shared" si="144"/>
        <v>0</v>
      </c>
      <c r="CE119" s="8">
        <f t="shared" si="228"/>
        <v>47</v>
      </c>
      <c r="CF119" s="298">
        <f t="shared" si="148"/>
        <v>47</v>
      </c>
      <c r="CG119" s="110">
        <f t="shared" si="229"/>
        <v>4.0829787234042554</v>
      </c>
      <c r="CH119" s="9">
        <f t="shared" si="149"/>
        <v>191.9</v>
      </c>
      <c r="CI119" s="10">
        <f t="shared" si="230"/>
        <v>108.69553191489362</v>
      </c>
      <c r="CJ119" s="117">
        <f t="shared" si="150"/>
        <v>5108.6900000000005</v>
      </c>
      <c r="CK119" s="265">
        <v>26</v>
      </c>
      <c r="CL119" s="302">
        <f t="shared" si="231"/>
        <v>26</v>
      </c>
      <c r="CM119" s="392">
        <v>5.0199999999999996</v>
      </c>
      <c r="CN119" s="9">
        <f t="shared" si="232"/>
        <v>130.51999999999998</v>
      </c>
      <c r="CO119" s="392">
        <v>91.36</v>
      </c>
      <c r="CP119" s="117">
        <f t="shared" si="233"/>
        <v>2375.36</v>
      </c>
      <c r="CQ119" s="195">
        <f t="shared" si="234"/>
        <v>129</v>
      </c>
      <c r="CR119" s="298">
        <f t="shared" si="235"/>
        <v>129</v>
      </c>
      <c r="CS119" s="9">
        <f t="shared" si="236"/>
        <v>686.6400000000001</v>
      </c>
      <c r="CT119" s="117">
        <f t="shared" si="237"/>
        <v>19256.03</v>
      </c>
      <c r="CU119" s="196">
        <f t="shared" si="238"/>
        <v>29</v>
      </c>
      <c r="CV119" s="298">
        <f t="shared" si="239"/>
        <v>29</v>
      </c>
      <c r="CW119" s="31">
        <f t="shared" si="240"/>
        <v>168.97</v>
      </c>
      <c r="CX119" s="121">
        <f t="shared" si="241"/>
        <v>3506.0299999999997</v>
      </c>
      <c r="CY119" s="196">
        <f t="shared" si="242"/>
        <v>158</v>
      </c>
      <c r="CZ119" s="298">
        <f t="shared" si="243"/>
        <v>158</v>
      </c>
      <c r="DA119" s="31">
        <f t="shared" si="244"/>
        <v>855.61000000000013</v>
      </c>
      <c r="DB119" s="121">
        <f t="shared" si="245"/>
        <v>22762.059999999998</v>
      </c>
      <c r="DC119" s="196">
        <f t="shared" si="246"/>
        <v>0</v>
      </c>
      <c r="DD119" s="298">
        <f t="shared" si="247"/>
        <v>0</v>
      </c>
      <c r="DE119" s="9" t="str">
        <f t="shared" si="248"/>
        <v/>
      </c>
      <c r="DF119" s="11" t="str">
        <f t="shared" si="249"/>
        <v/>
      </c>
      <c r="DG119" s="29">
        <f t="shared" si="250"/>
        <v>986.13</v>
      </c>
      <c r="DH119" s="11">
        <f t="shared" si="251"/>
        <v>25137.42</v>
      </c>
    </row>
    <row r="120" spans="1:112">
      <c r="A120" s="153" t="s">
        <v>160</v>
      </c>
      <c r="B120" s="154" t="s">
        <v>169</v>
      </c>
      <c r="C120" s="153">
        <v>157173</v>
      </c>
      <c r="D120" s="107">
        <v>8</v>
      </c>
      <c r="E120" s="335">
        <v>1055</v>
      </c>
      <c r="F120" s="115"/>
      <c r="G120" s="116">
        <f t="shared" si="145"/>
        <v>1055</v>
      </c>
      <c r="H120" s="108">
        <f t="shared" si="203"/>
        <v>1055</v>
      </c>
      <c r="I120" s="376">
        <f t="shared" si="204"/>
        <v>1055</v>
      </c>
      <c r="J120" s="375"/>
      <c r="K120" s="5">
        <v>36</v>
      </c>
      <c r="L120" s="302">
        <f t="shared" si="146"/>
        <v>36</v>
      </c>
      <c r="M120" s="512">
        <v>4</v>
      </c>
      <c r="N120" s="302">
        <f t="shared" si="205"/>
        <v>4</v>
      </c>
      <c r="O120" s="515"/>
      <c r="P120" s="302">
        <f t="shared" si="206"/>
        <v>0</v>
      </c>
      <c r="Q120" s="512">
        <v>3.38</v>
      </c>
      <c r="R120" s="120">
        <f t="shared" si="128"/>
        <v>121.67999999999999</v>
      </c>
      <c r="S120" s="512">
        <v>2.88</v>
      </c>
      <c r="T120" s="120">
        <f t="shared" si="207"/>
        <v>11.52</v>
      </c>
      <c r="U120" s="515"/>
      <c r="V120" s="120">
        <f t="shared" si="208"/>
        <v>0</v>
      </c>
      <c r="W120" s="512">
        <v>77.89</v>
      </c>
      <c r="X120" s="7">
        <f t="shared" si="147"/>
        <v>2804.04</v>
      </c>
      <c r="Y120" s="6">
        <v>63.75</v>
      </c>
      <c r="Z120" s="7">
        <f t="shared" si="129"/>
        <v>255</v>
      </c>
      <c r="AA120" s="392"/>
      <c r="AB120" s="7">
        <f t="shared" si="130"/>
        <v>0</v>
      </c>
      <c r="AC120" s="8">
        <f t="shared" si="209"/>
        <v>40</v>
      </c>
      <c r="AD120" s="298">
        <f t="shared" si="131"/>
        <v>40</v>
      </c>
      <c r="AE120" s="110">
        <f t="shared" si="210"/>
        <v>3.3299999999999996</v>
      </c>
      <c r="AF120" s="9">
        <f t="shared" si="132"/>
        <v>133.19999999999999</v>
      </c>
      <c r="AG120" s="10">
        <f t="shared" si="211"/>
        <v>76.475999999999999</v>
      </c>
      <c r="AH120" s="11">
        <f t="shared" si="133"/>
        <v>3059.04</v>
      </c>
      <c r="AI120" s="6">
        <v>360</v>
      </c>
      <c r="AJ120" s="298">
        <f t="shared" si="212"/>
        <v>360</v>
      </c>
      <c r="AK120" s="6">
        <v>238</v>
      </c>
      <c r="AL120" s="298">
        <f t="shared" si="213"/>
        <v>238</v>
      </c>
      <c r="AM120" s="392"/>
      <c r="AN120" s="298">
        <f t="shared" si="214"/>
        <v>0</v>
      </c>
      <c r="AO120" s="6">
        <v>4.6100000000000003</v>
      </c>
      <c r="AP120" s="41">
        <f t="shared" si="134"/>
        <v>1659.6000000000001</v>
      </c>
      <c r="AQ120" s="6">
        <v>5.24</v>
      </c>
      <c r="AR120" s="41">
        <f t="shared" si="215"/>
        <v>1247.1200000000001</v>
      </c>
      <c r="AS120" s="392"/>
      <c r="AT120" s="41">
        <f t="shared" si="216"/>
        <v>0</v>
      </c>
      <c r="AU120" s="6">
        <v>92.29</v>
      </c>
      <c r="AV120" s="111">
        <f t="shared" si="135"/>
        <v>33224.400000000001</v>
      </c>
      <c r="AW120" s="6">
        <v>86.1</v>
      </c>
      <c r="AX120" s="111">
        <f t="shared" si="136"/>
        <v>20491.8</v>
      </c>
      <c r="AY120" s="392"/>
      <c r="AZ120" s="118">
        <f t="shared" si="137"/>
        <v>0</v>
      </c>
      <c r="BA120" s="8">
        <f t="shared" si="217"/>
        <v>598</v>
      </c>
      <c r="BB120" s="298">
        <f t="shared" si="138"/>
        <v>598</v>
      </c>
      <c r="BC120" s="110">
        <f t="shared" si="218"/>
        <v>4.8607357859531781</v>
      </c>
      <c r="BD120" s="9">
        <f t="shared" si="139"/>
        <v>2906.7200000000007</v>
      </c>
      <c r="BE120" s="10">
        <f t="shared" si="219"/>
        <v>89.826421404682264</v>
      </c>
      <c r="BF120" s="11">
        <f t="shared" si="140"/>
        <v>53716.2</v>
      </c>
      <c r="BG120" s="304">
        <f t="shared" si="220"/>
        <v>638</v>
      </c>
      <c r="BH120" s="298">
        <f t="shared" si="221"/>
        <v>638</v>
      </c>
      <c r="BI120" s="112">
        <f t="shared" si="222"/>
        <v>4.7647648902821329</v>
      </c>
      <c r="BJ120" s="113">
        <f t="shared" si="141"/>
        <v>3039.920000000001</v>
      </c>
      <c r="BK120" s="10">
        <f t="shared" si="223"/>
        <v>88.989404388714732</v>
      </c>
      <c r="BL120" s="119">
        <f t="shared" si="142"/>
        <v>56775.24</v>
      </c>
      <c r="BM120" s="5">
        <v>161</v>
      </c>
      <c r="BN120" s="298">
        <f t="shared" si="172"/>
        <v>161</v>
      </c>
      <c r="BO120" s="6">
        <v>119</v>
      </c>
      <c r="BP120" s="298">
        <f t="shared" si="224"/>
        <v>119</v>
      </c>
      <c r="BQ120" s="6"/>
      <c r="BR120" s="298">
        <f t="shared" si="225"/>
        <v>0</v>
      </c>
      <c r="BS120" s="40">
        <v>3.65</v>
      </c>
      <c r="BT120" s="41">
        <f t="shared" si="175"/>
        <v>587.65</v>
      </c>
      <c r="BU120" s="40">
        <v>4.13</v>
      </c>
      <c r="BV120" s="41">
        <f t="shared" si="226"/>
        <v>491.46999999999997</v>
      </c>
      <c r="BW120" s="40"/>
      <c r="BX120" s="41">
        <f t="shared" si="227"/>
        <v>0</v>
      </c>
      <c r="BY120" s="6">
        <v>76.47</v>
      </c>
      <c r="BZ120" s="111">
        <f t="shared" si="178"/>
        <v>12311.67</v>
      </c>
      <c r="CA120" s="6">
        <v>64.67</v>
      </c>
      <c r="CB120" s="111">
        <f t="shared" si="143"/>
        <v>7695.7300000000005</v>
      </c>
      <c r="CC120" s="6"/>
      <c r="CD120" s="111">
        <f t="shared" si="144"/>
        <v>0</v>
      </c>
      <c r="CE120" s="8">
        <f t="shared" si="228"/>
        <v>280</v>
      </c>
      <c r="CF120" s="298">
        <f t="shared" si="148"/>
        <v>280</v>
      </c>
      <c r="CG120" s="110">
        <f t="shared" si="229"/>
        <v>3.8539999999999996</v>
      </c>
      <c r="CH120" s="9">
        <f t="shared" si="149"/>
        <v>1079.1199999999999</v>
      </c>
      <c r="CI120" s="10">
        <f t="shared" si="230"/>
        <v>71.454999999999998</v>
      </c>
      <c r="CJ120" s="117">
        <f t="shared" si="150"/>
        <v>20007.399999999998</v>
      </c>
      <c r="CK120" s="265">
        <v>137</v>
      </c>
      <c r="CL120" s="302">
        <f t="shared" si="231"/>
        <v>137</v>
      </c>
      <c r="CM120" s="392">
        <v>4.78</v>
      </c>
      <c r="CN120" s="9">
        <f t="shared" si="232"/>
        <v>654.86</v>
      </c>
      <c r="CO120" s="392">
        <v>68.040000000000006</v>
      </c>
      <c r="CP120" s="117">
        <f t="shared" si="233"/>
        <v>9321.4800000000014</v>
      </c>
      <c r="CQ120" s="195">
        <f t="shared" si="234"/>
        <v>557</v>
      </c>
      <c r="CR120" s="298">
        <f t="shared" si="235"/>
        <v>557</v>
      </c>
      <c r="CS120" s="9">
        <f t="shared" si="236"/>
        <v>2368.9300000000003</v>
      </c>
      <c r="CT120" s="117">
        <f t="shared" si="237"/>
        <v>48340.11</v>
      </c>
      <c r="CU120" s="196">
        <f t="shared" si="238"/>
        <v>361</v>
      </c>
      <c r="CV120" s="298">
        <f t="shared" si="239"/>
        <v>361</v>
      </c>
      <c r="CW120" s="31">
        <f t="shared" si="240"/>
        <v>1750.1100000000001</v>
      </c>
      <c r="CX120" s="121">
        <f t="shared" si="241"/>
        <v>28442.53</v>
      </c>
      <c r="CY120" s="196">
        <f t="shared" si="242"/>
        <v>918</v>
      </c>
      <c r="CZ120" s="298">
        <f t="shared" si="243"/>
        <v>918</v>
      </c>
      <c r="DA120" s="31">
        <f t="shared" si="244"/>
        <v>4119.0400000000009</v>
      </c>
      <c r="DB120" s="121">
        <f t="shared" si="245"/>
        <v>76782.64</v>
      </c>
      <c r="DC120" s="196">
        <f t="shared" si="246"/>
        <v>0</v>
      </c>
      <c r="DD120" s="298">
        <f t="shared" si="247"/>
        <v>0</v>
      </c>
      <c r="DE120" s="9" t="str">
        <f t="shared" si="248"/>
        <v/>
      </c>
      <c r="DF120" s="11" t="str">
        <f t="shared" si="249"/>
        <v/>
      </c>
      <c r="DG120" s="29">
        <f t="shared" si="250"/>
        <v>4773.9000000000005</v>
      </c>
      <c r="DH120" s="11">
        <f t="shared" si="251"/>
        <v>86104.12</v>
      </c>
    </row>
    <row r="121" spans="1:112">
      <c r="A121" s="153" t="s">
        <v>160</v>
      </c>
      <c r="B121" s="154" t="s">
        <v>170</v>
      </c>
      <c r="C121" s="153">
        <v>156921</v>
      </c>
      <c r="D121" s="107">
        <v>8</v>
      </c>
      <c r="E121" s="412">
        <v>933</v>
      </c>
      <c r="F121" s="115"/>
      <c r="G121" s="116">
        <f t="shared" si="145"/>
        <v>933</v>
      </c>
      <c r="H121" s="108">
        <f t="shared" si="203"/>
        <v>933</v>
      </c>
      <c r="I121" s="376">
        <f t="shared" si="204"/>
        <v>933</v>
      </c>
      <c r="J121" s="375"/>
      <c r="K121" s="5">
        <v>3</v>
      </c>
      <c r="L121" s="302">
        <f t="shared" si="146"/>
        <v>3</v>
      </c>
      <c r="M121" s="512">
        <v>2</v>
      </c>
      <c r="N121" s="302">
        <f t="shared" si="205"/>
        <v>2</v>
      </c>
      <c r="O121" s="515"/>
      <c r="P121" s="302">
        <f t="shared" si="206"/>
        <v>0</v>
      </c>
      <c r="Q121" s="512">
        <v>3.67</v>
      </c>
      <c r="R121" s="120">
        <f t="shared" si="128"/>
        <v>11.01</v>
      </c>
      <c r="S121" s="512">
        <v>4.5</v>
      </c>
      <c r="T121" s="120">
        <f t="shared" si="207"/>
        <v>9</v>
      </c>
      <c r="U121" s="515"/>
      <c r="V121" s="120">
        <f t="shared" si="208"/>
        <v>0</v>
      </c>
      <c r="W121" s="512">
        <v>63</v>
      </c>
      <c r="X121" s="7">
        <f t="shared" si="147"/>
        <v>189</v>
      </c>
      <c r="Y121" s="6">
        <v>73.5</v>
      </c>
      <c r="Z121" s="7">
        <f t="shared" si="129"/>
        <v>147</v>
      </c>
      <c r="AA121" s="392"/>
      <c r="AB121" s="7">
        <f t="shared" si="130"/>
        <v>0</v>
      </c>
      <c r="AC121" s="8">
        <f t="shared" si="209"/>
        <v>5</v>
      </c>
      <c r="AD121" s="298">
        <f t="shared" si="131"/>
        <v>5</v>
      </c>
      <c r="AE121" s="110">
        <f t="shared" si="210"/>
        <v>4.0019999999999998</v>
      </c>
      <c r="AF121" s="9">
        <f t="shared" si="132"/>
        <v>20.009999999999998</v>
      </c>
      <c r="AG121" s="10">
        <f t="shared" si="211"/>
        <v>67.2</v>
      </c>
      <c r="AH121" s="11">
        <f t="shared" si="133"/>
        <v>336</v>
      </c>
      <c r="AI121" s="6">
        <v>282</v>
      </c>
      <c r="AJ121" s="298">
        <f t="shared" si="212"/>
        <v>282</v>
      </c>
      <c r="AK121" s="6">
        <v>275</v>
      </c>
      <c r="AL121" s="298">
        <f t="shared" si="213"/>
        <v>275</v>
      </c>
      <c r="AM121" s="392"/>
      <c r="AN121" s="298">
        <f t="shared" si="214"/>
        <v>0</v>
      </c>
      <c r="AO121" s="6">
        <v>4.5599999999999996</v>
      </c>
      <c r="AP121" s="41">
        <f t="shared" si="134"/>
        <v>1285.9199999999998</v>
      </c>
      <c r="AQ121" s="6">
        <v>5.47</v>
      </c>
      <c r="AR121" s="41">
        <f t="shared" si="215"/>
        <v>1504.25</v>
      </c>
      <c r="AS121" s="392"/>
      <c r="AT121" s="41">
        <f t="shared" si="216"/>
        <v>0</v>
      </c>
      <c r="AU121" s="6">
        <v>85.16</v>
      </c>
      <c r="AV121" s="111">
        <f t="shared" si="135"/>
        <v>24015.119999999999</v>
      </c>
      <c r="AW121" s="6">
        <v>79.67</v>
      </c>
      <c r="AX121" s="111">
        <f t="shared" si="136"/>
        <v>21909.25</v>
      </c>
      <c r="AY121" s="392"/>
      <c r="AZ121" s="118">
        <f t="shared" si="137"/>
        <v>0</v>
      </c>
      <c r="BA121" s="8">
        <f t="shared" si="217"/>
        <v>557</v>
      </c>
      <c r="BB121" s="298">
        <f t="shared" si="138"/>
        <v>557</v>
      </c>
      <c r="BC121" s="110">
        <f t="shared" si="218"/>
        <v>5.0092818671454218</v>
      </c>
      <c r="BD121" s="9">
        <f t="shared" si="139"/>
        <v>2790.17</v>
      </c>
      <c r="BE121" s="10">
        <f t="shared" si="219"/>
        <v>82.449497307001792</v>
      </c>
      <c r="BF121" s="11">
        <f t="shared" si="140"/>
        <v>45924.369999999995</v>
      </c>
      <c r="BG121" s="304">
        <f t="shared" si="220"/>
        <v>562</v>
      </c>
      <c r="BH121" s="298">
        <f t="shared" si="221"/>
        <v>562</v>
      </c>
      <c r="BI121" s="112">
        <f t="shared" si="222"/>
        <v>5.0003202846975094</v>
      </c>
      <c r="BJ121" s="113">
        <f t="shared" si="141"/>
        <v>2810.1800000000003</v>
      </c>
      <c r="BK121" s="10">
        <f t="shared" si="223"/>
        <v>82.313825622775795</v>
      </c>
      <c r="BL121" s="119">
        <f t="shared" si="142"/>
        <v>46260.369999999995</v>
      </c>
      <c r="BM121" s="5">
        <v>71</v>
      </c>
      <c r="BN121" s="298">
        <f t="shared" si="172"/>
        <v>71</v>
      </c>
      <c r="BO121" s="6">
        <v>112</v>
      </c>
      <c r="BP121" s="298">
        <f t="shared" si="224"/>
        <v>112</v>
      </c>
      <c r="BQ121" s="6"/>
      <c r="BR121" s="298">
        <f t="shared" si="225"/>
        <v>0</v>
      </c>
      <c r="BS121" s="40">
        <v>3.68</v>
      </c>
      <c r="BT121" s="41">
        <f t="shared" si="175"/>
        <v>261.28000000000003</v>
      </c>
      <c r="BU121" s="40">
        <v>4.0199999999999996</v>
      </c>
      <c r="BV121" s="41">
        <f t="shared" si="226"/>
        <v>450.23999999999995</v>
      </c>
      <c r="BW121" s="40"/>
      <c r="BX121" s="41">
        <f t="shared" si="227"/>
        <v>0</v>
      </c>
      <c r="BY121" s="6">
        <v>67.89</v>
      </c>
      <c r="BZ121" s="111">
        <f t="shared" si="178"/>
        <v>4820.1899999999996</v>
      </c>
      <c r="CA121" s="6">
        <v>57.68</v>
      </c>
      <c r="CB121" s="111">
        <f t="shared" si="143"/>
        <v>6460.16</v>
      </c>
      <c r="CC121" s="6"/>
      <c r="CD121" s="111">
        <f t="shared" si="144"/>
        <v>0</v>
      </c>
      <c r="CE121" s="8">
        <f t="shared" si="228"/>
        <v>183</v>
      </c>
      <c r="CF121" s="298">
        <f t="shared" si="148"/>
        <v>183</v>
      </c>
      <c r="CG121" s="110">
        <f t="shared" si="229"/>
        <v>3.8880874316939891</v>
      </c>
      <c r="CH121" s="9">
        <f t="shared" si="149"/>
        <v>711.52</v>
      </c>
      <c r="CI121" s="10">
        <f t="shared" si="230"/>
        <v>61.641256830601087</v>
      </c>
      <c r="CJ121" s="117">
        <f t="shared" si="150"/>
        <v>11280.349999999999</v>
      </c>
      <c r="CK121" s="265">
        <v>188</v>
      </c>
      <c r="CL121" s="302">
        <f t="shared" si="231"/>
        <v>188</v>
      </c>
      <c r="CM121" s="392">
        <v>5.45</v>
      </c>
      <c r="CN121" s="9">
        <f t="shared" si="232"/>
        <v>1024.6000000000001</v>
      </c>
      <c r="CO121" s="392">
        <v>66.14</v>
      </c>
      <c r="CP121" s="117">
        <f t="shared" si="233"/>
        <v>12434.32</v>
      </c>
      <c r="CQ121" s="195">
        <f t="shared" si="234"/>
        <v>356</v>
      </c>
      <c r="CR121" s="298">
        <f t="shared" si="235"/>
        <v>356</v>
      </c>
      <c r="CS121" s="9">
        <f t="shared" si="236"/>
        <v>1558.2099999999998</v>
      </c>
      <c r="CT121" s="117">
        <f t="shared" si="237"/>
        <v>29024.309999999998</v>
      </c>
      <c r="CU121" s="196">
        <f t="shared" si="238"/>
        <v>389</v>
      </c>
      <c r="CV121" s="298">
        <f t="shared" si="239"/>
        <v>389</v>
      </c>
      <c r="CW121" s="31">
        <f t="shared" si="240"/>
        <v>1963.49</v>
      </c>
      <c r="CX121" s="121">
        <f t="shared" si="241"/>
        <v>28516.41</v>
      </c>
      <c r="CY121" s="196">
        <f t="shared" si="242"/>
        <v>745</v>
      </c>
      <c r="CZ121" s="298">
        <f t="shared" si="243"/>
        <v>745</v>
      </c>
      <c r="DA121" s="31">
        <f t="shared" si="244"/>
        <v>3521.7</v>
      </c>
      <c r="DB121" s="121">
        <f t="shared" si="245"/>
        <v>57540.72</v>
      </c>
      <c r="DC121" s="196">
        <f t="shared" si="246"/>
        <v>0</v>
      </c>
      <c r="DD121" s="298">
        <f t="shared" si="247"/>
        <v>0</v>
      </c>
      <c r="DE121" s="9" t="str">
        <f t="shared" si="248"/>
        <v/>
      </c>
      <c r="DF121" s="11" t="str">
        <f t="shared" si="249"/>
        <v/>
      </c>
      <c r="DG121" s="29">
        <f t="shared" si="250"/>
        <v>4546.3</v>
      </c>
      <c r="DH121" s="11">
        <f t="shared" si="251"/>
        <v>69975.039999999994</v>
      </c>
    </row>
    <row r="122" spans="1:112">
      <c r="A122" s="153" t="s">
        <v>160</v>
      </c>
      <c r="B122" s="154" t="s">
        <v>171</v>
      </c>
      <c r="C122" s="153">
        <v>156231</v>
      </c>
      <c r="D122" s="107">
        <v>9</v>
      </c>
      <c r="E122" s="412">
        <v>336</v>
      </c>
      <c r="F122" s="115"/>
      <c r="G122" s="116">
        <f t="shared" si="145"/>
        <v>336</v>
      </c>
      <c r="H122" s="108">
        <f t="shared" si="203"/>
        <v>336</v>
      </c>
      <c r="I122" s="376">
        <f t="shared" si="204"/>
        <v>336</v>
      </c>
      <c r="J122" s="375"/>
      <c r="K122" s="5">
        <v>7</v>
      </c>
      <c r="L122" s="302">
        <f t="shared" si="146"/>
        <v>7</v>
      </c>
      <c r="M122" s="514">
        <v>0</v>
      </c>
      <c r="N122" s="302">
        <f t="shared" si="205"/>
        <v>0</v>
      </c>
      <c r="O122" s="515"/>
      <c r="P122" s="302">
        <f t="shared" si="206"/>
        <v>0</v>
      </c>
      <c r="Q122" s="512">
        <v>2.93</v>
      </c>
      <c r="R122" s="120">
        <f t="shared" si="128"/>
        <v>20.51</v>
      </c>
      <c r="S122" s="512"/>
      <c r="T122" s="120">
        <f t="shared" si="207"/>
        <v>0</v>
      </c>
      <c r="U122" s="515"/>
      <c r="V122" s="120">
        <f t="shared" si="208"/>
        <v>0</v>
      </c>
      <c r="W122" s="512">
        <v>71.709999999999994</v>
      </c>
      <c r="X122" s="7">
        <f t="shared" si="147"/>
        <v>501.96999999999997</v>
      </c>
      <c r="Y122" s="6">
        <v>0</v>
      </c>
      <c r="Z122" s="7">
        <f t="shared" si="129"/>
        <v>0</v>
      </c>
      <c r="AA122" s="392"/>
      <c r="AB122" s="7">
        <f t="shared" si="130"/>
        <v>0</v>
      </c>
      <c r="AC122" s="8">
        <f t="shared" si="209"/>
        <v>7</v>
      </c>
      <c r="AD122" s="298">
        <f t="shared" si="131"/>
        <v>7</v>
      </c>
      <c r="AE122" s="110">
        <f t="shared" si="210"/>
        <v>2.93</v>
      </c>
      <c r="AF122" s="9">
        <f t="shared" si="132"/>
        <v>20.51</v>
      </c>
      <c r="AG122" s="10">
        <f t="shared" si="211"/>
        <v>71.709999999999994</v>
      </c>
      <c r="AH122" s="11">
        <f t="shared" si="133"/>
        <v>501.96999999999997</v>
      </c>
      <c r="AI122" s="6">
        <v>135</v>
      </c>
      <c r="AJ122" s="298">
        <f t="shared" si="212"/>
        <v>135</v>
      </c>
      <c r="AK122" s="6">
        <v>44</v>
      </c>
      <c r="AL122" s="298">
        <f t="shared" si="213"/>
        <v>44</v>
      </c>
      <c r="AM122" s="392"/>
      <c r="AN122" s="298">
        <f t="shared" si="214"/>
        <v>0</v>
      </c>
      <c r="AO122" s="6">
        <v>4.71</v>
      </c>
      <c r="AP122" s="41">
        <f t="shared" si="134"/>
        <v>635.85</v>
      </c>
      <c r="AQ122" s="6">
        <v>4.9800000000000004</v>
      </c>
      <c r="AR122" s="41">
        <f t="shared" si="215"/>
        <v>219.12</v>
      </c>
      <c r="AS122" s="392"/>
      <c r="AT122" s="41">
        <f t="shared" si="216"/>
        <v>0</v>
      </c>
      <c r="AU122" s="6">
        <v>92.93</v>
      </c>
      <c r="AV122" s="111">
        <f t="shared" si="135"/>
        <v>12545.550000000001</v>
      </c>
      <c r="AW122" s="6">
        <v>75.05</v>
      </c>
      <c r="AX122" s="111">
        <f t="shared" si="136"/>
        <v>3302.2</v>
      </c>
      <c r="AY122" s="392"/>
      <c r="AZ122" s="118">
        <f t="shared" si="137"/>
        <v>0</v>
      </c>
      <c r="BA122" s="8">
        <f t="shared" si="217"/>
        <v>179</v>
      </c>
      <c r="BB122" s="298">
        <f t="shared" si="138"/>
        <v>179</v>
      </c>
      <c r="BC122" s="110">
        <f t="shared" si="218"/>
        <v>4.776368715083799</v>
      </c>
      <c r="BD122" s="9">
        <f t="shared" si="139"/>
        <v>854.97</v>
      </c>
      <c r="BE122" s="10">
        <f t="shared" si="219"/>
        <v>88.534916201117312</v>
      </c>
      <c r="BF122" s="11">
        <f t="shared" si="140"/>
        <v>15847.749999999998</v>
      </c>
      <c r="BG122" s="304">
        <f t="shared" si="220"/>
        <v>186</v>
      </c>
      <c r="BH122" s="298">
        <f t="shared" si="221"/>
        <v>186</v>
      </c>
      <c r="BI122" s="112">
        <f t="shared" si="222"/>
        <v>4.7068817204301077</v>
      </c>
      <c r="BJ122" s="113">
        <f t="shared" si="141"/>
        <v>875.48</v>
      </c>
      <c r="BK122" s="10">
        <f t="shared" si="223"/>
        <v>87.901720430107517</v>
      </c>
      <c r="BL122" s="119">
        <f t="shared" si="142"/>
        <v>16349.719999999998</v>
      </c>
      <c r="BM122" s="5">
        <v>34</v>
      </c>
      <c r="BN122" s="298">
        <f t="shared" si="172"/>
        <v>34</v>
      </c>
      <c r="BO122" s="6">
        <v>27</v>
      </c>
      <c r="BP122" s="298">
        <f t="shared" si="224"/>
        <v>27</v>
      </c>
      <c r="BQ122" s="6"/>
      <c r="BR122" s="298">
        <f t="shared" si="225"/>
        <v>0</v>
      </c>
      <c r="BS122" s="40">
        <v>3.66</v>
      </c>
      <c r="BT122" s="41">
        <f t="shared" si="175"/>
        <v>124.44</v>
      </c>
      <c r="BU122" s="40">
        <v>3.89</v>
      </c>
      <c r="BV122" s="41">
        <f t="shared" si="226"/>
        <v>105.03</v>
      </c>
      <c r="BW122" s="40"/>
      <c r="BX122" s="41">
        <f t="shared" si="227"/>
        <v>0</v>
      </c>
      <c r="BY122" s="6">
        <v>74.53</v>
      </c>
      <c r="BZ122" s="111">
        <f t="shared" si="178"/>
        <v>2534.02</v>
      </c>
      <c r="CA122" s="6">
        <v>64</v>
      </c>
      <c r="CB122" s="111">
        <f t="shared" si="143"/>
        <v>1728</v>
      </c>
      <c r="CC122" s="6"/>
      <c r="CD122" s="111">
        <f t="shared" si="144"/>
        <v>0</v>
      </c>
      <c r="CE122" s="8">
        <f t="shared" si="228"/>
        <v>61</v>
      </c>
      <c r="CF122" s="298">
        <f t="shared" si="148"/>
        <v>61</v>
      </c>
      <c r="CG122" s="110">
        <f t="shared" si="229"/>
        <v>3.7618032786885247</v>
      </c>
      <c r="CH122" s="9">
        <f t="shared" si="149"/>
        <v>229.47</v>
      </c>
      <c r="CI122" s="10">
        <f t="shared" si="230"/>
        <v>69.869180327868861</v>
      </c>
      <c r="CJ122" s="117">
        <f t="shared" si="150"/>
        <v>4262.0200000000004</v>
      </c>
      <c r="CK122" s="265">
        <v>89</v>
      </c>
      <c r="CL122" s="302">
        <f t="shared" si="231"/>
        <v>89</v>
      </c>
      <c r="CM122" s="392">
        <v>4.9400000000000004</v>
      </c>
      <c r="CN122" s="9">
        <f t="shared" si="232"/>
        <v>439.66</v>
      </c>
      <c r="CO122" s="392">
        <v>68.05</v>
      </c>
      <c r="CP122" s="117">
        <f t="shared" si="233"/>
        <v>6056.45</v>
      </c>
      <c r="CQ122" s="195">
        <f t="shared" si="234"/>
        <v>176</v>
      </c>
      <c r="CR122" s="298">
        <f t="shared" si="235"/>
        <v>176</v>
      </c>
      <c r="CS122" s="9">
        <f t="shared" si="236"/>
        <v>780.8</v>
      </c>
      <c r="CT122" s="117">
        <f t="shared" si="237"/>
        <v>15581.54</v>
      </c>
      <c r="CU122" s="196">
        <f t="shared" si="238"/>
        <v>71</v>
      </c>
      <c r="CV122" s="298">
        <f t="shared" si="239"/>
        <v>71</v>
      </c>
      <c r="CW122" s="31">
        <f t="shared" si="240"/>
        <v>324.14999999999998</v>
      </c>
      <c r="CX122" s="121">
        <f t="shared" si="241"/>
        <v>5030.2</v>
      </c>
      <c r="CY122" s="196">
        <f t="shared" si="242"/>
        <v>247</v>
      </c>
      <c r="CZ122" s="298">
        <f t="shared" si="243"/>
        <v>247</v>
      </c>
      <c r="DA122" s="31">
        <f t="shared" si="244"/>
        <v>1104.9499999999998</v>
      </c>
      <c r="DB122" s="121">
        <f t="shared" si="245"/>
        <v>20611.740000000002</v>
      </c>
      <c r="DC122" s="196">
        <f t="shared" si="246"/>
        <v>0</v>
      </c>
      <c r="DD122" s="298">
        <f t="shared" si="247"/>
        <v>0</v>
      </c>
      <c r="DE122" s="9" t="str">
        <f t="shared" si="248"/>
        <v/>
      </c>
      <c r="DF122" s="11" t="str">
        <f t="shared" si="249"/>
        <v/>
      </c>
      <c r="DG122" s="29">
        <f t="shared" si="250"/>
        <v>1544.6100000000001</v>
      </c>
      <c r="DH122" s="11">
        <f t="shared" si="251"/>
        <v>26668.19</v>
      </c>
    </row>
    <row r="123" spans="1:112">
      <c r="A123" s="153" t="s">
        <v>160</v>
      </c>
      <c r="B123" s="154" t="s">
        <v>172</v>
      </c>
      <c r="C123" s="123">
        <v>157553</v>
      </c>
      <c r="D123" s="107">
        <v>9</v>
      </c>
      <c r="E123" s="412">
        <v>267</v>
      </c>
      <c r="F123" s="115"/>
      <c r="G123" s="116">
        <f t="shared" si="145"/>
        <v>267</v>
      </c>
      <c r="H123" s="108">
        <f t="shared" si="203"/>
        <v>267</v>
      </c>
      <c r="I123" s="376">
        <f t="shared" si="204"/>
        <v>267</v>
      </c>
      <c r="J123" s="375"/>
      <c r="K123" s="5">
        <v>1</v>
      </c>
      <c r="L123" s="302">
        <f t="shared" si="146"/>
        <v>1</v>
      </c>
      <c r="M123" s="514">
        <v>1</v>
      </c>
      <c r="N123" s="302">
        <f t="shared" si="205"/>
        <v>1</v>
      </c>
      <c r="O123" s="515"/>
      <c r="P123" s="302">
        <f t="shared" si="206"/>
        <v>0</v>
      </c>
      <c r="Q123" s="512">
        <v>3</v>
      </c>
      <c r="R123" s="120">
        <f t="shared" si="128"/>
        <v>3</v>
      </c>
      <c r="S123" s="512">
        <v>4</v>
      </c>
      <c r="T123" s="120">
        <f t="shared" si="207"/>
        <v>4</v>
      </c>
      <c r="U123" s="515"/>
      <c r="V123" s="120">
        <f t="shared" si="208"/>
        <v>0</v>
      </c>
      <c r="W123" s="512">
        <v>67</v>
      </c>
      <c r="X123" s="7">
        <f t="shared" si="147"/>
        <v>67</v>
      </c>
      <c r="Y123" s="6">
        <v>69.5</v>
      </c>
      <c r="Z123" s="7">
        <f t="shared" si="129"/>
        <v>69.5</v>
      </c>
      <c r="AA123" s="392"/>
      <c r="AB123" s="7">
        <f t="shared" si="130"/>
        <v>0</v>
      </c>
      <c r="AC123" s="8">
        <f t="shared" si="209"/>
        <v>2</v>
      </c>
      <c r="AD123" s="298">
        <f t="shared" si="131"/>
        <v>2</v>
      </c>
      <c r="AE123" s="110">
        <f t="shared" si="210"/>
        <v>3.5</v>
      </c>
      <c r="AF123" s="9">
        <f t="shared" si="132"/>
        <v>7</v>
      </c>
      <c r="AG123" s="10">
        <f t="shared" si="211"/>
        <v>68.25</v>
      </c>
      <c r="AH123" s="11">
        <f t="shared" si="133"/>
        <v>136.5</v>
      </c>
      <c r="AI123" s="6">
        <v>105</v>
      </c>
      <c r="AJ123" s="298">
        <f t="shared" si="212"/>
        <v>105</v>
      </c>
      <c r="AK123" s="6">
        <v>34</v>
      </c>
      <c r="AL123" s="298">
        <f t="shared" si="213"/>
        <v>34</v>
      </c>
      <c r="AM123" s="392"/>
      <c r="AN123" s="298">
        <f t="shared" si="214"/>
        <v>0</v>
      </c>
      <c r="AO123" s="6">
        <v>4.7300000000000004</v>
      </c>
      <c r="AP123" s="41">
        <f t="shared" si="134"/>
        <v>496.65000000000003</v>
      </c>
      <c r="AQ123" s="6">
        <v>4.79</v>
      </c>
      <c r="AR123" s="41">
        <f t="shared" si="215"/>
        <v>162.86000000000001</v>
      </c>
      <c r="AS123" s="392"/>
      <c r="AT123" s="41">
        <f t="shared" si="216"/>
        <v>0</v>
      </c>
      <c r="AU123" s="6">
        <v>88.94</v>
      </c>
      <c r="AV123" s="111">
        <f t="shared" si="135"/>
        <v>9338.6999999999989</v>
      </c>
      <c r="AW123" s="6">
        <v>87.25</v>
      </c>
      <c r="AX123" s="111">
        <f t="shared" si="136"/>
        <v>2966.5</v>
      </c>
      <c r="AY123" s="392"/>
      <c r="AZ123" s="118">
        <f t="shared" si="137"/>
        <v>0</v>
      </c>
      <c r="BA123" s="8">
        <f t="shared" si="217"/>
        <v>139</v>
      </c>
      <c r="BB123" s="298">
        <f t="shared" si="138"/>
        <v>139</v>
      </c>
      <c r="BC123" s="110">
        <f t="shared" si="218"/>
        <v>4.744676258992806</v>
      </c>
      <c r="BD123" s="9">
        <f t="shared" si="139"/>
        <v>659.51</v>
      </c>
      <c r="BE123" s="10">
        <f t="shared" si="219"/>
        <v>88.526618705035958</v>
      </c>
      <c r="BF123" s="11">
        <f t="shared" si="140"/>
        <v>12305.199999999999</v>
      </c>
      <c r="BG123" s="304">
        <f t="shared" si="220"/>
        <v>141</v>
      </c>
      <c r="BH123" s="298">
        <f t="shared" si="221"/>
        <v>141</v>
      </c>
      <c r="BI123" s="112">
        <f t="shared" si="222"/>
        <v>4.7270212765957442</v>
      </c>
      <c r="BJ123" s="113">
        <f t="shared" si="141"/>
        <v>666.51</v>
      </c>
      <c r="BK123" s="10">
        <f t="shared" si="223"/>
        <v>88.239007092198577</v>
      </c>
      <c r="BL123" s="119">
        <f t="shared" si="142"/>
        <v>12441.699999999999</v>
      </c>
      <c r="BM123" s="5">
        <v>21</v>
      </c>
      <c r="BN123" s="298">
        <f t="shared" si="172"/>
        <v>21</v>
      </c>
      <c r="BO123" s="6">
        <v>11</v>
      </c>
      <c r="BP123" s="298">
        <f t="shared" si="224"/>
        <v>11</v>
      </c>
      <c r="BQ123" s="6"/>
      <c r="BR123" s="298">
        <f t="shared" si="225"/>
        <v>0</v>
      </c>
      <c r="BS123" s="40">
        <v>4.17</v>
      </c>
      <c r="BT123" s="41">
        <f t="shared" si="175"/>
        <v>87.57</v>
      </c>
      <c r="BU123" s="40">
        <v>3.14</v>
      </c>
      <c r="BV123" s="41">
        <f t="shared" si="226"/>
        <v>34.54</v>
      </c>
      <c r="BW123" s="40"/>
      <c r="BX123" s="41">
        <f t="shared" si="227"/>
        <v>0</v>
      </c>
      <c r="BY123" s="6">
        <v>80.599999999999994</v>
      </c>
      <c r="BZ123" s="111">
        <f t="shared" si="178"/>
        <v>1692.6</v>
      </c>
      <c r="CA123" s="6">
        <v>50.55</v>
      </c>
      <c r="CB123" s="111">
        <f t="shared" si="143"/>
        <v>556.04999999999995</v>
      </c>
      <c r="CC123" s="6"/>
      <c r="CD123" s="111">
        <f t="shared" si="144"/>
        <v>0</v>
      </c>
      <c r="CE123" s="8">
        <f t="shared" si="228"/>
        <v>32</v>
      </c>
      <c r="CF123" s="298">
        <f t="shared" si="148"/>
        <v>32</v>
      </c>
      <c r="CG123" s="110">
        <f t="shared" si="229"/>
        <v>3.8159374999999995</v>
      </c>
      <c r="CH123" s="9">
        <f t="shared" si="149"/>
        <v>122.10999999999999</v>
      </c>
      <c r="CI123" s="10">
        <f t="shared" si="230"/>
        <v>70.270312499999989</v>
      </c>
      <c r="CJ123" s="117">
        <f t="shared" si="150"/>
        <v>2248.6499999999996</v>
      </c>
      <c r="CK123" s="265">
        <v>94</v>
      </c>
      <c r="CL123" s="302">
        <f t="shared" si="231"/>
        <v>94</v>
      </c>
      <c r="CM123" s="392">
        <v>4.9000000000000004</v>
      </c>
      <c r="CN123" s="9">
        <f t="shared" si="232"/>
        <v>460.6</v>
      </c>
      <c r="CO123" s="392">
        <v>77</v>
      </c>
      <c r="CP123" s="117">
        <f t="shared" si="233"/>
        <v>7238</v>
      </c>
      <c r="CQ123" s="195">
        <f t="shared" si="234"/>
        <v>127</v>
      </c>
      <c r="CR123" s="298">
        <f t="shared" si="235"/>
        <v>127</v>
      </c>
      <c r="CS123" s="9">
        <f t="shared" si="236"/>
        <v>587.22</v>
      </c>
      <c r="CT123" s="117">
        <f t="shared" si="237"/>
        <v>11098.3</v>
      </c>
      <c r="CU123" s="196">
        <f t="shared" si="238"/>
        <v>46</v>
      </c>
      <c r="CV123" s="298">
        <f t="shared" si="239"/>
        <v>46</v>
      </c>
      <c r="CW123" s="31">
        <f t="shared" si="240"/>
        <v>201.4</v>
      </c>
      <c r="CX123" s="121">
        <f t="shared" si="241"/>
        <v>3592.05</v>
      </c>
      <c r="CY123" s="196">
        <f t="shared" si="242"/>
        <v>173</v>
      </c>
      <c r="CZ123" s="298">
        <f t="shared" si="243"/>
        <v>173</v>
      </c>
      <c r="DA123" s="31">
        <f t="shared" si="244"/>
        <v>788.62</v>
      </c>
      <c r="DB123" s="121">
        <f t="shared" si="245"/>
        <v>14690.349999999999</v>
      </c>
      <c r="DC123" s="196">
        <f t="shared" si="246"/>
        <v>0</v>
      </c>
      <c r="DD123" s="298">
        <f t="shared" si="247"/>
        <v>0</v>
      </c>
      <c r="DE123" s="9" t="str">
        <f t="shared" si="248"/>
        <v/>
      </c>
      <c r="DF123" s="11" t="str">
        <f t="shared" si="249"/>
        <v/>
      </c>
      <c r="DG123" s="29">
        <f t="shared" si="250"/>
        <v>1249.22</v>
      </c>
      <c r="DH123" s="11">
        <f t="shared" si="251"/>
        <v>21928.35</v>
      </c>
    </row>
    <row r="124" spans="1:112">
      <c r="A124" s="153" t="s">
        <v>160</v>
      </c>
      <c r="B124" s="154" t="s">
        <v>173</v>
      </c>
      <c r="C124" s="123">
        <v>156648</v>
      </c>
      <c r="D124" s="107">
        <v>9</v>
      </c>
      <c r="E124" s="412">
        <v>518</v>
      </c>
      <c r="F124" s="115"/>
      <c r="G124" s="116">
        <f t="shared" si="145"/>
        <v>518</v>
      </c>
      <c r="H124" s="108">
        <f t="shared" si="203"/>
        <v>518</v>
      </c>
      <c r="I124" s="376">
        <f t="shared" si="204"/>
        <v>518</v>
      </c>
      <c r="J124" s="375"/>
      <c r="K124" s="5">
        <v>4</v>
      </c>
      <c r="L124" s="302">
        <f t="shared" si="146"/>
        <v>4</v>
      </c>
      <c r="M124" s="514">
        <v>1</v>
      </c>
      <c r="N124" s="302">
        <f t="shared" si="205"/>
        <v>1</v>
      </c>
      <c r="O124" s="515"/>
      <c r="P124" s="302">
        <f t="shared" si="206"/>
        <v>0</v>
      </c>
      <c r="Q124" s="512">
        <v>3.5</v>
      </c>
      <c r="R124" s="120">
        <f t="shared" si="128"/>
        <v>14</v>
      </c>
      <c r="S124" s="512">
        <v>6</v>
      </c>
      <c r="T124" s="120">
        <f t="shared" si="207"/>
        <v>6</v>
      </c>
      <c r="U124" s="515"/>
      <c r="V124" s="120">
        <f t="shared" si="208"/>
        <v>0</v>
      </c>
      <c r="W124" s="512">
        <v>81.25</v>
      </c>
      <c r="X124" s="7">
        <f t="shared" si="147"/>
        <v>325</v>
      </c>
      <c r="Y124" s="6">
        <v>109</v>
      </c>
      <c r="Z124" s="7">
        <f t="shared" si="129"/>
        <v>109</v>
      </c>
      <c r="AA124" s="392"/>
      <c r="AB124" s="7">
        <f t="shared" si="130"/>
        <v>0</v>
      </c>
      <c r="AC124" s="8">
        <f t="shared" si="209"/>
        <v>5</v>
      </c>
      <c r="AD124" s="298">
        <f t="shared" si="131"/>
        <v>5</v>
      </c>
      <c r="AE124" s="110">
        <f t="shared" si="210"/>
        <v>4</v>
      </c>
      <c r="AF124" s="9">
        <f t="shared" si="132"/>
        <v>20</v>
      </c>
      <c r="AG124" s="10">
        <f t="shared" si="211"/>
        <v>86.8</v>
      </c>
      <c r="AH124" s="11">
        <f t="shared" si="133"/>
        <v>434</v>
      </c>
      <c r="AI124" s="6">
        <v>241</v>
      </c>
      <c r="AJ124" s="298">
        <f t="shared" si="212"/>
        <v>241</v>
      </c>
      <c r="AK124" s="6">
        <v>124</v>
      </c>
      <c r="AL124" s="298">
        <f t="shared" si="213"/>
        <v>124</v>
      </c>
      <c r="AM124" s="392"/>
      <c r="AN124" s="298">
        <f t="shared" si="214"/>
        <v>0</v>
      </c>
      <c r="AO124" s="6">
        <v>4.46</v>
      </c>
      <c r="AP124" s="41">
        <f t="shared" si="134"/>
        <v>1074.8599999999999</v>
      </c>
      <c r="AQ124" s="6">
        <v>5.01</v>
      </c>
      <c r="AR124" s="41">
        <f t="shared" si="215"/>
        <v>621.24</v>
      </c>
      <c r="AS124" s="392"/>
      <c r="AT124" s="41">
        <f t="shared" si="216"/>
        <v>0</v>
      </c>
      <c r="AU124" s="6">
        <v>88.35</v>
      </c>
      <c r="AV124" s="111">
        <f t="shared" si="135"/>
        <v>21292.35</v>
      </c>
      <c r="AW124" s="6">
        <v>80.31</v>
      </c>
      <c r="AX124" s="111">
        <f t="shared" si="136"/>
        <v>9958.44</v>
      </c>
      <c r="AY124" s="392"/>
      <c r="AZ124" s="118">
        <f t="shared" si="137"/>
        <v>0</v>
      </c>
      <c r="BA124" s="8">
        <f t="shared" si="217"/>
        <v>365</v>
      </c>
      <c r="BB124" s="298">
        <f t="shared" si="138"/>
        <v>365</v>
      </c>
      <c r="BC124" s="110">
        <f t="shared" si="218"/>
        <v>4.6468493150684926</v>
      </c>
      <c r="BD124" s="9">
        <f t="shared" si="139"/>
        <v>1696.1</v>
      </c>
      <c r="BE124" s="10">
        <f t="shared" si="219"/>
        <v>85.618602739726029</v>
      </c>
      <c r="BF124" s="11">
        <f t="shared" si="140"/>
        <v>31250.79</v>
      </c>
      <c r="BG124" s="304">
        <f t="shared" si="220"/>
        <v>370</v>
      </c>
      <c r="BH124" s="298">
        <f t="shared" si="221"/>
        <v>370</v>
      </c>
      <c r="BI124" s="112">
        <f t="shared" si="222"/>
        <v>4.6381081081081081</v>
      </c>
      <c r="BJ124" s="113">
        <f t="shared" si="141"/>
        <v>1716.1</v>
      </c>
      <c r="BK124" s="10">
        <f t="shared" si="223"/>
        <v>85.634567567567572</v>
      </c>
      <c r="BL124" s="119">
        <f t="shared" si="142"/>
        <v>31684.79</v>
      </c>
      <c r="BM124" s="5">
        <v>37</v>
      </c>
      <c r="BN124" s="298">
        <f t="shared" si="172"/>
        <v>37</v>
      </c>
      <c r="BO124" s="6">
        <v>38</v>
      </c>
      <c r="BP124" s="298">
        <f t="shared" si="224"/>
        <v>38</v>
      </c>
      <c r="BQ124" s="6"/>
      <c r="BR124" s="298">
        <f t="shared" si="225"/>
        <v>0</v>
      </c>
      <c r="BS124" s="40">
        <v>3.34</v>
      </c>
      <c r="BT124" s="41">
        <f t="shared" si="175"/>
        <v>123.58</v>
      </c>
      <c r="BU124" s="40">
        <v>3.46</v>
      </c>
      <c r="BV124" s="41">
        <f t="shared" si="226"/>
        <v>131.47999999999999</v>
      </c>
      <c r="BW124" s="40"/>
      <c r="BX124" s="41">
        <f t="shared" si="227"/>
        <v>0</v>
      </c>
      <c r="BY124" s="6">
        <v>68.55</v>
      </c>
      <c r="BZ124" s="111">
        <f t="shared" si="178"/>
        <v>2536.35</v>
      </c>
      <c r="CA124" s="6">
        <v>53.3</v>
      </c>
      <c r="CB124" s="111">
        <f t="shared" si="143"/>
        <v>2025.3999999999999</v>
      </c>
      <c r="CC124" s="6"/>
      <c r="CD124" s="111">
        <f t="shared" si="144"/>
        <v>0</v>
      </c>
      <c r="CE124" s="8">
        <f t="shared" si="228"/>
        <v>75</v>
      </c>
      <c r="CF124" s="298">
        <f t="shared" si="148"/>
        <v>75</v>
      </c>
      <c r="CG124" s="110">
        <f t="shared" si="229"/>
        <v>3.4007999999999998</v>
      </c>
      <c r="CH124" s="9">
        <f t="shared" si="149"/>
        <v>255.05999999999997</v>
      </c>
      <c r="CI124" s="10">
        <f t="shared" si="230"/>
        <v>60.823333333333331</v>
      </c>
      <c r="CJ124" s="117">
        <f t="shared" si="150"/>
        <v>4561.75</v>
      </c>
      <c r="CK124" s="265">
        <v>73</v>
      </c>
      <c r="CL124" s="302">
        <f t="shared" si="231"/>
        <v>73</v>
      </c>
      <c r="CM124" s="392">
        <v>6.06</v>
      </c>
      <c r="CN124" s="9">
        <f t="shared" si="232"/>
        <v>442.38</v>
      </c>
      <c r="CO124" s="392">
        <v>65.78</v>
      </c>
      <c r="CP124" s="117">
        <f t="shared" si="233"/>
        <v>4801.9400000000005</v>
      </c>
      <c r="CQ124" s="195">
        <f t="shared" si="234"/>
        <v>282</v>
      </c>
      <c r="CR124" s="298">
        <f t="shared" si="235"/>
        <v>282</v>
      </c>
      <c r="CS124" s="9">
        <f t="shared" si="236"/>
        <v>1212.4399999999998</v>
      </c>
      <c r="CT124" s="117">
        <f t="shared" si="237"/>
        <v>24153.699999999997</v>
      </c>
      <c r="CU124" s="196">
        <f t="shared" si="238"/>
        <v>163</v>
      </c>
      <c r="CV124" s="298">
        <f t="shared" si="239"/>
        <v>163</v>
      </c>
      <c r="CW124" s="31">
        <f t="shared" si="240"/>
        <v>758.72</v>
      </c>
      <c r="CX124" s="121">
        <f t="shared" si="241"/>
        <v>12092.84</v>
      </c>
      <c r="CY124" s="196">
        <f t="shared" si="242"/>
        <v>445</v>
      </c>
      <c r="CZ124" s="298">
        <f t="shared" si="243"/>
        <v>445</v>
      </c>
      <c r="DA124" s="31">
        <f t="shared" si="244"/>
        <v>1971.1599999999999</v>
      </c>
      <c r="DB124" s="121">
        <f t="shared" si="245"/>
        <v>36246.539999999994</v>
      </c>
      <c r="DC124" s="196">
        <f t="shared" si="246"/>
        <v>0</v>
      </c>
      <c r="DD124" s="298">
        <f t="shared" si="247"/>
        <v>0</v>
      </c>
      <c r="DE124" s="9" t="str">
        <f t="shared" si="248"/>
        <v/>
      </c>
      <c r="DF124" s="11" t="str">
        <f t="shared" si="249"/>
        <v/>
      </c>
      <c r="DG124" s="29">
        <f t="shared" si="250"/>
        <v>2413.54</v>
      </c>
      <c r="DH124" s="11">
        <f t="shared" si="251"/>
        <v>41048.480000000003</v>
      </c>
    </row>
    <row r="125" spans="1:112">
      <c r="A125" s="123" t="s">
        <v>160</v>
      </c>
      <c r="B125" s="155" t="s">
        <v>175</v>
      </c>
      <c r="C125" s="123">
        <v>157304</v>
      </c>
      <c r="D125" s="126">
        <v>9</v>
      </c>
      <c r="E125" s="412">
        <v>412</v>
      </c>
      <c r="F125" s="115"/>
      <c r="G125" s="116">
        <f t="shared" si="145"/>
        <v>412</v>
      </c>
      <c r="H125" s="108">
        <f t="shared" si="203"/>
        <v>412</v>
      </c>
      <c r="I125" s="376">
        <f t="shared" si="204"/>
        <v>412</v>
      </c>
      <c r="J125" s="375"/>
      <c r="K125" s="5">
        <v>11</v>
      </c>
      <c r="L125" s="302">
        <f t="shared" si="146"/>
        <v>11</v>
      </c>
      <c r="M125" s="514">
        <v>0</v>
      </c>
      <c r="N125" s="302">
        <f t="shared" si="205"/>
        <v>0</v>
      </c>
      <c r="O125" s="515"/>
      <c r="P125" s="302">
        <f t="shared" si="206"/>
        <v>0</v>
      </c>
      <c r="Q125" s="512">
        <v>3.32</v>
      </c>
      <c r="R125" s="120">
        <f t="shared" si="128"/>
        <v>36.519999999999996</v>
      </c>
      <c r="S125" s="512"/>
      <c r="T125" s="120">
        <f t="shared" si="207"/>
        <v>0</v>
      </c>
      <c r="U125" s="515"/>
      <c r="V125" s="120">
        <f t="shared" si="208"/>
        <v>0</v>
      </c>
      <c r="W125" s="512">
        <v>74.819999999999993</v>
      </c>
      <c r="X125" s="7">
        <f t="shared" si="147"/>
        <v>823.02</v>
      </c>
      <c r="Y125" s="6">
        <v>0</v>
      </c>
      <c r="Z125" s="7">
        <f t="shared" si="129"/>
        <v>0</v>
      </c>
      <c r="AA125" s="392"/>
      <c r="AB125" s="7">
        <f t="shared" si="130"/>
        <v>0</v>
      </c>
      <c r="AC125" s="8">
        <f t="shared" si="209"/>
        <v>11</v>
      </c>
      <c r="AD125" s="298">
        <f t="shared" si="131"/>
        <v>11</v>
      </c>
      <c r="AE125" s="110">
        <f t="shared" si="210"/>
        <v>3.32</v>
      </c>
      <c r="AF125" s="9">
        <f t="shared" si="132"/>
        <v>36.519999999999996</v>
      </c>
      <c r="AG125" s="10">
        <f t="shared" si="211"/>
        <v>74.819999999999993</v>
      </c>
      <c r="AH125" s="11">
        <f t="shared" si="133"/>
        <v>823.02</v>
      </c>
      <c r="AI125" s="6">
        <v>158</v>
      </c>
      <c r="AJ125" s="298">
        <f t="shared" si="212"/>
        <v>158</v>
      </c>
      <c r="AK125" s="6">
        <v>86</v>
      </c>
      <c r="AL125" s="298">
        <f t="shared" si="213"/>
        <v>86</v>
      </c>
      <c r="AM125" s="392"/>
      <c r="AN125" s="298">
        <f t="shared" si="214"/>
        <v>0</v>
      </c>
      <c r="AO125" s="6">
        <v>4.3499999999999996</v>
      </c>
      <c r="AP125" s="41">
        <f t="shared" si="134"/>
        <v>687.3</v>
      </c>
      <c r="AQ125" s="6">
        <v>4.51</v>
      </c>
      <c r="AR125" s="41">
        <f t="shared" si="215"/>
        <v>387.85999999999996</v>
      </c>
      <c r="AS125" s="392"/>
      <c r="AT125" s="41">
        <f t="shared" si="216"/>
        <v>0</v>
      </c>
      <c r="AU125" s="6">
        <v>91.78</v>
      </c>
      <c r="AV125" s="111">
        <f t="shared" si="135"/>
        <v>14501.24</v>
      </c>
      <c r="AW125" s="6">
        <v>76.03</v>
      </c>
      <c r="AX125" s="111">
        <f t="shared" si="136"/>
        <v>6538.58</v>
      </c>
      <c r="AY125" s="392"/>
      <c r="AZ125" s="118">
        <f t="shared" si="137"/>
        <v>0</v>
      </c>
      <c r="BA125" s="8">
        <f t="shared" si="217"/>
        <v>244</v>
      </c>
      <c r="BB125" s="298">
        <f t="shared" si="138"/>
        <v>244</v>
      </c>
      <c r="BC125" s="110">
        <f t="shared" si="218"/>
        <v>4.4063934426229503</v>
      </c>
      <c r="BD125" s="9">
        <f t="shared" si="139"/>
        <v>1075.1599999999999</v>
      </c>
      <c r="BE125" s="10">
        <f t="shared" si="219"/>
        <v>86.228770491803274</v>
      </c>
      <c r="BF125" s="11">
        <f t="shared" si="140"/>
        <v>21039.82</v>
      </c>
      <c r="BG125" s="304">
        <f t="shared" si="220"/>
        <v>255</v>
      </c>
      <c r="BH125" s="298">
        <f t="shared" si="221"/>
        <v>255</v>
      </c>
      <c r="BI125" s="112">
        <f t="shared" si="222"/>
        <v>4.3595294117647052</v>
      </c>
      <c r="BJ125" s="113">
        <f t="shared" si="141"/>
        <v>1111.6799999999998</v>
      </c>
      <c r="BK125" s="10">
        <f t="shared" si="223"/>
        <v>85.736627450980393</v>
      </c>
      <c r="BL125" s="119">
        <f t="shared" si="142"/>
        <v>21862.84</v>
      </c>
      <c r="BM125" s="5">
        <v>14</v>
      </c>
      <c r="BN125" s="298">
        <f t="shared" si="172"/>
        <v>14</v>
      </c>
      <c r="BO125" s="6">
        <v>10</v>
      </c>
      <c r="BP125" s="298">
        <f t="shared" si="224"/>
        <v>10</v>
      </c>
      <c r="BQ125" s="6"/>
      <c r="BR125" s="298">
        <f t="shared" si="225"/>
        <v>0</v>
      </c>
      <c r="BS125" s="40">
        <v>3.29</v>
      </c>
      <c r="BT125" s="41">
        <f t="shared" si="175"/>
        <v>46.06</v>
      </c>
      <c r="BU125" s="40">
        <v>3.3</v>
      </c>
      <c r="BV125" s="41">
        <f t="shared" si="226"/>
        <v>33</v>
      </c>
      <c r="BW125" s="40"/>
      <c r="BX125" s="41">
        <f t="shared" si="227"/>
        <v>0</v>
      </c>
      <c r="BY125" s="6">
        <v>68.91</v>
      </c>
      <c r="BZ125" s="111">
        <f t="shared" si="178"/>
        <v>964.74</v>
      </c>
      <c r="CA125" s="6">
        <v>54.6</v>
      </c>
      <c r="CB125" s="111">
        <f t="shared" si="143"/>
        <v>546</v>
      </c>
      <c r="CC125" s="6"/>
      <c r="CD125" s="111">
        <f t="shared" si="144"/>
        <v>0</v>
      </c>
      <c r="CE125" s="8">
        <f t="shared" si="228"/>
        <v>24</v>
      </c>
      <c r="CF125" s="298">
        <f t="shared" si="148"/>
        <v>24</v>
      </c>
      <c r="CG125" s="110">
        <f t="shared" si="229"/>
        <v>3.2941666666666669</v>
      </c>
      <c r="CH125" s="9">
        <f t="shared" si="149"/>
        <v>79.06</v>
      </c>
      <c r="CI125" s="10">
        <f t="shared" si="230"/>
        <v>62.947499999999998</v>
      </c>
      <c r="CJ125" s="117">
        <f t="shared" si="150"/>
        <v>1510.74</v>
      </c>
      <c r="CK125" s="265">
        <v>133</v>
      </c>
      <c r="CL125" s="302">
        <f t="shared" si="231"/>
        <v>133</v>
      </c>
      <c r="CM125" s="392">
        <v>4.47</v>
      </c>
      <c r="CN125" s="9">
        <f t="shared" si="232"/>
        <v>594.51</v>
      </c>
      <c r="CO125" s="392">
        <v>67.17</v>
      </c>
      <c r="CP125" s="117">
        <f t="shared" si="233"/>
        <v>8933.61</v>
      </c>
      <c r="CQ125" s="195">
        <f t="shared" si="234"/>
        <v>183</v>
      </c>
      <c r="CR125" s="298">
        <f t="shared" si="235"/>
        <v>183</v>
      </c>
      <c r="CS125" s="9">
        <f t="shared" si="236"/>
        <v>769.87999999999988</v>
      </c>
      <c r="CT125" s="117">
        <f t="shared" si="237"/>
        <v>16289</v>
      </c>
      <c r="CU125" s="196">
        <f t="shared" si="238"/>
        <v>96</v>
      </c>
      <c r="CV125" s="298">
        <f t="shared" si="239"/>
        <v>96</v>
      </c>
      <c r="CW125" s="31">
        <f t="shared" si="240"/>
        <v>420.85999999999996</v>
      </c>
      <c r="CX125" s="121">
        <f t="shared" si="241"/>
        <v>7084.58</v>
      </c>
      <c r="CY125" s="196">
        <f t="shared" si="242"/>
        <v>279</v>
      </c>
      <c r="CZ125" s="298">
        <f t="shared" si="243"/>
        <v>279</v>
      </c>
      <c r="DA125" s="31">
        <f t="shared" si="244"/>
        <v>1190.7399999999998</v>
      </c>
      <c r="DB125" s="121">
        <f t="shared" si="245"/>
        <v>23373.58</v>
      </c>
      <c r="DC125" s="196">
        <f t="shared" si="246"/>
        <v>0</v>
      </c>
      <c r="DD125" s="298">
        <f t="shared" si="247"/>
        <v>0</v>
      </c>
      <c r="DE125" s="9" t="str">
        <f t="shared" si="248"/>
        <v/>
      </c>
      <c r="DF125" s="11" t="str">
        <f t="shared" si="249"/>
        <v/>
      </c>
      <c r="DG125" s="29">
        <f t="shared" si="250"/>
        <v>1785.2499999999998</v>
      </c>
      <c r="DH125" s="11">
        <f t="shared" si="251"/>
        <v>32307.190000000002</v>
      </c>
    </row>
    <row r="126" spans="1:112">
      <c r="A126" s="123" t="s">
        <v>160</v>
      </c>
      <c r="B126" s="155" t="s">
        <v>182</v>
      </c>
      <c r="C126" s="123">
        <v>157331</v>
      </c>
      <c r="D126" s="126">
        <v>9</v>
      </c>
      <c r="E126" s="412">
        <v>182</v>
      </c>
      <c r="F126" s="115"/>
      <c r="G126" s="116">
        <f t="shared" si="145"/>
        <v>182</v>
      </c>
      <c r="H126" s="108">
        <f t="shared" si="203"/>
        <v>182</v>
      </c>
      <c r="I126" s="376">
        <f t="shared" si="204"/>
        <v>182</v>
      </c>
      <c r="J126" s="375"/>
      <c r="K126" s="5">
        <v>5</v>
      </c>
      <c r="L126" s="302">
        <f t="shared" si="146"/>
        <v>5</v>
      </c>
      <c r="M126" s="514">
        <v>0</v>
      </c>
      <c r="N126" s="302">
        <f t="shared" si="205"/>
        <v>0</v>
      </c>
      <c r="O126" s="515"/>
      <c r="P126" s="302">
        <f t="shared" si="206"/>
        <v>0</v>
      </c>
      <c r="Q126" s="512">
        <v>2.2999999999999998</v>
      </c>
      <c r="R126" s="120">
        <f t="shared" si="128"/>
        <v>11.5</v>
      </c>
      <c r="S126" s="512"/>
      <c r="T126" s="120">
        <f t="shared" si="207"/>
        <v>0</v>
      </c>
      <c r="U126" s="515"/>
      <c r="V126" s="120">
        <f t="shared" si="208"/>
        <v>0</v>
      </c>
      <c r="W126" s="512">
        <v>66</v>
      </c>
      <c r="X126" s="7">
        <f t="shared" si="147"/>
        <v>330</v>
      </c>
      <c r="Y126" s="6">
        <v>0</v>
      </c>
      <c r="Z126" s="7">
        <f t="shared" si="129"/>
        <v>0</v>
      </c>
      <c r="AA126" s="392"/>
      <c r="AB126" s="7">
        <f t="shared" si="130"/>
        <v>0</v>
      </c>
      <c r="AC126" s="8">
        <f t="shared" si="209"/>
        <v>5</v>
      </c>
      <c r="AD126" s="298">
        <f t="shared" si="131"/>
        <v>5</v>
      </c>
      <c r="AE126" s="110">
        <f t="shared" si="210"/>
        <v>2.2999999999999998</v>
      </c>
      <c r="AF126" s="9">
        <f t="shared" si="132"/>
        <v>11.5</v>
      </c>
      <c r="AG126" s="10">
        <f t="shared" si="211"/>
        <v>66</v>
      </c>
      <c r="AH126" s="11">
        <f t="shared" si="133"/>
        <v>330</v>
      </c>
      <c r="AI126" s="6">
        <v>60</v>
      </c>
      <c r="AJ126" s="298">
        <f t="shared" si="212"/>
        <v>60</v>
      </c>
      <c r="AK126" s="6">
        <v>37</v>
      </c>
      <c r="AL126" s="298">
        <f t="shared" si="213"/>
        <v>37</v>
      </c>
      <c r="AM126" s="392"/>
      <c r="AN126" s="298">
        <f t="shared" si="214"/>
        <v>0</v>
      </c>
      <c r="AO126" s="6">
        <v>4.58</v>
      </c>
      <c r="AP126" s="41">
        <f t="shared" si="134"/>
        <v>274.8</v>
      </c>
      <c r="AQ126" s="6">
        <v>5.18</v>
      </c>
      <c r="AR126" s="41">
        <f t="shared" si="215"/>
        <v>191.66</v>
      </c>
      <c r="AS126" s="392"/>
      <c r="AT126" s="41">
        <f t="shared" si="216"/>
        <v>0</v>
      </c>
      <c r="AU126" s="6">
        <v>93.73</v>
      </c>
      <c r="AV126" s="111">
        <f t="shared" si="135"/>
        <v>5623.8</v>
      </c>
      <c r="AW126" s="6">
        <v>77.319999999999993</v>
      </c>
      <c r="AX126" s="111">
        <f t="shared" si="136"/>
        <v>2860.8399999999997</v>
      </c>
      <c r="AY126" s="392"/>
      <c r="AZ126" s="118">
        <f t="shared" si="137"/>
        <v>0</v>
      </c>
      <c r="BA126" s="8">
        <f t="shared" si="217"/>
        <v>97</v>
      </c>
      <c r="BB126" s="298">
        <f t="shared" si="138"/>
        <v>97</v>
      </c>
      <c r="BC126" s="110">
        <f t="shared" si="218"/>
        <v>4.8088659793814434</v>
      </c>
      <c r="BD126" s="9">
        <f t="shared" si="139"/>
        <v>466.46000000000004</v>
      </c>
      <c r="BE126" s="10">
        <f t="shared" si="219"/>
        <v>87.470515463917522</v>
      </c>
      <c r="BF126" s="11">
        <f t="shared" si="140"/>
        <v>8484.64</v>
      </c>
      <c r="BG126" s="304">
        <f t="shared" si="220"/>
        <v>102</v>
      </c>
      <c r="BH126" s="298">
        <f t="shared" si="221"/>
        <v>102</v>
      </c>
      <c r="BI126" s="112">
        <f t="shared" si="222"/>
        <v>4.6858823529411771</v>
      </c>
      <c r="BJ126" s="113">
        <f t="shared" si="141"/>
        <v>477.96000000000004</v>
      </c>
      <c r="BK126" s="10">
        <f t="shared" si="223"/>
        <v>86.418039215686264</v>
      </c>
      <c r="BL126" s="119">
        <f t="shared" si="142"/>
        <v>8814.64</v>
      </c>
      <c r="BM126" s="5">
        <v>8</v>
      </c>
      <c r="BN126" s="298">
        <f t="shared" si="172"/>
        <v>8</v>
      </c>
      <c r="BO126" s="6">
        <v>7</v>
      </c>
      <c r="BP126" s="298">
        <f t="shared" si="224"/>
        <v>7</v>
      </c>
      <c r="BQ126" s="6"/>
      <c r="BR126" s="298">
        <f t="shared" si="225"/>
        <v>0</v>
      </c>
      <c r="BS126" s="40">
        <v>2.69</v>
      </c>
      <c r="BT126" s="41">
        <f t="shared" si="175"/>
        <v>21.52</v>
      </c>
      <c r="BU126" s="40">
        <v>3.71</v>
      </c>
      <c r="BV126" s="41">
        <f t="shared" si="226"/>
        <v>25.97</v>
      </c>
      <c r="BW126" s="40"/>
      <c r="BX126" s="41">
        <f t="shared" si="227"/>
        <v>0</v>
      </c>
      <c r="BY126" s="6">
        <v>55.13</v>
      </c>
      <c r="BZ126" s="111">
        <f t="shared" si="178"/>
        <v>441.04</v>
      </c>
      <c r="CA126" s="6">
        <v>61.57</v>
      </c>
      <c r="CB126" s="111">
        <f t="shared" si="143"/>
        <v>430.99</v>
      </c>
      <c r="CC126" s="6"/>
      <c r="CD126" s="111">
        <f t="shared" si="144"/>
        <v>0</v>
      </c>
      <c r="CE126" s="8">
        <f t="shared" si="228"/>
        <v>15</v>
      </c>
      <c r="CF126" s="298">
        <f t="shared" si="148"/>
        <v>15</v>
      </c>
      <c r="CG126" s="110">
        <f t="shared" si="229"/>
        <v>3.1659999999999995</v>
      </c>
      <c r="CH126" s="9">
        <f t="shared" si="149"/>
        <v>47.489999999999995</v>
      </c>
      <c r="CI126" s="10">
        <f t="shared" si="230"/>
        <v>58.135333333333328</v>
      </c>
      <c r="CJ126" s="117">
        <f t="shared" si="150"/>
        <v>872.03</v>
      </c>
      <c r="CK126" s="265">
        <v>65</v>
      </c>
      <c r="CL126" s="302">
        <f t="shared" si="231"/>
        <v>65</v>
      </c>
      <c r="CM126" s="392">
        <v>4.57</v>
      </c>
      <c r="CN126" s="9">
        <f t="shared" si="232"/>
        <v>297.05</v>
      </c>
      <c r="CO126" s="392">
        <v>71.27</v>
      </c>
      <c r="CP126" s="117">
        <f t="shared" si="233"/>
        <v>4632.55</v>
      </c>
      <c r="CQ126" s="195">
        <f t="shared" si="234"/>
        <v>73</v>
      </c>
      <c r="CR126" s="298">
        <f t="shared" si="235"/>
        <v>73</v>
      </c>
      <c r="CS126" s="9">
        <f t="shared" si="236"/>
        <v>307.82</v>
      </c>
      <c r="CT126" s="117">
        <f t="shared" si="237"/>
        <v>6394.84</v>
      </c>
      <c r="CU126" s="196">
        <f t="shared" si="238"/>
        <v>44</v>
      </c>
      <c r="CV126" s="298">
        <f t="shared" si="239"/>
        <v>44</v>
      </c>
      <c r="CW126" s="31">
        <f t="shared" si="240"/>
        <v>217.63</v>
      </c>
      <c r="CX126" s="121">
        <f t="shared" si="241"/>
        <v>3291.83</v>
      </c>
      <c r="CY126" s="196">
        <f t="shared" si="242"/>
        <v>117</v>
      </c>
      <c r="CZ126" s="298">
        <f t="shared" si="243"/>
        <v>117</v>
      </c>
      <c r="DA126" s="31">
        <f t="shared" si="244"/>
        <v>525.45000000000005</v>
      </c>
      <c r="DB126" s="121">
        <f t="shared" si="245"/>
        <v>9686.67</v>
      </c>
      <c r="DC126" s="196">
        <f t="shared" si="246"/>
        <v>0</v>
      </c>
      <c r="DD126" s="298">
        <f t="shared" si="247"/>
        <v>0</v>
      </c>
      <c r="DE126" s="9" t="str">
        <f t="shared" si="248"/>
        <v/>
      </c>
      <c r="DF126" s="11" t="str">
        <f t="shared" si="249"/>
        <v/>
      </c>
      <c r="DG126" s="29">
        <f t="shared" si="250"/>
        <v>822.5</v>
      </c>
      <c r="DH126" s="11">
        <f t="shared" si="251"/>
        <v>14319.220000000001</v>
      </c>
    </row>
    <row r="127" spans="1:112">
      <c r="A127" s="153" t="s">
        <v>160</v>
      </c>
      <c r="B127" s="154" t="s">
        <v>176</v>
      </c>
      <c r="C127" s="123">
        <v>247940</v>
      </c>
      <c r="D127" s="107">
        <v>9</v>
      </c>
      <c r="E127" s="412">
        <v>391</v>
      </c>
      <c r="F127" s="115"/>
      <c r="G127" s="116">
        <f t="shared" si="145"/>
        <v>391</v>
      </c>
      <c r="H127" s="108">
        <f t="shared" si="203"/>
        <v>391</v>
      </c>
      <c r="I127" s="376">
        <f t="shared" si="204"/>
        <v>391</v>
      </c>
      <c r="J127" s="375"/>
      <c r="K127" s="5">
        <v>4</v>
      </c>
      <c r="L127" s="302">
        <f t="shared" si="146"/>
        <v>4</v>
      </c>
      <c r="M127" s="514">
        <v>0</v>
      </c>
      <c r="N127" s="302">
        <f t="shared" si="205"/>
        <v>0</v>
      </c>
      <c r="O127" s="515"/>
      <c r="P127" s="302">
        <f t="shared" si="206"/>
        <v>0</v>
      </c>
      <c r="Q127" s="512">
        <v>2.25</v>
      </c>
      <c r="R127" s="120">
        <f t="shared" si="128"/>
        <v>9</v>
      </c>
      <c r="S127" s="512"/>
      <c r="T127" s="120">
        <f t="shared" si="207"/>
        <v>0</v>
      </c>
      <c r="U127" s="515"/>
      <c r="V127" s="120">
        <f t="shared" si="208"/>
        <v>0</v>
      </c>
      <c r="W127" s="512">
        <v>56.25</v>
      </c>
      <c r="X127" s="7">
        <f t="shared" si="147"/>
        <v>225</v>
      </c>
      <c r="Y127" s="6">
        <v>0</v>
      </c>
      <c r="Z127" s="7">
        <f t="shared" si="129"/>
        <v>0</v>
      </c>
      <c r="AA127" s="392"/>
      <c r="AB127" s="7">
        <f t="shared" si="130"/>
        <v>0</v>
      </c>
      <c r="AC127" s="8">
        <f t="shared" si="209"/>
        <v>4</v>
      </c>
      <c r="AD127" s="298">
        <f t="shared" si="131"/>
        <v>4</v>
      </c>
      <c r="AE127" s="110">
        <f t="shared" si="210"/>
        <v>2.25</v>
      </c>
      <c r="AF127" s="9">
        <f t="shared" si="132"/>
        <v>9</v>
      </c>
      <c r="AG127" s="10">
        <f t="shared" si="211"/>
        <v>56.25</v>
      </c>
      <c r="AH127" s="11">
        <f t="shared" si="133"/>
        <v>225</v>
      </c>
      <c r="AI127" s="6">
        <v>116</v>
      </c>
      <c r="AJ127" s="298">
        <f t="shared" si="212"/>
        <v>116</v>
      </c>
      <c r="AK127" s="6">
        <v>63</v>
      </c>
      <c r="AL127" s="298">
        <f t="shared" si="213"/>
        <v>63</v>
      </c>
      <c r="AM127" s="392"/>
      <c r="AN127" s="298">
        <f t="shared" si="214"/>
        <v>0</v>
      </c>
      <c r="AO127" s="6">
        <v>4.91</v>
      </c>
      <c r="AP127" s="41">
        <f t="shared" si="134"/>
        <v>569.56000000000006</v>
      </c>
      <c r="AQ127" s="6">
        <v>5.66</v>
      </c>
      <c r="AR127" s="41">
        <f t="shared" si="215"/>
        <v>356.58</v>
      </c>
      <c r="AS127" s="392"/>
      <c r="AT127" s="41">
        <f t="shared" si="216"/>
        <v>0</v>
      </c>
      <c r="AU127" s="6">
        <v>85.87</v>
      </c>
      <c r="AV127" s="111">
        <f t="shared" si="135"/>
        <v>9960.92</v>
      </c>
      <c r="AW127" s="6">
        <v>82.53</v>
      </c>
      <c r="AX127" s="111">
        <f t="shared" si="136"/>
        <v>5199.3900000000003</v>
      </c>
      <c r="AY127" s="392"/>
      <c r="AZ127" s="118">
        <f t="shared" si="137"/>
        <v>0</v>
      </c>
      <c r="BA127" s="8">
        <f t="shared" si="217"/>
        <v>179</v>
      </c>
      <c r="BB127" s="298">
        <f t="shared" si="138"/>
        <v>179</v>
      </c>
      <c r="BC127" s="110">
        <f t="shared" si="218"/>
        <v>5.1739664804469276</v>
      </c>
      <c r="BD127" s="9">
        <f t="shared" si="139"/>
        <v>926.1400000000001</v>
      </c>
      <c r="BE127" s="10">
        <f t="shared" si="219"/>
        <v>84.694469273743024</v>
      </c>
      <c r="BF127" s="11">
        <f t="shared" si="140"/>
        <v>15160.310000000001</v>
      </c>
      <c r="BG127" s="304">
        <f t="shared" si="220"/>
        <v>183</v>
      </c>
      <c r="BH127" s="298">
        <f t="shared" si="221"/>
        <v>183</v>
      </c>
      <c r="BI127" s="112">
        <f t="shared" si="222"/>
        <v>5.1100546448087441</v>
      </c>
      <c r="BJ127" s="113">
        <f t="shared" si="141"/>
        <v>935.14000000000021</v>
      </c>
      <c r="BK127" s="10">
        <f t="shared" si="223"/>
        <v>84.072732240437162</v>
      </c>
      <c r="BL127" s="119">
        <f t="shared" si="142"/>
        <v>15385.310000000001</v>
      </c>
      <c r="BM127" s="5">
        <v>24</v>
      </c>
      <c r="BN127" s="298">
        <f t="shared" si="172"/>
        <v>24</v>
      </c>
      <c r="BO127" s="6">
        <v>14</v>
      </c>
      <c r="BP127" s="298">
        <f t="shared" si="224"/>
        <v>14</v>
      </c>
      <c r="BQ127" s="6"/>
      <c r="BR127" s="298">
        <f t="shared" si="225"/>
        <v>0</v>
      </c>
      <c r="BS127" s="40">
        <v>4</v>
      </c>
      <c r="BT127" s="41">
        <f t="shared" si="175"/>
        <v>96</v>
      </c>
      <c r="BU127" s="40">
        <v>5.18</v>
      </c>
      <c r="BV127" s="41">
        <f t="shared" si="226"/>
        <v>72.52</v>
      </c>
      <c r="BW127" s="40"/>
      <c r="BX127" s="41">
        <f t="shared" si="227"/>
        <v>0</v>
      </c>
      <c r="BY127" s="6">
        <v>71.5</v>
      </c>
      <c r="BZ127" s="111">
        <f t="shared" si="178"/>
        <v>1716</v>
      </c>
      <c r="CA127" s="6">
        <v>78.37</v>
      </c>
      <c r="CB127" s="111">
        <f t="shared" si="143"/>
        <v>1097.18</v>
      </c>
      <c r="CC127" s="6"/>
      <c r="CD127" s="111">
        <f t="shared" si="144"/>
        <v>0</v>
      </c>
      <c r="CE127" s="8">
        <f t="shared" si="228"/>
        <v>38</v>
      </c>
      <c r="CF127" s="298">
        <f t="shared" si="148"/>
        <v>38</v>
      </c>
      <c r="CG127" s="110">
        <f t="shared" si="229"/>
        <v>4.4347368421052629</v>
      </c>
      <c r="CH127" s="9">
        <f t="shared" si="149"/>
        <v>168.51999999999998</v>
      </c>
      <c r="CI127" s="10">
        <f t="shared" si="230"/>
        <v>74.031052631578959</v>
      </c>
      <c r="CJ127" s="117">
        <f t="shared" si="150"/>
        <v>2813.1800000000003</v>
      </c>
      <c r="CK127" s="265">
        <v>170</v>
      </c>
      <c r="CL127" s="302">
        <f t="shared" si="231"/>
        <v>170</v>
      </c>
      <c r="CM127" s="392">
        <v>5.54</v>
      </c>
      <c r="CN127" s="9">
        <f t="shared" si="232"/>
        <v>941.8</v>
      </c>
      <c r="CO127" s="392">
        <v>79.86</v>
      </c>
      <c r="CP127" s="117">
        <f t="shared" si="233"/>
        <v>13576.2</v>
      </c>
      <c r="CQ127" s="195">
        <f t="shared" si="234"/>
        <v>144</v>
      </c>
      <c r="CR127" s="298">
        <f t="shared" si="235"/>
        <v>144</v>
      </c>
      <c r="CS127" s="9">
        <f t="shared" si="236"/>
        <v>674.56000000000006</v>
      </c>
      <c r="CT127" s="117">
        <f t="shared" si="237"/>
        <v>11901.92</v>
      </c>
      <c r="CU127" s="196">
        <f t="shared" si="238"/>
        <v>77</v>
      </c>
      <c r="CV127" s="298">
        <f t="shared" si="239"/>
        <v>77</v>
      </c>
      <c r="CW127" s="31">
        <f t="shared" si="240"/>
        <v>429.09999999999997</v>
      </c>
      <c r="CX127" s="121">
        <f t="shared" si="241"/>
        <v>6296.5700000000006</v>
      </c>
      <c r="CY127" s="196">
        <f t="shared" si="242"/>
        <v>221</v>
      </c>
      <c r="CZ127" s="298">
        <f t="shared" si="243"/>
        <v>221</v>
      </c>
      <c r="DA127" s="31">
        <f t="shared" si="244"/>
        <v>1103.6600000000001</v>
      </c>
      <c r="DB127" s="121">
        <f t="shared" si="245"/>
        <v>18198.490000000002</v>
      </c>
      <c r="DC127" s="196">
        <f t="shared" si="246"/>
        <v>0</v>
      </c>
      <c r="DD127" s="298">
        <f t="shared" si="247"/>
        <v>0</v>
      </c>
      <c r="DE127" s="9" t="str">
        <f t="shared" si="248"/>
        <v/>
      </c>
      <c r="DF127" s="11" t="str">
        <f t="shared" si="249"/>
        <v/>
      </c>
      <c r="DG127" s="29">
        <f t="shared" si="250"/>
        <v>2045.4600000000003</v>
      </c>
      <c r="DH127" s="11">
        <f t="shared" si="251"/>
        <v>31774.690000000002</v>
      </c>
    </row>
    <row r="128" spans="1:112">
      <c r="A128" s="153" t="s">
        <v>160</v>
      </c>
      <c r="B128" s="154" t="s">
        <v>177</v>
      </c>
      <c r="C128" s="123">
        <v>157711</v>
      </c>
      <c r="D128" s="107">
        <v>9</v>
      </c>
      <c r="E128" s="412">
        <v>633</v>
      </c>
      <c r="F128" s="115"/>
      <c r="G128" s="116">
        <f t="shared" si="145"/>
        <v>633</v>
      </c>
      <c r="H128" s="108">
        <f t="shared" si="203"/>
        <v>633</v>
      </c>
      <c r="I128" s="376">
        <f t="shared" si="204"/>
        <v>633</v>
      </c>
      <c r="J128" s="375"/>
      <c r="K128" s="5">
        <v>8</v>
      </c>
      <c r="L128" s="302">
        <f t="shared" si="146"/>
        <v>8</v>
      </c>
      <c r="M128" s="512">
        <v>1</v>
      </c>
      <c r="N128" s="302">
        <f t="shared" si="205"/>
        <v>1</v>
      </c>
      <c r="O128" s="515"/>
      <c r="P128" s="302">
        <f t="shared" si="206"/>
        <v>0</v>
      </c>
      <c r="Q128" s="512">
        <v>4</v>
      </c>
      <c r="R128" s="120">
        <f t="shared" si="128"/>
        <v>32</v>
      </c>
      <c r="S128" s="512">
        <v>4</v>
      </c>
      <c r="T128" s="120">
        <f t="shared" si="207"/>
        <v>4</v>
      </c>
      <c r="U128" s="515"/>
      <c r="V128" s="120">
        <f t="shared" si="208"/>
        <v>0</v>
      </c>
      <c r="W128" s="512">
        <v>61.5</v>
      </c>
      <c r="X128" s="7">
        <f t="shared" si="147"/>
        <v>492</v>
      </c>
      <c r="Y128" s="6">
        <v>26</v>
      </c>
      <c r="Z128" s="7">
        <f t="shared" si="129"/>
        <v>26</v>
      </c>
      <c r="AA128" s="392"/>
      <c r="AB128" s="7">
        <f t="shared" si="130"/>
        <v>0</v>
      </c>
      <c r="AC128" s="8">
        <f t="shared" si="209"/>
        <v>9</v>
      </c>
      <c r="AD128" s="298">
        <f t="shared" si="131"/>
        <v>9</v>
      </c>
      <c r="AE128" s="110">
        <f t="shared" si="210"/>
        <v>4</v>
      </c>
      <c r="AF128" s="9">
        <f t="shared" si="132"/>
        <v>36</v>
      </c>
      <c r="AG128" s="10">
        <f t="shared" si="211"/>
        <v>57.555555555555557</v>
      </c>
      <c r="AH128" s="11">
        <f t="shared" si="133"/>
        <v>518</v>
      </c>
      <c r="AI128" s="6">
        <v>339</v>
      </c>
      <c r="AJ128" s="298">
        <f t="shared" si="212"/>
        <v>339</v>
      </c>
      <c r="AK128" s="6">
        <v>105</v>
      </c>
      <c r="AL128" s="298">
        <f t="shared" si="213"/>
        <v>105</v>
      </c>
      <c r="AM128" s="392"/>
      <c r="AN128" s="298">
        <f t="shared" si="214"/>
        <v>0</v>
      </c>
      <c r="AO128" s="6">
        <v>4.01</v>
      </c>
      <c r="AP128" s="41">
        <f t="shared" si="134"/>
        <v>1359.3899999999999</v>
      </c>
      <c r="AQ128" s="6">
        <v>4.91</v>
      </c>
      <c r="AR128" s="41">
        <f t="shared" si="215"/>
        <v>515.55000000000007</v>
      </c>
      <c r="AS128" s="392"/>
      <c r="AT128" s="41">
        <f t="shared" si="216"/>
        <v>0</v>
      </c>
      <c r="AU128" s="6">
        <v>98.98</v>
      </c>
      <c r="AV128" s="111">
        <f t="shared" si="135"/>
        <v>33554.22</v>
      </c>
      <c r="AW128" s="6">
        <v>77.86</v>
      </c>
      <c r="AX128" s="111">
        <f t="shared" si="136"/>
        <v>8175.3</v>
      </c>
      <c r="AY128" s="392"/>
      <c r="AZ128" s="118">
        <f t="shared" si="137"/>
        <v>0</v>
      </c>
      <c r="BA128" s="8">
        <f t="shared" si="217"/>
        <v>444</v>
      </c>
      <c r="BB128" s="298">
        <f t="shared" si="138"/>
        <v>444</v>
      </c>
      <c r="BC128" s="110">
        <f t="shared" si="218"/>
        <v>4.2228378378378384</v>
      </c>
      <c r="BD128" s="9">
        <f t="shared" si="139"/>
        <v>1874.9400000000003</v>
      </c>
      <c r="BE128" s="10">
        <f t="shared" si="219"/>
        <v>93.985405405405416</v>
      </c>
      <c r="BF128" s="11">
        <f t="shared" si="140"/>
        <v>41729.520000000004</v>
      </c>
      <c r="BG128" s="304">
        <f t="shared" si="220"/>
        <v>453</v>
      </c>
      <c r="BH128" s="298">
        <f t="shared" si="221"/>
        <v>453</v>
      </c>
      <c r="BI128" s="112">
        <f t="shared" si="222"/>
        <v>4.2184105960264908</v>
      </c>
      <c r="BJ128" s="113">
        <f t="shared" si="141"/>
        <v>1910.9400000000003</v>
      </c>
      <c r="BK128" s="10">
        <f t="shared" si="223"/>
        <v>93.2616335540839</v>
      </c>
      <c r="BL128" s="119">
        <f t="shared" si="142"/>
        <v>42247.520000000004</v>
      </c>
      <c r="BM128" s="5">
        <v>46</v>
      </c>
      <c r="BN128" s="298">
        <f t="shared" si="172"/>
        <v>46</v>
      </c>
      <c r="BO128" s="6">
        <v>21</v>
      </c>
      <c r="BP128" s="298">
        <f t="shared" si="224"/>
        <v>21</v>
      </c>
      <c r="BQ128" s="6"/>
      <c r="BR128" s="298">
        <f t="shared" si="225"/>
        <v>0</v>
      </c>
      <c r="BS128" s="40">
        <v>3.11</v>
      </c>
      <c r="BT128" s="41">
        <f t="shared" si="175"/>
        <v>143.06</v>
      </c>
      <c r="BU128" s="40">
        <v>3.98</v>
      </c>
      <c r="BV128" s="41">
        <f t="shared" si="226"/>
        <v>83.58</v>
      </c>
      <c r="BW128" s="40"/>
      <c r="BX128" s="41">
        <f t="shared" si="227"/>
        <v>0</v>
      </c>
      <c r="BY128" s="6">
        <v>63.6</v>
      </c>
      <c r="BZ128" s="111">
        <f t="shared" si="178"/>
        <v>2925.6</v>
      </c>
      <c r="CA128" s="6">
        <v>66.52</v>
      </c>
      <c r="CB128" s="111">
        <f t="shared" si="143"/>
        <v>1396.9199999999998</v>
      </c>
      <c r="CC128" s="6"/>
      <c r="CD128" s="111">
        <f t="shared" si="144"/>
        <v>0</v>
      </c>
      <c r="CE128" s="8">
        <f t="shared" si="228"/>
        <v>67</v>
      </c>
      <c r="CF128" s="298">
        <f t="shared" si="148"/>
        <v>67</v>
      </c>
      <c r="CG128" s="110">
        <f t="shared" si="229"/>
        <v>3.3826865671641788</v>
      </c>
      <c r="CH128" s="9">
        <f t="shared" si="149"/>
        <v>226.64</v>
      </c>
      <c r="CI128" s="10">
        <f t="shared" si="230"/>
        <v>64.515223880597006</v>
      </c>
      <c r="CJ128" s="117">
        <f t="shared" si="150"/>
        <v>4322.5199999999995</v>
      </c>
      <c r="CK128" s="265">
        <v>113</v>
      </c>
      <c r="CL128" s="302">
        <f t="shared" si="231"/>
        <v>113</v>
      </c>
      <c r="CM128" s="392">
        <v>4.54</v>
      </c>
      <c r="CN128" s="9">
        <f t="shared" si="232"/>
        <v>513.02</v>
      </c>
      <c r="CO128" s="392">
        <v>72.180000000000007</v>
      </c>
      <c r="CP128" s="117">
        <f t="shared" si="233"/>
        <v>8156.3400000000011</v>
      </c>
      <c r="CQ128" s="195">
        <f t="shared" si="234"/>
        <v>393</v>
      </c>
      <c r="CR128" s="298">
        <f t="shared" si="235"/>
        <v>393</v>
      </c>
      <c r="CS128" s="9">
        <f t="shared" si="236"/>
        <v>1534.4499999999998</v>
      </c>
      <c r="CT128" s="117">
        <f t="shared" si="237"/>
        <v>36971.82</v>
      </c>
      <c r="CU128" s="196">
        <f t="shared" si="238"/>
        <v>127</v>
      </c>
      <c r="CV128" s="298">
        <f t="shared" si="239"/>
        <v>127</v>
      </c>
      <c r="CW128" s="31">
        <f t="shared" si="240"/>
        <v>603.13000000000011</v>
      </c>
      <c r="CX128" s="121">
        <f t="shared" si="241"/>
        <v>9598.2199999999993</v>
      </c>
      <c r="CY128" s="196">
        <f t="shared" si="242"/>
        <v>520</v>
      </c>
      <c r="CZ128" s="298">
        <f t="shared" si="243"/>
        <v>520</v>
      </c>
      <c r="DA128" s="31">
        <f t="shared" si="244"/>
        <v>2137.58</v>
      </c>
      <c r="DB128" s="121">
        <f t="shared" si="245"/>
        <v>46570.04</v>
      </c>
      <c r="DC128" s="196">
        <f t="shared" si="246"/>
        <v>0</v>
      </c>
      <c r="DD128" s="298">
        <f t="shared" si="247"/>
        <v>0</v>
      </c>
      <c r="DE128" s="9" t="str">
        <f t="shared" si="248"/>
        <v/>
      </c>
      <c r="DF128" s="11" t="str">
        <f t="shared" si="249"/>
        <v/>
      </c>
      <c r="DG128" s="29">
        <f t="shared" si="250"/>
        <v>2650.6000000000004</v>
      </c>
      <c r="DH128" s="11">
        <f t="shared" si="251"/>
        <v>54726.380000000005</v>
      </c>
    </row>
    <row r="129" spans="1:112">
      <c r="A129" s="153" t="s">
        <v>160</v>
      </c>
      <c r="B129" s="154" t="s">
        <v>178</v>
      </c>
      <c r="C129" s="123">
        <v>157739</v>
      </c>
      <c r="D129" s="107">
        <v>9</v>
      </c>
      <c r="E129" s="412">
        <v>399</v>
      </c>
      <c r="F129" s="115"/>
      <c r="G129" s="116">
        <f t="shared" si="145"/>
        <v>399</v>
      </c>
      <c r="H129" s="108">
        <f t="shared" si="203"/>
        <v>399</v>
      </c>
      <c r="I129" s="376">
        <f t="shared" si="204"/>
        <v>399</v>
      </c>
      <c r="J129" s="375"/>
      <c r="K129" s="5">
        <v>5</v>
      </c>
      <c r="L129" s="302">
        <f t="shared" si="146"/>
        <v>5</v>
      </c>
      <c r="M129" s="512">
        <v>2</v>
      </c>
      <c r="N129" s="302">
        <f t="shared" si="205"/>
        <v>2</v>
      </c>
      <c r="O129" s="515"/>
      <c r="P129" s="302">
        <f t="shared" si="206"/>
        <v>0</v>
      </c>
      <c r="Q129" s="512">
        <v>3.8</v>
      </c>
      <c r="R129" s="120">
        <f t="shared" si="128"/>
        <v>19</v>
      </c>
      <c r="S129" s="512">
        <v>8</v>
      </c>
      <c r="T129" s="120">
        <f t="shared" si="207"/>
        <v>16</v>
      </c>
      <c r="U129" s="515"/>
      <c r="V129" s="120">
        <f t="shared" si="208"/>
        <v>0</v>
      </c>
      <c r="W129" s="512">
        <v>101</v>
      </c>
      <c r="X129" s="7">
        <f t="shared" si="147"/>
        <v>505</v>
      </c>
      <c r="Y129" s="6">
        <v>110</v>
      </c>
      <c r="Z129" s="7">
        <f t="shared" si="129"/>
        <v>220</v>
      </c>
      <c r="AA129" s="392"/>
      <c r="AB129" s="7">
        <f t="shared" si="130"/>
        <v>0</v>
      </c>
      <c r="AC129" s="8">
        <f t="shared" si="209"/>
        <v>7</v>
      </c>
      <c r="AD129" s="298">
        <f t="shared" si="131"/>
        <v>7</v>
      </c>
      <c r="AE129" s="110">
        <f t="shared" si="210"/>
        <v>5</v>
      </c>
      <c r="AF129" s="9">
        <f t="shared" si="132"/>
        <v>35</v>
      </c>
      <c r="AG129" s="10">
        <f t="shared" si="211"/>
        <v>103.57142857142857</v>
      </c>
      <c r="AH129" s="11">
        <f t="shared" si="133"/>
        <v>725</v>
      </c>
      <c r="AI129" s="6">
        <v>156</v>
      </c>
      <c r="AJ129" s="298">
        <f t="shared" si="212"/>
        <v>156</v>
      </c>
      <c r="AK129" s="6">
        <v>49</v>
      </c>
      <c r="AL129" s="298">
        <f t="shared" si="213"/>
        <v>49</v>
      </c>
      <c r="AM129" s="392"/>
      <c r="AN129" s="298">
        <f t="shared" si="214"/>
        <v>0</v>
      </c>
      <c r="AO129" s="6">
        <v>4.5199999999999996</v>
      </c>
      <c r="AP129" s="41">
        <f t="shared" si="134"/>
        <v>705.11999999999989</v>
      </c>
      <c r="AQ129" s="6">
        <v>5.12</v>
      </c>
      <c r="AR129" s="41">
        <f t="shared" si="215"/>
        <v>250.88</v>
      </c>
      <c r="AS129" s="392"/>
      <c r="AT129" s="41">
        <f t="shared" si="216"/>
        <v>0</v>
      </c>
      <c r="AU129" s="6">
        <v>89.99</v>
      </c>
      <c r="AV129" s="111">
        <f t="shared" si="135"/>
        <v>14038.439999999999</v>
      </c>
      <c r="AW129" s="6">
        <v>75.239999999999995</v>
      </c>
      <c r="AX129" s="111">
        <f t="shared" si="136"/>
        <v>3686.7599999999998</v>
      </c>
      <c r="AY129" s="392"/>
      <c r="AZ129" s="118">
        <f t="shared" si="137"/>
        <v>0</v>
      </c>
      <c r="BA129" s="8">
        <f t="shared" si="217"/>
        <v>205</v>
      </c>
      <c r="BB129" s="298">
        <f t="shared" si="138"/>
        <v>205</v>
      </c>
      <c r="BC129" s="110">
        <f t="shared" si="218"/>
        <v>4.6634146341463412</v>
      </c>
      <c r="BD129" s="9">
        <f t="shared" si="139"/>
        <v>955.99999999999989</v>
      </c>
      <c r="BE129" s="10">
        <f t="shared" si="219"/>
        <v>86.464390243902429</v>
      </c>
      <c r="BF129" s="11">
        <f t="shared" si="140"/>
        <v>17725.199999999997</v>
      </c>
      <c r="BG129" s="304">
        <f t="shared" si="220"/>
        <v>212</v>
      </c>
      <c r="BH129" s="298">
        <f t="shared" si="221"/>
        <v>212</v>
      </c>
      <c r="BI129" s="112">
        <f t="shared" si="222"/>
        <v>4.6745283018867916</v>
      </c>
      <c r="BJ129" s="113">
        <f t="shared" si="141"/>
        <v>990.99999999999977</v>
      </c>
      <c r="BK129" s="10">
        <f t="shared" si="223"/>
        <v>87.029245283018852</v>
      </c>
      <c r="BL129" s="119">
        <f t="shared" si="142"/>
        <v>18450.199999999997</v>
      </c>
      <c r="BM129" s="5">
        <v>28</v>
      </c>
      <c r="BN129" s="298">
        <f t="shared" si="172"/>
        <v>28</v>
      </c>
      <c r="BO129" s="6">
        <v>6</v>
      </c>
      <c r="BP129" s="298">
        <f t="shared" si="224"/>
        <v>6</v>
      </c>
      <c r="BQ129" s="6"/>
      <c r="BR129" s="298">
        <f t="shared" si="225"/>
        <v>0</v>
      </c>
      <c r="BS129" s="40">
        <v>3.07</v>
      </c>
      <c r="BT129" s="41">
        <f t="shared" si="175"/>
        <v>85.96</v>
      </c>
      <c r="BU129" s="40">
        <v>1.58</v>
      </c>
      <c r="BV129" s="41">
        <f t="shared" si="226"/>
        <v>9.48</v>
      </c>
      <c r="BW129" s="40"/>
      <c r="BX129" s="41">
        <f t="shared" si="227"/>
        <v>0</v>
      </c>
      <c r="BY129" s="6">
        <v>67.77</v>
      </c>
      <c r="BZ129" s="111">
        <f t="shared" si="178"/>
        <v>1897.56</v>
      </c>
      <c r="CA129" s="6">
        <v>30</v>
      </c>
      <c r="CB129" s="111">
        <f t="shared" si="143"/>
        <v>180</v>
      </c>
      <c r="CC129" s="6"/>
      <c r="CD129" s="111">
        <f t="shared" si="144"/>
        <v>0</v>
      </c>
      <c r="CE129" s="8">
        <f t="shared" si="228"/>
        <v>34</v>
      </c>
      <c r="CF129" s="298">
        <f t="shared" si="148"/>
        <v>34</v>
      </c>
      <c r="CG129" s="110">
        <f t="shared" si="229"/>
        <v>2.8070588235294118</v>
      </c>
      <c r="CH129" s="9">
        <f t="shared" si="149"/>
        <v>95.44</v>
      </c>
      <c r="CI129" s="10">
        <f t="shared" si="230"/>
        <v>61.104705882352938</v>
      </c>
      <c r="CJ129" s="117">
        <f t="shared" si="150"/>
        <v>2077.56</v>
      </c>
      <c r="CK129" s="265">
        <v>153</v>
      </c>
      <c r="CL129" s="302">
        <f t="shared" si="231"/>
        <v>153</v>
      </c>
      <c r="CM129" s="392">
        <v>5.17</v>
      </c>
      <c r="CN129" s="9">
        <f t="shared" si="232"/>
        <v>791.01</v>
      </c>
      <c r="CO129" s="392">
        <v>80.8</v>
      </c>
      <c r="CP129" s="117">
        <f t="shared" si="233"/>
        <v>12362.4</v>
      </c>
      <c r="CQ129" s="195">
        <f t="shared" si="234"/>
        <v>189</v>
      </c>
      <c r="CR129" s="298">
        <f t="shared" si="235"/>
        <v>189</v>
      </c>
      <c r="CS129" s="9">
        <f t="shared" si="236"/>
        <v>810.07999999999993</v>
      </c>
      <c r="CT129" s="117">
        <f t="shared" si="237"/>
        <v>16441</v>
      </c>
      <c r="CU129" s="196">
        <f t="shared" si="238"/>
        <v>57</v>
      </c>
      <c r="CV129" s="298">
        <f t="shared" si="239"/>
        <v>57</v>
      </c>
      <c r="CW129" s="31">
        <f t="shared" si="240"/>
        <v>276.36</v>
      </c>
      <c r="CX129" s="121">
        <f t="shared" si="241"/>
        <v>4086.7599999999998</v>
      </c>
      <c r="CY129" s="196">
        <f t="shared" si="242"/>
        <v>246</v>
      </c>
      <c r="CZ129" s="298">
        <f t="shared" si="243"/>
        <v>246</v>
      </c>
      <c r="DA129" s="31">
        <f t="shared" si="244"/>
        <v>1086.44</v>
      </c>
      <c r="DB129" s="121">
        <f t="shared" si="245"/>
        <v>20527.759999999998</v>
      </c>
      <c r="DC129" s="196">
        <f t="shared" si="246"/>
        <v>0</v>
      </c>
      <c r="DD129" s="298">
        <f t="shared" si="247"/>
        <v>0</v>
      </c>
      <c r="DE129" s="9" t="str">
        <f t="shared" si="248"/>
        <v/>
      </c>
      <c r="DF129" s="11" t="str">
        <f t="shared" si="249"/>
        <v/>
      </c>
      <c r="DG129" s="29">
        <f t="shared" si="250"/>
        <v>1877.4499999999998</v>
      </c>
      <c r="DH129" s="11">
        <f t="shared" si="251"/>
        <v>32890.159999999996</v>
      </c>
    </row>
    <row r="130" spans="1:112">
      <c r="A130" s="153" t="s">
        <v>160</v>
      </c>
      <c r="B130" s="154" t="s">
        <v>179</v>
      </c>
      <c r="C130" s="123">
        <v>157483</v>
      </c>
      <c r="D130" s="107">
        <v>9</v>
      </c>
      <c r="E130" s="412">
        <v>489</v>
      </c>
      <c r="F130" s="115"/>
      <c r="G130" s="116">
        <f t="shared" si="145"/>
        <v>489</v>
      </c>
      <c r="H130" s="108">
        <f t="shared" si="203"/>
        <v>489</v>
      </c>
      <c r="I130" s="376">
        <f t="shared" si="204"/>
        <v>489</v>
      </c>
      <c r="J130" s="375"/>
      <c r="K130" s="5">
        <v>4</v>
      </c>
      <c r="L130" s="302">
        <f t="shared" si="146"/>
        <v>4</v>
      </c>
      <c r="M130" s="512">
        <v>2</v>
      </c>
      <c r="N130" s="302">
        <f t="shared" si="205"/>
        <v>2</v>
      </c>
      <c r="O130" s="515"/>
      <c r="P130" s="302">
        <f t="shared" si="206"/>
        <v>0</v>
      </c>
      <c r="Q130" s="512">
        <v>3.75</v>
      </c>
      <c r="R130" s="120">
        <f t="shared" si="128"/>
        <v>15</v>
      </c>
      <c r="S130" s="512">
        <v>3.75</v>
      </c>
      <c r="T130" s="120">
        <f t="shared" si="207"/>
        <v>7.5</v>
      </c>
      <c r="U130" s="515"/>
      <c r="V130" s="120">
        <f t="shared" si="208"/>
        <v>0</v>
      </c>
      <c r="W130" s="512">
        <v>77.38</v>
      </c>
      <c r="X130" s="7">
        <f t="shared" si="147"/>
        <v>309.52</v>
      </c>
      <c r="Y130" s="6">
        <v>70.150000000000006</v>
      </c>
      <c r="Z130" s="7">
        <f t="shared" si="129"/>
        <v>140.30000000000001</v>
      </c>
      <c r="AA130" s="392"/>
      <c r="AB130" s="7">
        <f t="shared" si="130"/>
        <v>0</v>
      </c>
      <c r="AC130" s="8">
        <f t="shared" si="209"/>
        <v>6</v>
      </c>
      <c r="AD130" s="298">
        <f t="shared" si="131"/>
        <v>6</v>
      </c>
      <c r="AE130" s="110">
        <f t="shared" si="210"/>
        <v>3.75</v>
      </c>
      <c r="AF130" s="9">
        <f t="shared" si="132"/>
        <v>22.5</v>
      </c>
      <c r="AG130" s="10">
        <f t="shared" si="211"/>
        <v>74.97</v>
      </c>
      <c r="AH130" s="11">
        <f t="shared" si="133"/>
        <v>449.82</v>
      </c>
      <c r="AI130" s="6">
        <v>138</v>
      </c>
      <c r="AJ130" s="298">
        <f t="shared" si="212"/>
        <v>138</v>
      </c>
      <c r="AK130" s="6">
        <v>88</v>
      </c>
      <c r="AL130" s="298">
        <f t="shared" si="213"/>
        <v>88</v>
      </c>
      <c r="AM130" s="392"/>
      <c r="AN130" s="298">
        <f t="shared" si="214"/>
        <v>0</v>
      </c>
      <c r="AO130" s="6">
        <v>4.13</v>
      </c>
      <c r="AP130" s="41">
        <f t="shared" si="134"/>
        <v>569.93999999999994</v>
      </c>
      <c r="AQ130" s="6">
        <v>5.23</v>
      </c>
      <c r="AR130" s="41">
        <f t="shared" si="215"/>
        <v>460.24</v>
      </c>
      <c r="AS130" s="392"/>
      <c r="AT130" s="41">
        <f t="shared" si="216"/>
        <v>0</v>
      </c>
      <c r="AU130" s="6">
        <v>84.17</v>
      </c>
      <c r="AV130" s="111">
        <f t="shared" si="135"/>
        <v>11615.460000000001</v>
      </c>
      <c r="AW130" s="6">
        <v>79.41</v>
      </c>
      <c r="AX130" s="111">
        <f t="shared" si="136"/>
        <v>6988.08</v>
      </c>
      <c r="AY130" s="392"/>
      <c r="AZ130" s="118">
        <f t="shared" si="137"/>
        <v>0</v>
      </c>
      <c r="BA130" s="8">
        <f t="shared" si="217"/>
        <v>226</v>
      </c>
      <c r="BB130" s="298">
        <f t="shared" si="138"/>
        <v>226</v>
      </c>
      <c r="BC130" s="110">
        <f t="shared" si="218"/>
        <v>4.558318584070796</v>
      </c>
      <c r="BD130" s="9">
        <f t="shared" si="139"/>
        <v>1030.1799999999998</v>
      </c>
      <c r="BE130" s="10">
        <f t="shared" si="219"/>
        <v>82.31654867256637</v>
      </c>
      <c r="BF130" s="11">
        <f t="shared" si="140"/>
        <v>18603.54</v>
      </c>
      <c r="BG130" s="304">
        <f t="shared" si="220"/>
        <v>232</v>
      </c>
      <c r="BH130" s="298">
        <f t="shared" si="221"/>
        <v>232</v>
      </c>
      <c r="BI130" s="112">
        <f t="shared" si="222"/>
        <v>4.5374137931034477</v>
      </c>
      <c r="BJ130" s="113">
        <f t="shared" si="141"/>
        <v>1052.6799999999998</v>
      </c>
      <c r="BK130" s="10">
        <f t="shared" si="223"/>
        <v>82.12655172413794</v>
      </c>
      <c r="BL130" s="119">
        <f t="shared" si="142"/>
        <v>19053.36</v>
      </c>
      <c r="BM130" s="5">
        <v>34</v>
      </c>
      <c r="BN130" s="298">
        <f t="shared" si="172"/>
        <v>34</v>
      </c>
      <c r="BO130" s="6">
        <v>38</v>
      </c>
      <c r="BP130" s="298">
        <f t="shared" si="224"/>
        <v>38</v>
      </c>
      <c r="BQ130" s="6"/>
      <c r="BR130" s="298">
        <f t="shared" si="225"/>
        <v>0</v>
      </c>
      <c r="BS130" s="40">
        <v>3.38</v>
      </c>
      <c r="BT130" s="41">
        <f t="shared" si="175"/>
        <v>114.92</v>
      </c>
      <c r="BU130" s="40">
        <v>2.99</v>
      </c>
      <c r="BV130" s="41">
        <f t="shared" si="226"/>
        <v>113.62</v>
      </c>
      <c r="BW130" s="40"/>
      <c r="BX130" s="41">
        <f t="shared" si="227"/>
        <v>0</v>
      </c>
      <c r="BY130" s="6">
        <v>65.75</v>
      </c>
      <c r="BZ130" s="111">
        <f t="shared" si="178"/>
        <v>2235.5</v>
      </c>
      <c r="CA130" s="6">
        <v>50.5</v>
      </c>
      <c r="CB130" s="111">
        <f t="shared" si="143"/>
        <v>1919</v>
      </c>
      <c r="CC130" s="6"/>
      <c r="CD130" s="111">
        <f t="shared" si="144"/>
        <v>0</v>
      </c>
      <c r="CE130" s="8">
        <f t="shared" si="228"/>
        <v>72</v>
      </c>
      <c r="CF130" s="298">
        <f t="shared" si="148"/>
        <v>72</v>
      </c>
      <c r="CG130" s="110">
        <f t="shared" si="229"/>
        <v>3.1741666666666668</v>
      </c>
      <c r="CH130" s="9">
        <f t="shared" si="149"/>
        <v>228.54000000000002</v>
      </c>
      <c r="CI130" s="10">
        <f t="shared" si="230"/>
        <v>57.701388888888886</v>
      </c>
      <c r="CJ130" s="117">
        <f t="shared" si="150"/>
        <v>4154.5</v>
      </c>
      <c r="CK130" s="265">
        <v>185</v>
      </c>
      <c r="CL130" s="302">
        <f t="shared" si="231"/>
        <v>185</v>
      </c>
      <c r="CM130" s="392">
        <v>5.65</v>
      </c>
      <c r="CN130" s="9">
        <f t="shared" si="232"/>
        <v>1045.25</v>
      </c>
      <c r="CO130" s="392">
        <v>78.62</v>
      </c>
      <c r="CP130" s="117">
        <f t="shared" si="233"/>
        <v>14544.7</v>
      </c>
      <c r="CQ130" s="195">
        <f t="shared" si="234"/>
        <v>176</v>
      </c>
      <c r="CR130" s="298">
        <f t="shared" si="235"/>
        <v>176</v>
      </c>
      <c r="CS130" s="9">
        <f t="shared" si="236"/>
        <v>699.8599999999999</v>
      </c>
      <c r="CT130" s="117">
        <f t="shared" si="237"/>
        <v>14160.480000000001</v>
      </c>
      <c r="CU130" s="196">
        <f t="shared" si="238"/>
        <v>128</v>
      </c>
      <c r="CV130" s="298">
        <f t="shared" si="239"/>
        <v>128</v>
      </c>
      <c r="CW130" s="31">
        <f t="shared" si="240"/>
        <v>581.36</v>
      </c>
      <c r="CX130" s="121">
        <f t="shared" si="241"/>
        <v>9047.380000000001</v>
      </c>
      <c r="CY130" s="196">
        <f t="shared" si="242"/>
        <v>304</v>
      </c>
      <c r="CZ130" s="298">
        <f t="shared" si="243"/>
        <v>304</v>
      </c>
      <c r="DA130" s="31">
        <f t="shared" si="244"/>
        <v>1281.2199999999998</v>
      </c>
      <c r="DB130" s="121">
        <f t="shared" si="245"/>
        <v>23207.86</v>
      </c>
      <c r="DC130" s="196">
        <f t="shared" si="246"/>
        <v>0</v>
      </c>
      <c r="DD130" s="298">
        <f t="shared" si="247"/>
        <v>0</v>
      </c>
      <c r="DE130" s="9" t="str">
        <f t="shared" si="248"/>
        <v/>
      </c>
      <c r="DF130" s="11" t="str">
        <f t="shared" si="249"/>
        <v/>
      </c>
      <c r="DG130" s="29">
        <f t="shared" si="250"/>
        <v>2326.4699999999998</v>
      </c>
      <c r="DH130" s="11">
        <f t="shared" si="251"/>
        <v>37752.559999999998</v>
      </c>
    </row>
    <row r="131" spans="1:112">
      <c r="A131" s="123" t="s">
        <v>160</v>
      </c>
      <c r="B131" s="154" t="s">
        <v>174</v>
      </c>
      <c r="C131" s="123">
        <v>156790</v>
      </c>
      <c r="D131" s="107">
        <v>10</v>
      </c>
      <c r="E131" s="412">
        <v>345</v>
      </c>
      <c r="F131" s="115"/>
      <c r="G131" s="116">
        <f t="shared" si="145"/>
        <v>345</v>
      </c>
      <c r="H131" s="108">
        <f t="shared" si="203"/>
        <v>345</v>
      </c>
      <c r="I131" s="376">
        <f t="shared" si="204"/>
        <v>345</v>
      </c>
      <c r="J131" s="375"/>
      <c r="K131" s="5">
        <v>9</v>
      </c>
      <c r="L131" s="302">
        <f t="shared" si="146"/>
        <v>9</v>
      </c>
      <c r="M131" s="512">
        <v>2</v>
      </c>
      <c r="N131" s="302">
        <f t="shared" si="205"/>
        <v>2</v>
      </c>
      <c r="O131" s="515"/>
      <c r="P131" s="302">
        <f t="shared" si="206"/>
        <v>0</v>
      </c>
      <c r="Q131" s="512">
        <v>3.72</v>
      </c>
      <c r="R131" s="120">
        <f t="shared" si="128"/>
        <v>33.480000000000004</v>
      </c>
      <c r="S131" s="512">
        <v>2</v>
      </c>
      <c r="T131" s="120">
        <f t="shared" si="207"/>
        <v>4</v>
      </c>
      <c r="U131" s="515"/>
      <c r="V131" s="120">
        <f t="shared" si="208"/>
        <v>0</v>
      </c>
      <c r="W131" s="512">
        <v>88.96</v>
      </c>
      <c r="X131" s="7">
        <f t="shared" si="147"/>
        <v>800.64</v>
      </c>
      <c r="Y131" s="6">
        <v>58</v>
      </c>
      <c r="Z131" s="7">
        <f t="shared" si="129"/>
        <v>116</v>
      </c>
      <c r="AA131" s="392"/>
      <c r="AB131" s="7">
        <f t="shared" si="130"/>
        <v>0</v>
      </c>
      <c r="AC131" s="8">
        <f t="shared" si="209"/>
        <v>11</v>
      </c>
      <c r="AD131" s="298">
        <f t="shared" si="131"/>
        <v>11</v>
      </c>
      <c r="AE131" s="110">
        <f t="shared" si="210"/>
        <v>3.4072727272727277</v>
      </c>
      <c r="AF131" s="9">
        <f t="shared" si="132"/>
        <v>37.480000000000004</v>
      </c>
      <c r="AG131" s="10">
        <f t="shared" si="211"/>
        <v>83.330909090909088</v>
      </c>
      <c r="AH131" s="11">
        <f t="shared" si="133"/>
        <v>916.64</v>
      </c>
      <c r="AI131" s="6">
        <v>119</v>
      </c>
      <c r="AJ131" s="298">
        <f t="shared" si="212"/>
        <v>119</v>
      </c>
      <c r="AK131" s="6">
        <v>29</v>
      </c>
      <c r="AL131" s="298">
        <f t="shared" si="213"/>
        <v>29</v>
      </c>
      <c r="AM131" s="392"/>
      <c r="AN131" s="298">
        <f t="shared" si="214"/>
        <v>0</v>
      </c>
      <c r="AO131" s="6">
        <v>4.79</v>
      </c>
      <c r="AP131" s="41">
        <f t="shared" si="134"/>
        <v>570.01</v>
      </c>
      <c r="AQ131" s="6">
        <v>5.45</v>
      </c>
      <c r="AR131" s="41">
        <f t="shared" si="215"/>
        <v>158.05000000000001</v>
      </c>
      <c r="AS131" s="392"/>
      <c r="AT131" s="41">
        <f t="shared" si="216"/>
        <v>0</v>
      </c>
      <c r="AU131" s="6">
        <v>99.22</v>
      </c>
      <c r="AV131" s="111">
        <f t="shared" si="135"/>
        <v>11807.18</v>
      </c>
      <c r="AW131" s="6">
        <v>81.31</v>
      </c>
      <c r="AX131" s="111">
        <f t="shared" si="136"/>
        <v>2357.9900000000002</v>
      </c>
      <c r="AY131" s="392"/>
      <c r="AZ131" s="118">
        <f t="shared" si="137"/>
        <v>0</v>
      </c>
      <c r="BA131" s="8">
        <f t="shared" si="217"/>
        <v>148</v>
      </c>
      <c r="BB131" s="298">
        <f t="shared" si="138"/>
        <v>148</v>
      </c>
      <c r="BC131" s="110">
        <f t="shared" si="218"/>
        <v>4.9193243243243243</v>
      </c>
      <c r="BD131" s="9">
        <f t="shared" si="139"/>
        <v>728.06</v>
      </c>
      <c r="BE131" s="10">
        <f t="shared" si="219"/>
        <v>95.710608108108104</v>
      </c>
      <c r="BF131" s="11">
        <f t="shared" si="140"/>
        <v>14165.17</v>
      </c>
      <c r="BG131" s="304">
        <f t="shared" si="220"/>
        <v>159</v>
      </c>
      <c r="BH131" s="298">
        <f t="shared" si="221"/>
        <v>159</v>
      </c>
      <c r="BI131" s="112">
        <f t="shared" si="222"/>
        <v>4.8147169811320749</v>
      </c>
      <c r="BJ131" s="113">
        <f t="shared" si="141"/>
        <v>765.54</v>
      </c>
      <c r="BK131" s="10">
        <f t="shared" si="223"/>
        <v>94.85415094339622</v>
      </c>
      <c r="BL131" s="119">
        <f t="shared" si="142"/>
        <v>15081.81</v>
      </c>
      <c r="BM131" s="5">
        <v>18</v>
      </c>
      <c r="BN131" s="298">
        <f t="shared" si="172"/>
        <v>18</v>
      </c>
      <c r="BO131" s="6">
        <v>9</v>
      </c>
      <c r="BP131" s="298">
        <f t="shared" si="224"/>
        <v>9</v>
      </c>
      <c r="BQ131" s="6"/>
      <c r="BR131" s="298">
        <f t="shared" si="225"/>
        <v>0</v>
      </c>
      <c r="BS131" s="40">
        <v>4.6100000000000003</v>
      </c>
      <c r="BT131" s="41">
        <f t="shared" si="175"/>
        <v>82.98</v>
      </c>
      <c r="BU131" s="40">
        <v>4.72</v>
      </c>
      <c r="BV131" s="41">
        <f t="shared" si="226"/>
        <v>42.48</v>
      </c>
      <c r="BW131" s="40"/>
      <c r="BX131" s="41">
        <f t="shared" si="227"/>
        <v>0</v>
      </c>
      <c r="BY131" s="6">
        <v>74.53</v>
      </c>
      <c r="BZ131" s="111">
        <f t="shared" si="178"/>
        <v>1341.54</v>
      </c>
      <c r="CA131" s="6">
        <v>72.2</v>
      </c>
      <c r="CB131" s="111">
        <f t="shared" si="143"/>
        <v>649.80000000000007</v>
      </c>
      <c r="CC131" s="6"/>
      <c r="CD131" s="111">
        <f t="shared" si="144"/>
        <v>0</v>
      </c>
      <c r="CE131" s="8">
        <f t="shared" si="228"/>
        <v>27</v>
      </c>
      <c r="CF131" s="298">
        <f t="shared" si="148"/>
        <v>27</v>
      </c>
      <c r="CG131" s="110">
        <f t="shared" si="229"/>
        <v>4.6466666666666674</v>
      </c>
      <c r="CH131" s="9">
        <f t="shared" si="149"/>
        <v>125.46000000000002</v>
      </c>
      <c r="CI131" s="10">
        <f t="shared" si="230"/>
        <v>73.753333333333345</v>
      </c>
      <c r="CJ131" s="117">
        <f t="shared" si="150"/>
        <v>1991.3400000000004</v>
      </c>
      <c r="CK131" s="265">
        <v>159</v>
      </c>
      <c r="CL131" s="302">
        <f t="shared" si="231"/>
        <v>159</v>
      </c>
      <c r="CM131" s="392">
        <v>5.72</v>
      </c>
      <c r="CN131" s="9">
        <f t="shared" si="232"/>
        <v>909.4799999999999</v>
      </c>
      <c r="CO131" s="392">
        <v>80.78</v>
      </c>
      <c r="CP131" s="117">
        <f t="shared" si="233"/>
        <v>12844.02</v>
      </c>
      <c r="CQ131" s="195">
        <f t="shared" si="234"/>
        <v>146</v>
      </c>
      <c r="CR131" s="298">
        <f t="shared" si="235"/>
        <v>146</v>
      </c>
      <c r="CS131" s="9">
        <f t="shared" si="236"/>
        <v>686.47</v>
      </c>
      <c r="CT131" s="117">
        <f t="shared" si="237"/>
        <v>13949.36</v>
      </c>
      <c r="CU131" s="196">
        <f t="shared" si="238"/>
        <v>40</v>
      </c>
      <c r="CV131" s="298">
        <f t="shared" si="239"/>
        <v>40</v>
      </c>
      <c r="CW131" s="31">
        <f t="shared" si="240"/>
        <v>204.53</v>
      </c>
      <c r="CX131" s="121">
        <f t="shared" si="241"/>
        <v>3123.7900000000004</v>
      </c>
      <c r="CY131" s="196">
        <f t="shared" si="242"/>
        <v>186</v>
      </c>
      <c r="CZ131" s="298">
        <f t="shared" si="243"/>
        <v>186</v>
      </c>
      <c r="DA131" s="31">
        <f t="shared" si="244"/>
        <v>891</v>
      </c>
      <c r="DB131" s="121">
        <f t="shared" si="245"/>
        <v>17073.150000000001</v>
      </c>
      <c r="DC131" s="196">
        <f t="shared" si="246"/>
        <v>0</v>
      </c>
      <c r="DD131" s="298">
        <f t="shared" si="247"/>
        <v>0</v>
      </c>
      <c r="DE131" s="9" t="str">
        <f t="shared" si="248"/>
        <v/>
      </c>
      <c r="DF131" s="11" t="str">
        <f t="shared" si="249"/>
        <v/>
      </c>
      <c r="DG131" s="29">
        <f t="shared" si="250"/>
        <v>1800.48</v>
      </c>
      <c r="DH131" s="11">
        <f t="shared" si="251"/>
        <v>29917.170000000002</v>
      </c>
    </row>
    <row r="132" spans="1:112">
      <c r="A132" s="153" t="s">
        <v>160</v>
      </c>
      <c r="B132" s="154" t="s">
        <v>180</v>
      </c>
      <c r="C132" s="123">
        <v>156851</v>
      </c>
      <c r="D132" s="107">
        <v>10</v>
      </c>
      <c r="E132" s="412">
        <v>145</v>
      </c>
      <c r="F132" s="115"/>
      <c r="G132" s="116">
        <f t="shared" si="145"/>
        <v>145</v>
      </c>
      <c r="H132" s="108">
        <f t="shared" si="203"/>
        <v>145</v>
      </c>
      <c r="I132" s="376">
        <f t="shared" si="204"/>
        <v>145</v>
      </c>
      <c r="J132" s="375"/>
      <c r="K132" s="5">
        <v>5</v>
      </c>
      <c r="L132" s="302">
        <f t="shared" si="146"/>
        <v>5</v>
      </c>
      <c r="M132" s="512">
        <v>4</v>
      </c>
      <c r="N132" s="302">
        <f t="shared" si="205"/>
        <v>4</v>
      </c>
      <c r="O132" s="515"/>
      <c r="P132" s="302">
        <f t="shared" si="206"/>
        <v>0</v>
      </c>
      <c r="Q132" s="512">
        <v>3.5</v>
      </c>
      <c r="R132" s="120">
        <f t="shared" si="128"/>
        <v>17.5</v>
      </c>
      <c r="S132" s="512">
        <v>3.63</v>
      </c>
      <c r="T132" s="120">
        <f t="shared" si="207"/>
        <v>14.52</v>
      </c>
      <c r="U132" s="515"/>
      <c r="V132" s="120">
        <f t="shared" si="208"/>
        <v>0</v>
      </c>
      <c r="W132" s="512">
        <v>75.599999999999994</v>
      </c>
      <c r="X132" s="7">
        <f t="shared" si="147"/>
        <v>378</v>
      </c>
      <c r="Y132" s="6">
        <v>80.25</v>
      </c>
      <c r="Z132" s="7">
        <f t="shared" si="129"/>
        <v>321</v>
      </c>
      <c r="AA132" s="392"/>
      <c r="AB132" s="7">
        <f t="shared" si="130"/>
        <v>0</v>
      </c>
      <c r="AC132" s="8">
        <f t="shared" si="209"/>
        <v>9</v>
      </c>
      <c r="AD132" s="298">
        <f t="shared" si="131"/>
        <v>9</v>
      </c>
      <c r="AE132" s="110">
        <f t="shared" si="210"/>
        <v>3.5577777777777775</v>
      </c>
      <c r="AF132" s="9">
        <f t="shared" si="132"/>
        <v>32.019999999999996</v>
      </c>
      <c r="AG132" s="10">
        <f t="shared" si="211"/>
        <v>77.666666666666671</v>
      </c>
      <c r="AH132" s="11">
        <f t="shared" si="133"/>
        <v>699</v>
      </c>
      <c r="AI132" s="6">
        <v>48</v>
      </c>
      <c r="AJ132" s="298">
        <f t="shared" si="212"/>
        <v>48</v>
      </c>
      <c r="AK132" s="6">
        <v>37</v>
      </c>
      <c r="AL132" s="298">
        <f t="shared" si="213"/>
        <v>37</v>
      </c>
      <c r="AM132" s="392"/>
      <c r="AN132" s="298">
        <f t="shared" si="214"/>
        <v>0</v>
      </c>
      <c r="AO132" s="6">
        <v>4.7699999999999996</v>
      </c>
      <c r="AP132" s="41">
        <f t="shared" si="134"/>
        <v>228.95999999999998</v>
      </c>
      <c r="AQ132" s="6">
        <v>4.3899999999999997</v>
      </c>
      <c r="AR132" s="41">
        <f t="shared" si="215"/>
        <v>162.42999999999998</v>
      </c>
      <c r="AS132" s="392"/>
      <c r="AT132" s="41">
        <f t="shared" si="216"/>
        <v>0</v>
      </c>
      <c r="AU132" s="6">
        <v>85.69</v>
      </c>
      <c r="AV132" s="111">
        <f t="shared" si="135"/>
        <v>4113.12</v>
      </c>
      <c r="AW132" s="6">
        <v>77.959999999999994</v>
      </c>
      <c r="AX132" s="111">
        <f t="shared" si="136"/>
        <v>2884.52</v>
      </c>
      <c r="AY132" s="392"/>
      <c r="AZ132" s="118">
        <f t="shared" si="137"/>
        <v>0</v>
      </c>
      <c r="BA132" s="8">
        <f t="shared" si="217"/>
        <v>85</v>
      </c>
      <c r="BB132" s="298">
        <f t="shared" si="138"/>
        <v>85</v>
      </c>
      <c r="BC132" s="110">
        <f t="shared" si="218"/>
        <v>4.6045882352941172</v>
      </c>
      <c r="BD132" s="9">
        <f t="shared" si="139"/>
        <v>391.39</v>
      </c>
      <c r="BE132" s="10">
        <f t="shared" si="219"/>
        <v>82.325176470588232</v>
      </c>
      <c r="BF132" s="11">
        <f t="shared" si="140"/>
        <v>6997.6399999999994</v>
      </c>
      <c r="BG132" s="304">
        <f t="shared" si="220"/>
        <v>94</v>
      </c>
      <c r="BH132" s="298">
        <f t="shared" si="221"/>
        <v>94</v>
      </c>
      <c r="BI132" s="112">
        <f t="shared" si="222"/>
        <v>4.5043617021276594</v>
      </c>
      <c r="BJ132" s="113">
        <f t="shared" si="141"/>
        <v>423.40999999999997</v>
      </c>
      <c r="BK132" s="10">
        <f t="shared" si="223"/>
        <v>81.879148936170211</v>
      </c>
      <c r="BL132" s="119">
        <f t="shared" si="142"/>
        <v>7696.6399999999994</v>
      </c>
      <c r="BM132" s="5">
        <v>6</v>
      </c>
      <c r="BN132" s="298">
        <f t="shared" si="172"/>
        <v>6</v>
      </c>
      <c r="BO132" s="6">
        <v>10</v>
      </c>
      <c r="BP132" s="298">
        <f t="shared" si="224"/>
        <v>10</v>
      </c>
      <c r="BQ132" s="6"/>
      <c r="BR132" s="298">
        <f t="shared" si="225"/>
        <v>0</v>
      </c>
      <c r="BS132" s="40">
        <v>3.92</v>
      </c>
      <c r="BT132" s="41">
        <f t="shared" si="175"/>
        <v>23.52</v>
      </c>
      <c r="BU132" s="40">
        <v>3.2</v>
      </c>
      <c r="BV132" s="41">
        <f t="shared" si="226"/>
        <v>32</v>
      </c>
      <c r="BW132" s="40"/>
      <c r="BX132" s="41">
        <f t="shared" si="227"/>
        <v>0</v>
      </c>
      <c r="BY132" s="6">
        <v>81.67</v>
      </c>
      <c r="BZ132" s="111">
        <f t="shared" si="178"/>
        <v>490.02</v>
      </c>
      <c r="CA132" s="6">
        <v>55.2</v>
      </c>
      <c r="CB132" s="111">
        <f t="shared" si="143"/>
        <v>552</v>
      </c>
      <c r="CC132" s="6"/>
      <c r="CD132" s="111">
        <f t="shared" si="144"/>
        <v>0</v>
      </c>
      <c r="CE132" s="8">
        <f t="shared" si="228"/>
        <v>16</v>
      </c>
      <c r="CF132" s="298">
        <f t="shared" si="148"/>
        <v>16</v>
      </c>
      <c r="CG132" s="110">
        <f t="shared" si="229"/>
        <v>3.4699999999999998</v>
      </c>
      <c r="CH132" s="9">
        <f t="shared" si="149"/>
        <v>55.519999999999996</v>
      </c>
      <c r="CI132" s="10">
        <f t="shared" si="230"/>
        <v>65.126249999999999</v>
      </c>
      <c r="CJ132" s="117">
        <f t="shared" si="150"/>
        <v>1042.02</v>
      </c>
      <c r="CK132" s="265">
        <v>35</v>
      </c>
      <c r="CL132" s="302">
        <f t="shared" si="231"/>
        <v>35</v>
      </c>
      <c r="CM132" s="392">
        <v>4.53</v>
      </c>
      <c r="CN132" s="9">
        <f t="shared" si="232"/>
        <v>158.55000000000001</v>
      </c>
      <c r="CO132" s="392">
        <v>60.67</v>
      </c>
      <c r="CP132" s="117">
        <f t="shared" si="233"/>
        <v>2123.4500000000003</v>
      </c>
      <c r="CQ132" s="195">
        <f t="shared" si="234"/>
        <v>59</v>
      </c>
      <c r="CR132" s="298">
        <f t="shared" si="235"/>
        <v>59</v>
      </c>
      <c r="CS132" s="9">
        <f t="shared" si="236"/>
        <v>269.97999999999996</v>
      </c>
      <c r="CT132" s="117">
        <f t="shared" si="237"/>
        <v>4981.1399999999994</v>
      </c>
      <c r="CU132" s="196">
        <f t="shared" si="238"/>
        <v>51</v>
      </c>
      <c r="CV132" s="298">
        <f t="shared" si="239"/>
        <v>51</v>
      </c>
      <c r="CW132" s="31">
        <f t="shared" si="240"/>
        <v>208.95</v>
      </c>
      <c r="CX132" s="121">
        <f t="shared" si="241"/>
        <v>3757.52</v>
      </c>
      <c r="CY132" s="196">
        <f t="shared" si="242"/>
        <v>110</v>
      </c>
      <c r="CZ132" s="298">
        <f t="shared" si="243"/>
        <v>110</v>
      </c>
      <c r="DA132" s="31">
        <f t="shared" si="244"/>
        <v>478.92999999999995</v>
      </c>
      <c r="DB132" s="121">
        <f t="shared" si="245"/>
        <v>8738.66</v>
      </c>
      <c r="DC132" s="196">
        <f t="shared" si="246"/>
        <v>0</v>
      </c>
      <c r="DD132" s="298">
        <f t="shared" si="247"/>
        <v>0</v>
      </c>
      <c r="DE132" s="9" t="str">
        <f t="shared" si="248"/>
        <v/>
      </c>
      <c r="DF132" s="11" t="str">
        <f t="shared" si="249"/>
        <v/>
      </c>
      <c r="DG132" s="29">
        <f t="shared" si="250"/>
        <v>637.48</v>
      </c>
      <c r="DH132" s="11">
        <f t="shared" si="251"/>
        <v>10862.11</v>
      </c>
    </row>
    <row r="133" spans="1:112">
      <c r="A133" s="153" t="s">
        <v>160</v>
      </c>
      <c r="B133" s="154" t="s">
        <v>181</v>
      </c>
      <c r="C133" s="123">
        <v>156860</v>
      </c>
      <c r="D133" s="107">
        <v>10</v>
      </c>
      <c r="E133" s="412">
        <v>345</v>
      </c>
      <c r="F133" s="115"/>
      <c r="G133" s="116">
        <f t="shared" si="145"/>
        <v>345</v>
      </c>
      <c r="H133" s="108">
        <f t="shared" si="203"/>
        <v>345</v>
      </c>
      <c r="I133" s="376">
        <f t="shared" si="204"/>
        <v>345</v>
      </c>
      <c r="J133" s="375"/>
      <c r="K133" s="5">
        <v>3</v>
      </c>
      <c r="L133" s="302">
        <f t="shared" si="146"/>
        <v>3</v>
      </c>
      <c r="M133" s="512">
        <v>1</v>
      </c>
      <c r="N133" s="302">
        <f t="shared" si="205"/>
        <v>1</v>
      </c>
      <c r="O133" s="515"/>
      <c r="P133" s="302">
        <f t="shared" si="206"/>
        <v>0</v>
      </c>
      <c r="Q133" s="512">
        <v>2.67</v>
      </c>
      <c r="R133" s="120">
        <f t="shared" si="128"/>
        <v>8.01</v>
      </c>
      <c r="S133" s="512">
        <v>4</v>
      </c>
      <c r="T133" s="120">
        <f t="shared" si="207"/>
        <v>4</v>
      </c>
      <c r="U133" s="515"/>
      <c r="V133" s="120">
        <f t="shared" si="208"/>
        <v>0</v>
      </c>
      <c r="W133" s="512">
        <v>52.67</v>
      </c>
      <c r="X133" s="7">
        <f t="shared" si="147"/>
        <v>158.01</v>
      </c>
      <c r="Y133" s="6">
        <v>92</v>
      </c>
      <c r="Z133" s="7">
        <f t="shared" si="129"/>
        <v>92</v>
      </c>
      <c r="AA133" s="392"/>
      <c r="AB133" s="7">
        <f t="shared" si="130"/>
        <v>0</v>
      </c>
      <c r="AC133" s="8">
        <f t="shared" si="209"/>
        <v>4</v>
      </c>
      <c r="AD133" s="298">
        <f t="shared" si="131"/>
        <v>4</v>
      </c>
      <c r="AE133" s="110">
        <f t="shared" si="210"/>
        <v>3.0024999999999999</v>
      </c>
      <c r="AF133" s="9">
        <f t="shared" si="132"/>
        <v>12.01</v>
      </c>
      <c r="AG133" s="10">
        <f t="shared" si="211"/>
        <v>62.502499999999998</v>
      </c>
      <c r="AH133" s="11">
        <f t="shared" si="133"/>
        <v>250.01</v>
      </c>
      <c r="AI133" s="6">
        <v>101</v>
      </c>
      <c r="AJ133" s="298">
        <f t="shared" si="212"/>
        <v>101</v>
      </c>
      <c r="AK133" s="6">
        <v>117</v>
      </c>
      <c r="AL133" s="298">
        <f t="shared" si="213"/>
        <v>117</v>
      </c>
      <c r="AM133" s="392"/>
      <c r="AN133" s="298">
        <f t="shared" si="214"/>
        <v>0</v>
      </c>
      <c r="AO133" s="6">
        <v>4.62</v>
      </c>
      <c r="AP133" s="41">
        <f t="shared" si="134"/>
        <v>466.62</v>
      </c>
      <c r="AQ133" s="6">
        <v>5.13</v>
      </c>
      <c r="AR133" s="41">
        <f t="shared" si="215"/>
        <v>600.21</v>
      </c>
      <c r="AS133" s="392"/>
      <c r="AT133" s="41">
        <f t="shared" si="216"/>
        <v>0</v>
      </c>
      <c r="AU133" s="6">
        <v>83.37</v>
      </c>
      <c r="AV133" s="111">
        <f t="shared" si="135"/>
        <v>8420.3700000000008</v>
      </c>
      <c r="AW133" s="6">
        <v>66.88</v>
      </c>
      <c r="AX133" s="111">
        <f t="shared" si="136"/>
        <v>7824.9599999999991</v>
      </c>
      <c r="AY133" s="392"/>
      <c r="AZ133" s="118">
        <f t="shared" si="137"/>
        <v>0</v>
      </c>
      <c r="BA133" s="8">
        <f t="shared" si="217"/>
        <v>218</v>
      </c>
      <c r="BB133" s="298">
        <f t="shared" si="138"/>
        <v>218</v>
      </c>
      <c r="BC133" s="110">
        <f t="shared" si="218"/>
        <v>4.8937155963302752</v>
      </c>
      <c r="BD133" s="9">
        <f t="shared" si="139"/>
        <v>1066.83</v>
      </c>
      <c r="BE133" s="10">
        <f t="shared" si="219"/>
        <v>74.519862385321105</v>
      </c>
      <c r="BF133" s="11">
        <f t="shared" si="140"/>
        <v>16245.33</v>
      </c>
      <c r="BG133" s="304">
        <f t="shared" si="220"/>
        <v>222</v>
      </c>
      <c r="BH133" s="298">
        <f t="shared" si="221"/>
        <v>222</v>
      </c>
      <c r="BI133" s="112">
        <f t="shared" si="222"/>
        <v>4.8596396396396395</v>
      </c>
      <c r="BJ133" s="113">
        <f t="shared" si="141"/>
        <v>1078.8399999999999</v>
      </c>
      <c r="BK133" s="10">
        <f t="shared" si="223"/>
        <v>74.303333333333327</v>
      </c>
      <c r="BL133" s="119">
        <f t="shared" si="142"/>
        <v>16495.34</v>
      </c>
      <c r="BM133" s="5">
        <v>23</v>
      </c>
      <c r="BN133" s="298">
        <f t="shared" si="172"/>
        <v>23</v>
      </c>
      <c r="BO133" s="6">
        <v>48</v>
      </c>
      <c r="BP133" s="298">
        <f t="shared" si="224"/>
        <v>48</v>
      </c>
      <c r="BQ133" s="6"/>
      <c r="BR133" s="298">
        <f t="shared" si="225"/>
        <v>0</v>
      </c>
      <c r="BS133" s="40">
        <v>2.89</v>
      </c>
      <c r="BT133" s="41">
        <f t="shared" si="175"/>
        <v>66.47</v>
      </c>
      <c r="BU133" s="40">
        <v>3.03</v>
      </c>
      <c r="BV133" s="41">
        <f t="shared" si="226"/>
        <v>145.44</v>
      </c>
      <c r="BW133" s="40"/>
      <c r="BX133" s="41">
        <f t="shared" si="227"/>
        <v>0</v>
      </c>
      <c r="BY133" s="6">
        <v>54.61</v>
      </c>
      <c r="BZ133" s="111">
        <f t="shared" si="178"/>
        <v>1256.03</v>
      </c>
      <c r="CA133" s="6">
        <v>45.58</v>
      </c>
      <c r="CB133" s="111">
        <f t="shared" si="143"/>
        <v>2187.84</v>
      </c>
      <c r="CC133" s="6"/>
      <c r="CD133" s="111">
        <f t="shared" si="144"/>
        <v>0</v>
      </c>
      <c r="CE133" s="8">
        <f t="shared" si="228"/>
        <v>71</v>
      </c>
      <c r="CF133" s="298">
        <f t="shared" si="148"/>
        <v>71</v>
      </c>
      <c r="CG133" s="110">
        <f t="shared" si="229"/>
        <v>2.9846478873239435</v>
      </c>
      <c r="CH133" s="9">
        <f t="shared" si="149"/>
        <v>211.91</v>
      </c>
      <c r="CI133" s="10">
        <f t="shared" si="230"/>
        <v>48.505211267605631</v>
      </c>
      <c r="CJ133" s="117">
        <f t="shared" si="150"/>
        <v>3443.87</v>
      </c>
      <c r="CK133" s="265">
        <v>52</v>
      </c>
      <c r="CL133" s="302">
        <f t="shared" si="231"/>
        <v>52</v>
      </c>
      <c r="CM133" s="392">
        <v>4.92</v>
      </c>
      <c r="CN133" s="9">
        <f t="shared" si="232"/>
        <v>255.84</v>
      </c>
      <c r="CO133" s="392">
        <v>61.88</v>
      </c>
      <c r="CP133" s="117">
        <f t="shared" si="233"/>
        <v>3217.76</v>
      </c>
      <c r="CQ133" s="195">
        <f t="shared" si="234"/>
        <v>127</v>
      </c>
      <c r="CR133" s="298">
        <f t="shared" si="235"/>
        <v>127</v>
      </c>
      <c r="CS133" s="9">
        <f t="shared" si="236"/>
        <v>541.1</v>
      </c>
      <c r="CT133" s="117">
        <f t="shared" si="237"/>
        <v>9834.4100000000017</v>
      </c>
      <c r="CU133" s="196">
        <f t="shared" si="238"/>
        <v>166</v>
      </c>
      <c r="CV133" s="298">
        <f t="shared" si="239"/>
        <v>166</v>
      </c>
      <c r="CW133" s="31">
        <f t="shared" si="240"/>
        <v>749.65000000000009</v>
      </c>
      <c r="CX133" s="121">
        <f t="shared" si="241"/>
        <v>10104.799999999999</v>
      </c>
      <c r="CY133" s="196">
        <f t="shared" si="242"/>
        <v>293</v>
      </c>
      <c r="CZ133" s="298">
        <f t="shared" si="243"/>
        <v>293</v>
      </c>
      <c r="DA133" s="31">
        <f t="shared" si="244"/>
        <v>1290.75</v>
      </c>
      <c r="DB133" s="121">
        <f t="shared" si="245"/>
        <v>19939.21</v>
      </c>
      <c r="DC133" s="196">
        <f t="shared" si="246"/>
        <v>0</v>
      </c>
      <c r="DD133" s="298">
        <f t="shared" si="247"/>
        <v>0</v>
      </c>
      <c r="DE133" s="9" t="str">
        <f t="shared" si="248"/>
        <v/>
      </c>
      <c r="DF133" s="11" t="str">
        <f t="shared" si="249"/>
        <v/>
      </c>
      <c r="DG133" s="29">
        <f t="shared" si="250"/>
        <v>1546.59</v>
      </c>
      <c r="DH133" s="11">
        <f t="shared" si="251"/>
        <v>23156.97</v>
      </c>
    </row>
    <row r="134" spans="1:112">
      <c r="A134" s="156" t="s">
        <v>183</v>
      </c>
      <c r="B134" s="157" t="s">
        <v>184</v>
      </c>
      <c r="C134" s="156">
        <v>159391</v>
      </c>
      <c r="D134" s="158">
        <v>1</v>
      </c>
      <c r="E134" s="336" t="s">
        <v>911</v>
      </c>
      <c r="F134" s="115"/>
      <c r="G134" s="657"/>
      <c r="H134" s="657"/>
      <c r="I134" s="376">
        <f t="shared" si="204"/>
        <v>0</v>
      </c>
      <c r="J134" s="375"/>
      <c r="K134" s="5"/>
      <c r="L134" s="302">
        <f t="shared" si="146"/>
        <v>0</v>
      </c>
      <c r="M134" s="512"/>
      <c r="N134" s="302">
        <f t="shared" si="205"/>
        <v>0</v>
      </c>
      <c r="O134" s="512"/>
      <c r="P134" s="302">
        <f t="shared" si="206"/>
        <v>0</v>
      </c>
      <c r="Q134" s="518"/>
      <c r="R134" s="120">
        <f t="shared" ref="R134:R197" si="252">IF(K134&gt;0,(K134*Q134),)</f>
        <v>0</v>
      </c>
      <c r="S134" s="518"/>
      <c r="T134" s="120">
        <f t="shared" si="207"/>
        <v>0</v>
      </c>
      <c r="U134" s="512"/>
      <c r="V134" s="120">
        <f t="shared" si="208"/>
        <v>0</v>
      </c>
      <c r="W134" s="512"/>
      <c r="X134" s="7">
        <f t="shared" si="147"/>
        <v>0</v>
      </c>
      <c r="Y134" s="6"/>
      <c r="Z134" s="7">
        <f t="shared" ref="Z134:Z197" si="253">IF(N134&gt;0,(N134*Y134),)</f>
        <v>0</v>
      </c>
      <c r="AA134" s="6"/>
      <c r="AB134" s="7">
        <f t="shared" ref="AB134:AB197" si="254">IF(P134&gt;0,(P134*AA134),)</f>
        <v>0</v>
      </c>
      <c r="AC134" s="8">
        <f t="shared" si="209"/>
        <v>0</v>
      </c>
      <c r="AD134" s="298">
        <f t="shared" ref="AD134:AD197" si="255">IF(AG134&gt;0,AC134,)</f>
        <v>0</v>
      </c>
      <c r="AE134" s="110">
        <f t="shared" si="210"/>
        <v>0</v>
      </c>
      <c r="AF134" s="9">
        <f t="shared" ref="AF134:AF197" si="256">IF(AC134&gt;0,(AC134*AE134),)</f>
        <v>0</v>
      </c>
      <c r="AG134" s="10">
        <f t="shared" si="211"/>
        <v>0</v>
      </c>
      <c r="AH134" s="11">
        <f t="shared" ref="AH134:AH197" si="257">IF(AD134&gt;0,(AC134*AG134),)</f>
        <v>0</v>
      </c>
      <c r="AI134" s="6" t="s">
        <v>753</v>
      </c>
      <c r="AJ134" s="298">
        <f t="shared" si="212"/>
        <v>0</v>
      </c>
      <c r="AK134" s="6" t="s">
        <v>746</v>
      </c>
      <c r="AL134" s="298">
        <f t="shared" si="213"/>
        <v>0</v>
      </c>
      <c r="AM134" s="6"/>
      <c r="AN134" s="298">
        <f t="shared" si="214"/>
        <v>0</v>
      </c>
      <c r="AO134" s="159" t="s">
        <v>774</v>
      </c>
      <c r="AP134" s="657"/>
      <c r="AQ134" s="159" t="s">
        <v>771</v>
      </c>
      <c r="AR134" s="657"/>
      <c r="AS134" s="6"/>
      <c r="AT134" s="41">
        <f t="shared" si="216"/>
        <v>0</v>
      </c>
      <c r="AU134" s="6"/>
      <c r="AV134" s="111">
        <f t="shared" ref="AV134:AV197" si="258">IF(AJ134&gt;0,(AJ134*AU134),)</f>
        <v>0</v>
      </c>
      <c r="AW134" s="6"/>
      <c r="AX134" s="111">
        <f t="shared" ref="AX134:AX197" si="259">IF(AL134&gt;0,(AL134*AW134),)</f>
        <v>0</v>
      </c>
      <c r="AY134" s="6"/>
      <c r="AZ134" s="118">
        <f t="shared" ref="AZ134:AZ197" si="260">IF(AN134&gt;0,(AN134*AY134),)</f>
        <v>0</v>
      </c>
      <c r="BA134" s="657"/>
      <c r="BB134" s="298">
        <f t="shared" ref="BB134:BB197" si="261">IF(BE134&gt;0,BA134,)</f>
        <v>0</v>
      </c>
      <c r="BC134" s="110">
        <f t="shared" si="218"/>
        <v>0</v>
      </c>
      <c r="BD134" s="9">
        <f t="shared" ref="BD134:BD197" si="262">IF(BA134&gt;0,(BA134*BC134),)</f>
        <v>0</v>
      </c>
      <c r="BE134" s="10">
        <f t="shared" si="219"/>
        <v>0</v>
      </c>
      <c r="BF134" s="11">
        <f t="shared" ref="BF134:BF197" si="263">IF(BB134&gt;0,(BA134*BE134),)</f>
        <v>0</v>
      </c>
      <c r="BG134" s="304">
        <f t="shared" si="220"/>
        <v>0</v>
      </c>
      <c r="BH134" s="298">
        <f t="shared" si="221"/>
        <v>0</v>
      </c>
      <c r="BI134" s="112">
        <f t="shared" si="222"/>
        <v>0</v>
      </c>
      <c r="BJ134" s="113">
        <f t="shared" ref="BJ134:BJ197" si="264">IF(BG134&gt;0,(BG134*BI134),)</f>
        <v>0</v>
      </c>
      <c r="BK134" s="10">
        <f t="shared" si="223"/>
        <v>0</v>
      </c>
      <c r="BL134" s="119">
        <f t="shared" ref="BL134:BL197" si="265">IF(BH134&gt;0,(BH134*BK134),)</f>
        <v>0</v>
      </c>
      <c r="BM134" s="5" t="s">
        <v>706</v>
      </c>
      <c r="BN134" s="298">
        <f t="shared" si="172"/>
        <v>0</v>
      </c>
      <c r="BO134" s="6" t="s">
        <v>734</v>
      </c>
      <c r="BP134" s="298">
        <f t="shared" si="224"/>
        <v>0</v>
      </c>
      <c r="BQ134" s="6"/>
      <c r="BR134" s="298">
        <f t="shared" si="225"/>
        <v>0</v>
      </c>
      <c r="BS134" s="160" t="s">
        <v>723</v>
      </c>
      <c r="BT134" s="657"/>
      <c r="BU134" s="160" t="s">
        <v>727</v>
      </c>
      <c r="BV134" s="657"/>
      <c r="BW134" s="40"/>
      <c r="BX134" s="41">
        <f t="shared" si="227"/>
        <v>0</v>
      </c>
      <c r="BY134" s="6"/>
      <c r="BZ134" s="111">
        <f t="shared" si="178"/>
        <v>0</v>
      </c>
      <c r="CA134" s="6"/>
      <c r="CB134" s="111">
        <f t="shared" ref="CB134:CB197" si="266">IF(BP134&gt;0,(BP134*CA134),)</f>
        <v>0</v>
      </c>
      <c r="CC134" s="6"/>
      <c r="CD134" s="111">
        <f t="shared" ref="CD134:CD197" si="267">IF(BR134&gt;0,(BR134*CC134),)</f>
        <v>0</v>
      </c>
      <c r="CE134" s="657"/>
      <c r="CF134" s="298">
        <f t="shared" si="148"/>
        <v>0</v>
      </c>
      <c r="CG134" s="110">
        <f t="shared" si="229"/>
        <v>0</v>
      </c>
      <c r="CH134" s="9">
        <f t="shared" si="149"/>
        <v>0</v>
      </c>
      <c r="CI134" s="10">
        <f t="shared" si="230"/>
        <v>0</v>
      </c>
      <c r="CJ134" s="117">
        <f t="shared" si="150"/>
        <v>0</v>
      </c>
      <c r="CK134" s="265" t="s">
        <v>810</v>
      </c>
      <c r="CL134" s="302">
        <f t="shared" si="231"/>
        <v>0</v>
      </c>
      <c r="CM134" s="40"/>
      <c r="CN134" s="657"/>
      <c r="CO134" s="6"/>
      <c r="CP134" s="117">
        <f t="shared" si="233"/>
        <v>0</v>
      </c>
      <c r="CQ134" s="657"/>
      <c r="CR134" s="298">
        <f t="shared" si="235"/>
        <v>0</v>
      </c>
      <c r="CS134" s="9" t="str">
        <f t="shared" si="236"/>
        <v/>
      </c>
      <c r="CT134" s="117" t="str">
        <f t="shared" si="237"/>
        <v/>
      </c>
      <c r="CU134" s="657"/>
      <c r="CV134" s="298">
        <f t="shared" si="239"/>
        <v>0</v>
      </c>
      <c r="CW134" s="31">
        <f t="shared" si="240"/>
        <v>0</v>
      </c>
      <c r="CX134" s="121">
        <f t="shared" si="241"/>
        <v>0</v>
      </c>
      <c r="CY134" s="196">
        <f t="shared" si="242"/>
        <v>0</v>
      </c>
      <c r="CZ134" s="298">
        <f t="shared" si="243"/>
        <v>0</v>
      </c>
      <c r="DA134" s="31" t="str">
        <f t="shared" si="244"/>
        <v/>
      </c>
      <c r="DB134" s="121" t="str">
        <f t="shared" si="245"/>
        <v/>
      </c>
      <c r="DC134" s="196">
        <f t="shared" si="246"/>
        <v>0</v>
      </c>
      <c r="DD134" s="298">
        <f t="shared" si="247"/>
        <v>0</v>
      </c>
      <c r="DE134" s="9" t="str">
        <f t="shared" si="248"/>
        <v/>
      </c>
      <c r="DF134" s="11" t="str">
        <f t="shared" si="249"/>
        <v/>
      </c>
      <c r="DG134" s="657"/>
      <c r="DH134" s="11" t="str">
        <f t="shared" si="251"/>
        <v/>
      </c>
    </row>
    <row r="135" spans="1:112">
      <c r="A135" s="156" t="s">
        <v>183</v>
      </c>
      <c r="B135" s="157" t="s">
        <v>185</v>
      </c>
      <c r="C135" s="156">
        <v>159647</v>
      </c>
      <c r="D135" s="158">
        <v>2</v>
      </c>
      <c r="E135" s="336" t="s">
        <v>912</v>
      </c>
      <c r="F135" s="115"/>
      <c r="G135" s="657"/>
      <c r="H135" s="657"/>
      <c r="I135" s="376">
        <f t="shared" si="204"/>
        <v>0</v>
      </c>
      <c r="J135" s="375"/>
      <c r="K135" s="5"/>
      <c r="L135" s="302">
        <f t="shared" ref="L135:L198" si="268">IF(W135&gt;0,K135,)</f>
        <v>0</v>
      </c>
      <c r="M135" s="512"/>
      <c r="N135" s="302">
        <f t="shared" si="205"/>
        <v>0</v>
      </c>
      <c r="O135" s="512"/>
      <c r="P135" s="302">
        <f t="shared" si="206"/>
        <v>0</v>
      </c>
      <c r="Q135" s="518"/>
      <c r="R135" s="120">
        <f t="shared" si="252"/>
        <v>0</v>
      </c>
      <c r="S135" s="518"/>
      <c r="T135" s="120">
        <f t="shared" si="207"/>
        <v>0</v>
      </c>
      <c r="U135" s="512"/>
      <c r="V135" s="120">
        <f t="shared" si="208"/>
        <v>0</v>
      </c>
      <c r="W135" s="512"/>
      <c r="X135" s="7">
        <f t="shared" ref="X135:X198" si="269">IF(L135&gt;0,(L135*W135),)</f>
        <v>0</v>
      </c>
      <c r="Y135" s="6"/>
      <c r="Z135" s="7">
        <f t="shared" si="253"/>
        <v>0</v>
      </c>
      <c r="AA135" s="6"/>
      <c r="AB135" s="7">
        <f t="shared" si="254"/>
        <v>0</v>
      </c>
      <c r="AC135" s="8">
        <f t="shared" si="209"/>
        <v>0</v>
      </c>
      <c r="AD135" s="298">
        <f t="shared" si="255"/>
        <v>0</v>
      </c>
      <c r="AE135" s="110">
        <f t="shared" si="210"/>
        <v>0</v>
      </c>
      <c r="AF135" s="9">
        <f t="shared" si="256"/>
        <v>0</v>
      </c>
      <c r="AG135" s="10">
        <f t="shared" si="211"/>
        <v>0</v>
      </c>
      <c r="AH135" s="11">
        <f t="shared" si="257"/>
        <v>0</v>
      </c>
      <c r="AI135" s="6" t="s">
        <v>754</v>
      </c>
      <c r="AJ135" s="298">
        <f t="shared" si="212"/>
        <v>0</v>
      </c>
      <c r="AK135" s="6" t="s">
        <v>788</v>
      </c>
      <c r="AL135" s="298">
        <f t="shared" si="213"/>
        <v>0</v>
      </c>
      <c r="AM135" s="6"/>
      <c r="AN135" s="298">
        <f t="shared" si="214"/>
        <v>0</v>
      </c>
      <c r="AO135" s="159" t="s">
        <v>774</v>
      </c>
      <c r="AP135" s="657"/>
      <c r="AQ135" s="159" t="s">
        <v>802</v>
      </c>
      <c r="AR135" s="657"/>
      <c r="AS135" s="6"/>
      <c r="AT135" s="41">
        <f t="shared" si="216"/>
        <v>0</v>
      </c>
      <c r="AU135" s="6"/>
      <c r="AV135" s="111">
        <f t="shared" si="258"/>
        <v>0</v>
      </c>
      <c r="AW135" s="6"/>
      <c r="AX135" s="111">
        <f t="shared" si="259"/>
        <v>0</v>
      </c>
      <c r="AY135" s="6"/>
      <c r="AZ135" s="118">
        <f t="shared" si="260"/>
        <v>0</v>
      </c>
      <c r="BA135" s="657"/>
      <c r="BB135" s="298">
        <f t="shared" si="261"/>
        <v>0</v>
      </c>
      <c r="BC135" s="110">
        <f t="shared" si="218"/>
        <v>0</v>
      </c>
      <c r="BD135" s="9">
        <f t="shared" si="262"/>
        <v>0</v>
      </c>
      <c r="BE135" s="10">
        <f t="shared" si="219"/>
        <v>0</v>
      </c>
      <c r="BF135" s="11">
        <f t="shared" si="263"/>
        <v>0</v>
      </c>
      <c r="BG135" s="304">
        <f t="shared" si="220"/>
        <v>0</v>
      </c>
      <c r="BH135" s="298">
        <f t="shared" si="221"/>
        <v>0</v>
      </c>
      <c r="BI135" s="112">
        <f t="shared" si="222"/>
        <v>0</v>
      </c>
      <c r="BJ135" s="113">
        <f t="shared" si="264"/>
        <v>0</v>
      </c>
      <c r="BK135" s="10">
        <f t="shared" si="223"/>
        <v>0</v>
      </c>
      <c r="BL135" s="119">
        <f t="shared" si="265"/>
        <v>0</v>
      </c>
      <c r="BM135" s="5" t="s">
        <v>707</v>
      </c>
      <c r="BN135" s="298">
        <f t="shared" si="172"/>
        <v>0</v>
      </c>
      <c r="BO135" s="6" t="s">
        <v>735</v>
      </c>
      <c r="BP135" s="298">
        <f t="shared" si="224"/>
        <v>0</v>
      </c>
      <c r="BQ135" s="6"/>
      <c r="BR135" s="298">
        <f t="shared" si="225"/>
        <v>0</v>
      </c>
      <c r="BS135" s="160" t="s">
        <v>724</v>
      </c>
      <c r="BT135" s="657"/>
      <c r="BU135" s="160" t="s">
        <v>727</v>
      </c>
      <c r="BV135" s="657"/>
      <c r="BW135" s="40"/>
      <c r="BX135" s="41">
        <f t="shared" si="227"/>
        <v>0</v>
      </c>
      <c r="BY135" s="6"/>
      <c r="BZ135" s="111">
        <f t="shared" si="178"/>
        <v>0</v>
      </c>
      <c r="CA135" s="6"/>
      <c r="CB135" s="111">
        <f t="shared" si="266"/>
        <v>0</v>
      </c>
      <c r="CC135" s="6"/>
      <c r="CD135" s="111">
        <f t="shared" si="267"/>
        <v>0</v>
      </c>
      <c r="CE135" s="657"/>
      <c r="CF135" s="298">
        <f t="shared" ref="CF135:CF198" si="270">IF(CI135&gt;0,CE135,)</f>
        <v>0</v>
      </c>
      <c r="CG135" s="110">
        <f t="shared" si="229"/>
        <v>0</v>
      </c>
      <c r="CH135" s="9">
        <f t="shared" ref="CH135:CH198" si="271">IF(CE135&gt;0,(CE135*CG135),)</f>
        <v>0</v>
      </c>
      <c r="CI135" s="10">
        <f t="shared" si="230"/>
        <v>0</v>
      </c>
      <c r="CJ135" s="117">
        <f t="shared" ref="CJ135:CJ198" si="272">IF(CE135&gt;0,(CE135*CI135),)</f>
        <v>0</v>
      </c>
      <c r="CK135" s="265" t="s">
        <v>797</v>
      </c>
      <c r="CL135" s="302">
        <f t="shared" si="231"/>
        <v>0</v>
      </c>
      <c r="CM135" s="40"/>
      <c r="CN135" s="657"/>
      <c r="CO135" s="6"/>
      <c r="CP135" s="117">
        <f t="shared" si="233"/>
        <v>0</v>
      </c>
      <c r="CQ135" s="657"/>
      <c r="CR135" s="298">
        <f t="shared" si="235"/>
        <v>0</v>
      </c>
      <c r="CS135" s="9" t="str">
        <f t="shared" si="236"/>
        <v/>
      </c>
      <c r="CT135" s="117" t="str">
        <f t="shared" si="237"/>
        <v/>
      </c>
      <c r="CU135" s="657"/>
      <c r="CV135" s="298">
        <f t="shared" si="239"/>
        <v>0</v>
      </c>
      <c r="CW135" s="31">
        <f t="shared" si="240"/>
        <v>0</v>
      </c>
      <c r="CX135" s="121">
        <f t="shared" si="241"/>
        <v>0</v>
      </c>
      <c r="CY135" s="196">
        <f t="shared" si="242"/>
        <v>0</v>
      </c>
      <c r="CZ135" s="298">
        <f t="shared" si="243"/>
        <v>0</v>
      </c>
      <c r="DA135" s="31" t="str">
        <f t="shared" si="244"/>
        <v/>
      </c>
      <c r="DB135" s="121" t="str">
        <f t="shared" si="245"/>
        <v/>
      </c>
      <c r="DC135" s="196">
        <f t="shared" si="246"/>
        <v>0</v>
      </c>
      <c r="DD135" s="298">
        <f t="shared" si="247"/>
        <v>0</v>
      </c>
      <c r="DE135" s="9" t="str">
        <f t="shared" si="248"/>
        <v/>
      </c>
      <c r="DF135" s="11" t="str">
        <f t="shared" si="249"/>
        <v/>
      </c>
      <c r="DG135" s="657"/>
      <c r="DH135" s="11" t="str">
        <f t="shared" si="251"/>
        <v/>
      </c>
    </row>
    <row r="136" spans="1:112">
      <c r="A136" s="156" t="s">
        <v>183</v>
      </c>
      <c r="B136" s="157" t="s">
        <v>186</v>
      </c>
      <c r="C136" s="156">
        <v>160658</v>
      </c>
      <c r="D136" s="158">
        <v>2</v>
      </c>
      <c r="E136" s="336" t="s">
        <v>913</v>
      </c>
      <c r="F136" s="115"/>
      <c r="G136" s="657"/>
      <c r="H136" s="657"/>
      <c r="I136" s="376">
        <f t="shared" ref="I136:I167" si="273">+L136+N136+P136+AJ136+AL136+AN136+BN136+BP136+BR136+CL136</f>
        <v>0</v>
      </c>
      <c r="J136" s="375"/>
      <c r="K136" s="5"/>
      <c r="L136" s="302">
        <f t="shared" si="268"/>
        <v>0</v>
      </c>
      <c r="M136" s="512"/>
      <c r="N136" s="302">
        <f t="shared" ref="N136:N167" si="274">IF(Y136&gt;0,M136,)</f>
        <v>0</v>
      </c>
      <c r="O136" s="512"/>
      <c r="P136" s="302">
        <f t="shared" ref="P136:P167" si="275">IF(AA136&gt;0,O136,)</f>
        <v>0</v>
      </c>
      <c r="Q136" s="518"/>
      <c r="R136" s="120">
        <f t="shared" si="252"/>
        <v>0</v>
      </c>
      <c r="S136" s="518"/>
      <c r="T136" s="120">
        <f t="shared" ref="T136:T167" si="276">IF(M136&gt;0,(M136*S136),)</f>
        <v>0</v>
      </c>
      <c r="U136" s="512"/>
      <c r="V136" s="120">
        <f t="shared" ref="V136:V167" si="277">IF(O136&gt;0,(O136*U136),)</f>
        <v>0</v>
      </c>
      <c r="W136" s="512"/>
      <c r="X136" s="7">
        <f t="shared" si="269"/>
        <v>0</v>
      </c>
      <c r="Y136" s="6"/>
      <c r="Z136" s="7">
        <f t="shared" si="253"/>
        <v>0</v>
      </c>
      <c r="AA136" s="6"/>
      <c r="AB136" s="7">
        <f t="shared" si="254"/>
        <v>0</v>
      </c>
      <c r="AC136" s="8">
        <f t="shared" ref="AC136:AC167" si="278">K136+M136+O136</f>
        <v>0</v>
      </c>
      <c r="AD136" s="298">
        <f t="shared" si="255"/>
        <v>0</v>
      </c>
      <c r="AE136" s="110">
        <f t="shared" ref="AE136:AE167" si="279">IF(AC136&gt;0,((R136+T136+V136)/AC136),)</f>
        <v>0</v>
      </c>
      <c r="AF136" s="9">
        <f t="shared" si="256"/>
        <v>0</v>
      </c>
      <c r="AG136" s="10">
        <f t="shared" ref="AG136:AG167" si="280">IF((X136+Z136+AB136)&gt;0,((X136+Z136+AB136)/AC136),)</f>
        <v>0</v>
      </c>
      <c r="AH136" s="11">
        <f t="shared" si="257"/>
        <v>0</v>
      </c>
      <c r="AI136" s="6" t="s">
        <v>755</v>
      </c>
      <c r="AJ136" s="298">
        <f t="shared" ref="AJ136:AJ167" si="281">IF(AU136&gt;0,AI136,)</f>
        <v>0</v>
      </c>
      <c r="AK136" s="6" t="s">
        <v>789</v>
      </c>
      <c r="AL136" s="298">
        <f t="shared" ref="AL136:AL167" si="282">IF(AW136&gt;0,AK136,)</f>
        <v>0</v>
      </c>
      <c r="AM136" s="6"/>
      <c r="AN136" s="298">
        <f t="shared" ref="AN136:AN167" si="283">IF(AY136&gt;0,AM136,)</f>
        <v>0</v>
      </c>
      <c r="AO136" s="159" t="s">
        <v>775</v>
      </c>
      <c r="AP136" s="657"/>
      <c r="AQ136" s="159" t="s">
        <v>803</v>
      </c>
      <c r="AR136" s="657"/>
      <c r="AS136" s="6"/>
      <c r="AT136" s="41">
        <f t="shared" ref="AT136:AT167" si="284">IF(AM136&gt;0,(AM136*AS136),)</f>
        <v>0</v>
      </c>
      <c r="AU136" s="6"/>
      <c r="AV136" s="111">
        <f t="shared" si="258"/>
        <v>0</v>
      </c>
      <c r="AW136" s="6"/>
      <c r="AX136" s="111">
        <f t="shared" si="259"/>
        <v>0</v>
      </c>
      <c r="AY136" s="6"/>
      <c r="AZ136" s="118">
        <f t="shared" si="260"/>
        <v>0</v>
      </c>
      <c r="BA136" s="657"/>
      <c r="BB136" s="298">
        <f t="shared" si="261"/>
        <v>0</v>
      </c>
      <c r="BC136" s="110">
        <f t="shared" ref="BC136:BC167" si="285">IF(BA136&gt;0,((AP136+AR136+AT136)/BA136),)</f>
        <v>0</v>
      </c>
      <c r="BD136" s="9">
        <f t="shared" si="262"/>
        <v>0</v>
      </c>
      <c r="BE136" s="10">
        <f t="shared" ref="BE136:BE167" si="286">IF((AV136+AX136+AZ136)&gt;0,((AV136+AX136+AZ136)/BA136),)</f>
        <v>0</v>
      </c>
      <c r="BF136" s="11">
        <f t="shared" si="263"/>
        <v>0</v>
      </c>
      <c r="BG136" s="304">
        <f t="shared" ref="BG136:BG167" si="287">AC136+BA136</f>
        <v>0</v>
      </c>
      <c r="BH136" s="298">
        <f t="shared" ref="BH136:BH167" si="288">AD136+BB136</f>
        <v>0</v>
      </c>
      <c r="BI136" s="112">
        <f t="shared" ref="BI136:BI167" si="289">IF(BG136&gt;0,((AC136*AE136)+(BA136*BC136))/BG136,)</f>
        <v>0</v>
      </c>
      <c r="BJ136" s="113">
        <f t="shared" si="264"/>
        <v>0</v>
      </c>
      <c r="BK136" s="10">
        <f t="shared" ref="BK136:BK167" si="290">IF(BH136&gt;0,((AD136*AG136)+(BB136*BE136))/BH136,)</f>
        <v>0</v>
      </c>
      <c r="BL136" s="119">
        <f t="shared" si="265"/>
        <v>0</v>
      </c>
      <c r="BM136" s="5" t="s">
        <v>708</v>
      </c>
      <c r="BN136" s="298">
        <f t="shared" ref="BN136:BN199" si="291">IF(BY136&gt;0,BM136,)</f>
        <v>0</v>
      </c>
      <c r="BO136" s="6" t="s">
        <v>736</v>
      </c>
      <c r="BP136" s="298">
        <f t="shared" ref="BP136:BP167" si="292">IF(CA136&gt;0,BO136,)</f>
        <v>0</v>
      </c>
      <c r="BQ136" s="6"/>
      <c r="BR136" s="298">
        <f t="shared" ref="BR136:BR167" si="293">IF(CC136&gt;0,BQ136,)</f>
        <v>0</v>
      </c>
      <c r="BS136" s="160" t="s">
        <v>725</v>
      </c>
      <c r="BT136" s="657"/>
      <c r="BU136" s="160" t="s">
        <v>733</v>
      </c>
      <c r="BV136" s="657"/>
      <c r="BW136" s="40"/>
      <c r="BX136" s="41">
        <f t="shared" ref="BX136:BX167" si="294">IF(BQ136&gt;0,(BQ136*BW136),)</f>
        <v>0</v>
      </c>
      <c r="BY136" s="6"/>
      <c r="BZ136" s="111">
        <f t="shared" ref="BZ136:BZ199" si="295">IF(BN136&gt;0,(BN136*BY136),)</f>
        <v>0</v>
      </c>
      <c r="CA136" s="6"/>
      <c r="CB136" s="111">
        <f t="shared" si="266"/>
        <v>0</v>
      </c>
      <c r="CC136" s="6"/>
      <c r="CD136" s="111">
        <f t="shared" si="267"/>
        <v>0</v>
      </c>
      <c r="CE136" s="657"/>
      <c r="CF136" s="298">
        <f t="shared" si="270"/>
        <v>0</v>
      </c>
      <c r="CG136" s="110">
        <f t="shared" ref="CG136:CG167" si="296">IF(CE136&gt;0,((BT136+BV136+BX136)/CE136),)</f>
        <v>0</v>
      </c>
      <c r="CH136" s="9">
        <f t="shared" si="271"/>
        <v>0</v>
      </c>
      <c r="CI136" s="10">
        <f t="shared" ref="CI136:CI167" si="297">IF((BZ136+CB136+CD136)&gt;0,((BZ136+CB136+CD136)/CE136),)</f>
        <v>0</v>
      </c>
      <c r="CJ136" s="117">
        <f t="shared" si="272"/>
        <v>0</v>
      </c>
      <c r="CK136" s="265" t="s">
        <v>811</v>
      </c>
      <c r="CL136" s="302">
        <f t="shared" ref="CL136:CL167" si="298">IF(CO136&gt;0,CK136,)</f>
        <v>0</v>
      </c>
      <c r="CM136" s="40"/>
      <c r="CN136" s="657"/>
      <c r="CO136" s="6"/>
      <c r="CP136" s="117">
        <f t="shared" ref="CP136:CP167" si="299">IF(CO136&gt;0,(CK136*CO136),)</f>
        <v>0</v>
      </c>
      <c r="CQ136" s="657"/>
      <c r="CR136" s="298">
        <f t="shared" ref="CR136:CR167" si="300">(L136+AJ136+BN136)</f>
        <v>0</v>
      </c>
      <c r="CS136" s="9" t="str">
        <f t="shared" ref="CS136:CS167" si="301">IF(CQ136&gt;0,(R136+AP136+BT136),"")</f>
        <v/>
      </c>
      <c r="CT136" s="117" t="str">
        <f t="shared" ref="CT136:CT167" si="302">IF(CR136&gt;0,(X136+AV136+BZ136),"")</f>
        <v/>
      </c>
      <c r="CU136" s="657"/>
      <c r="CV136" s="298">
        <f t="shared" ref="CV136:CV167" si="303">(N136+AL136+BP136)</f>
        <v>0</v>
      </c>
      <c r="CW136" s="31">
        <f t="shared" ref="CW136:CW167" si="304">IF(CU136&gt;0,T136+AR136+BV136,)</f>
        <v>0</v>
      </c>
      <c r="CX136" s="121">
        <f t="shared" ref="CX136:CX167" si="305">IF(CV136&gt;0,Z136+AX136+CB136,)</f>
        <v>0</v>
      </c>
      <c r="CY136" s="196">
        <f t="shared" ref="CY136:CY167" si="306">+CU136+CQ136</f>
        <v>0</v>
      </c>
      <c r="CZ136" s="298">
        <f t="shared" ref="CZ136:CZ167" si="307">+CV136+CR136</f>
        <v>0</v>
      </c>
      <c r="DA136" s="31" t="str">
        <f t="shared" ref="DA136:DA167" si="308">IF(CY136&gt;0,(CS136+CW136),"")</f>
        <v/>
      </c>
      <c r="DB136" s="121" t="str">
        <f t="shared" ref="DB136:DB167" si="309">IF(CZ136&gt;0,(CT136+CX136),"")</f>
        <v/>
      </c>
      <c r="DC136" s="196">
        <f t="shared" ref="DC136:DC167" si="310">(O136+AM136+BQ136)</f>
        <v>0</v>
      </c>
      <c r="DD136" s="298">
        <f t="shared" ref="DD136:DD167" si="311">(P136+AN136+BR136)</f>
        <v>0</v>
      </c>
      <c r="DE136" s="9" t="str">
        <f t="shared" ref="DE136:DE167" si="312">IF(DC136&gt;0,(V136+AT136+BX136),"")</f>
        <v/>
      </c>
      <c r="DF136" s="11" t="str">
        <f t="shared" ref="DF136:DF167" si="313">IF(DD136&gt;0,(AB136+AZ136+CD136),"")</f>
        <v/>
      </c>
      <c r="DG136" s="657"/>
      <c r="DH136" s="11" t="str">
        <f t="shared" ref="DH136:DH167" si="314">IF((BH136+CF136+CL136)&gt;0,(BL136+CJ136+CP136),"")</f>
        <v/>
      </c>
    </row>
    <row r="137" spans="1:112">
      <c r="A137" s="156" t="s">
        <v>183</v>
      </c>
      <c r="B137" s="157" t="s">
        <v>187</v>
      </c>
      <c r="C137" s="156">
        <v>159939</v>
      </c>
      <c r="D137" s="158">
        <v>2</v>
      </c>
      <c r="E137" s="336" t="s">
        <v>914</v>
      </c>
      <c r="F137" s="115"/>
      <c r="G137" s="657"/>
      <c r="H137" s="657"/>
      <c r="I137" s="376">
        <f t="shared" si="273"/>
        <v>0</v>
      </c>
      <c r="J137" s="375"/>
      <c r="K137" s="5"/>
      <c r="L137" s="302">
        <f t="shared" si="268"/>
        <v>0</v>
      </c>
      <c r="M137" s="512"/>
      <c r="N137" s="302">
        <f t="shared" si="274"/>
        <v>0</v>
      </c>
      <c r="O137" s="512"/>
      <c r="P137" s="302">
        <f t="shared" si="275"/>
        <v>0</v>
      </c>
      <c r="Q137" s="518"/>
      <c r="R137" s="120">
        <f t="shared" si="252"/>
        <v>0</v>
      </c>
      <c r="S137" s="518"/>
      <c r="T137" s="120">
        <f t="shared" si="276"/>
        <v>0</v>
      </c>
      <c r="U137" s="512"/>
      <c r="V137" s="120">
        <f t="shared" si="277"/>
        <v>0</v>
      </c>
      <c r="W137" s="512"/>
      <c r="X137" s="7">
        <f t="shared" si="269"/>
        <v>0</v>
      </c>
      <c r="Y137" s="6"/>
      <c r="Z137" s="7">
        <f t="shared" si="253"/>
        <v>0</v>
      </c>
      <c r="AA137" s="6"/>
      <c r="AB137" s="7">
        <f t="shared" si="254"/>
        <v>0</v>
      </c>
      <c r="AC137" s="8">
        <f t="shared" si="278"/>
        <v>0</v>
      </c>
      <c r="AD137" s="298">
        <f t="shared" si="255"/>
        <v>0</v>
      </c>
      <c r="AE137" s="110">
        <f t="shared" si="279"/>
        <v>0</v>
      </c>
      <c r="AF137" s="9">
        <f t="shared" si="256"/>
        <v>0</v>
      </c>
      <c r="AG137" s="10">
        <f t="shared" si="280"/>
        <v>0</v>
      </c>
      <c r="AH137" s="11">
        <f t="shared" si="257"/>
        <v>0</v>
      </c>
      <c r="AI137" s="6" t="s">
        <v>756</v>
      </c>
      <c r="AJ137" s="298">
        <f t="shared" si="281"/>
        <v>0</v>
      </c>
      <c r="AK137" s="6" t="s">
        <v>790</v>
      </c>
      <c r="AL137" s="298">
        <f t="shared" si="282"/>
        <v>0</v>
      </c>
      <c r="AM137" s="6"/>
      <c r="AN137" s="298">
        <f t="shared" si="283"/>
        <v>0</v>
      </c>
      <c r="AO137" s="159" t="s">
        <v>727</v>
      </c>
      <c r="AP137" s="657"/>
      <c r="AQ137" s="159" t="s">
        <v>804</v>
      </c>
      <c r="AR137" s="657"/>
      <c r="AS137" s="6"/>
      <c r="AT137" s="41">
        <f t="shared" si="284"/>
        <v>0</v>
      </c>
      <c r="AU137" s="6"/>
      <c r="AV137" s="111">
        <f t="shared" si="258"/>
        <v>0</v>
      </c>
      <c r="AW137" s="6"/>
      <c r="AX137" s="111">
        <f t="shared" si="259"/>
        <v>0</v>
      </c>
      <c r="AY137" s="6"/>
      <c r="AZ137" s="118">
        <f t="shared" si="260"/>
        <v>0</v>
      </c>
      <c r="BA137" s="657"/>
      <c r="BB137" s="298">
        <f t="shared" si="261"/>
        <v>0</v>
      </c>
      <c r="BC137" s="110">
        <f t="shared" si="285"/>
        <v>0</v>
      </c>
      <c r="BD137" s="9">
        <f t="shared" si="262"/>
        <v>0</v>
      </c>
      <c r="BE137" s="10">
        <f t="shared" si="286"/>
        <v>0</v>
      </c>
      <c r="BF137" s="11">
        <f t="shared" si="263"/>
        <v>0</v>
      </c>
      <c r="BG137" s="304">
        <f t="shared" si="287"/>
        <v>0</v>
      </c>
      <c r="BH137" s="298">
        <f t="shared" si="288"/>
        <v>0</v>
      </c>
      <c r="BI137" s="112">
        <f t="shared" si="289"/>
        <v>0</v>
      </c>
      <c r="BJ137" s="113">
        <f t="shared" si="264"/>
        <v>0</v>
      </c>
      <c r="BK137" s="10">
        <f t="shared" si="290"/>
        <v>0</v>
      </c>
      <c r="BL137" s="119">
        <f t="shared" si="265"/>
        <v>0</v>
      </c>
      <c r="BM137" s="5" t="s">
        <v>709</v>
      </c>
      <c r="BN137" s="298">
        <f t="shared" si="291"/>
        <v>0</v>
      </c>
      <c r="BO137" s="6" t="s">
        <v>737</v>
      </c>
      <c r="BP137" s="298">
        <f t="shared" si="292"/>
        <v>0</v>
      </c>
      <c r="BQ137" s="6"/>
      <c r="BR137" s="298">
        <f t="shared" si="293"/>
        <v>0</v>
      </c>
      <c r="BS137" s="160" t="s">
        <v>726</v>
      </c>
      <c r="BT137" s="657"/>
      <c r="BU137" s="160" t="s">
        <v>747</v>
      </c>
      <c r="BV137" s="657"/>
      <c r="BW137" s="40"/>
      <c r="BX137" s="41">
        <f t="shared" si="294"/>
        <v>0</v>
      </c>
      <c r="BY137" s="6"/>
      <c r="BZ137" s="111">
        <f t="shared" si="295"/>
        <v>0</v>
      </c>
      <c r="CA137" s="6"/>
      <c r="CB137" s="111">
        <f t="shared" si="266"/>
        <v>0</v>
      </c>
      <c r="CC137" s="6"/>
      <c r="CD137" s="111">
        <f t="shared" si="267"/>
        <v>0</v>
      </c>
      <c r="CE137" s="657"/>
      <c r="CF137" s="298">
        <f t="shared" si="270"/>
        <v>0</v>
      </c>
      <c r="CG137" s="110">
        <f t="shared" si="296"/>
        <v>0</v>
      </c>
      <c r="CH137" s="9">
        <f t="shared" si="271"/>
        <v>0</v>
      </c>
      <c r="CI137" s="10">
        <f t="shared" si="297"/>
        <v>0</v>
      </c>
      <c r="CJ137" s="117">
        <f t="shared" si="272"/>
        <v>0</v>
      </c>
      <c r="CK137" s="265" t="s">
        <v>812</v>
      </c>
      <c r="CL137" s="302">
        <f t="shared" si="298"/>
        <v>0</v>
      </c>
      <c r="CM137" s="40"/>
      <c r="CN137" s="657"/>
      <c r="CO137" s="6"/>
      <c r="CP137" s="117">
        <f t="shared" si="299"/>
        <v>0</v>
      </c>
      <c r="CQ137" s="657"/>
      <c r="CR137" s="298">
        <f t="shared" si="300"/>
        <v>0</v>
      </c>
      <c r="CS137" s="9" t="str">
        <f t="shared" si="301"/>
        <v/>
      </c>
      <c r="CT137" s="117" t="str">
        <f t="shared" si="302"/>
        <v/>
      </c>
      <c r="CU137" s="657"/>
      <c r="CV137" s="298">
        <f t="shared" si="303"/>
        <v>0</v>
      </c>
      <c r="CW137" s="31">
        <f t="shared" si="304"/>
        <v>0</v>
      </c>
      <c r="CX137" s="121">
        <f t="shared" si="305"/>
        <v>0</v>
      </c>
      <c r="CY137" s="196">
        <f t="shared" si="306"/>
        <v>0</v>
      </c>
      <c r="CZ137" s="298">
        <f t="shared" si="307"/>
        <v>0</v>
      </c>
      <c r="DA137" s="31" t="str">
        <f t="shared" si="308"/>
        <v/>
      </c>
      <c r="DB137" s="121" t="str">
        <f t="shared" si="309"/>
        <v/>
      </c>
      <c r="DC137" s="196">
        <f t="shared" si="310"/>
        <v>0</v>
      </c>
      <c r="DD137" s="298">
        <f t="shared" si="311"/>
        <v>0</v>
      </c>
      <c r="DE137" s="9" t="str">
        <f t="shared" si="312"/>
        <v/>
      </c>
      <c r="DF137" s="11" t="str">
        <f t="shared" si="313"/>
        <v/>
      </c>
      <c r="DG137" s="657"/>
      <c r="DH137" s="11" t="str">
        <f t="shared" si="314"/>
        <v/>
      </c>
    </row>
    <row r="138" spans="1:112">
      <c r="A138" s="156" t="s">
        <v>183</v>
      </c>
      <c r="B138" s="157" t="s">
        <v>188</v>
      </c>
      <c r="C138" s="156">
        <v>160612</v>
      </c>
      <c r="D138" s="158">
        <v>3</v>
      </c>
      <c r="E138" s="336" t="s">
        <v>915</v>
      </c>
      <c r="F138" s="115"/>
      <c r="G138" s="657"/>
      <c r="H138" s="657"/>
      <c r="I138" s="376">
        <f t="shared" si="273"/>
        <v>0</v>
      </c>
      <c r="J138" s="375"/>
      <c r="K138" s="5"/>
      <c r="L138" s="302">
        <f t="shared" si="268"/>
        <v>0</v>
      </c>
      <c r="M138" s="512"/>
      <c r="N138" s="302">
        <f t="shared" si="274"/>
        <v>0</v>
      </c>
      <c r="O138" s="512"/>
      <c r="P138" s="302">
        <f t="shared" si="275"/>
        <v>0</v>
      </c>
      <c r="Q138" s="518"/>
      <c r="R138" s="120">
        <f t="shared" si="252"/>
        <v>0</v>
      </c>
      <c r="S138" s="518"/>
      <c r="T138" s="120">
        <f t="shared" si="276"/>
        <v>0</v>
      </c>
      <c r="U138" s="512"/>
      <c r="V138" s="120">
        <f t="shared" si="277"/>
        <v>0</v>
      </c>
      <c r="W138" s="512"/>
      <c r="X138" s="7">
        <f t="shared" si="269"/>
        <v>0</v>
      </c>
      <c r="Y138" s="6"/>
      <c r="Z138" s="7">
        <f t="shared" si="253"/>
        <v>0</v>
      </c>
      <c r="AA138" s="6"/>
      <c r="AB138" s="7">
        <f t="shared" si="254"/>
        <v>0</v>
      </c>
      <c r="AC138" s="8">
        <f t="shared" si="278"/>
        <v>0</v>
      </c>
      <c r="AD138" s="298">
        <f t="shared" si="255"/>
        <v>0</v>
      </c>
      <c r="AE138" s="110">
        <f t="shared" si="279"/>
        <v>0</v>
      </c>
      <c r="AF138" s="9">
        <f t="shared" si="256"/>
        <v>0</v>
      </c>
      <c r="AG138" s="10">
        <f t="shared" si="280"/>
        <v>0</v>
      </c>
      <c r="AH138" s="11">
        <f t="shared" si="257"/>
        <v>0</v>
      </c>
      <c r="AI138" s="6" t="s">
        <v>757</v>
      </c>
      <c r="AJ138" s="298">
        <f t="shared" si="281"/>
        <v>0</v>
      </c>
      <c r="AK138" s="6" t="s">
        <v>719</v>
      </c>
      <c r="AL138" s="298">
        <f t="shared" si="282"/>
        <v>0</v>
      </c>
      <c r="AM138" s="6"/>
      <c r="AN138" s="298">
        <f t="shared" si="283"/>
        <v>0</v>
      </c>
      <c r="AO138" s="159" t="s">
        <v>776</v>
      </c>
      <c r="AP138" s="657"/>
      <c r="AQ138" s="159" t="s">
        <v>750</v>
      </c>
      <c r="AR138" s="657"/>
      <c r="AS138" s="6"/>
      <c r="AT138" s="41">
        <f t="shared" si="284"/>
        <v>0</v>
      </c>
      <c r="AU138" s="6"/>
      <c r="AV138" s="111">
        <f t="shared" si="258"/>
        <v>0</v>
      </c>
      <c r="AW138" s="6"/>
      <c r="AX138" s="111">
        <f t="shared" si="259"/>
        <v>0</v>
      </c>
      <c r="AY138" s="6"/>
      <c r="AZ138" s="118">
        <f t="shared" si="260"/>
        <v>0</v>
      </c>
      <c r="BA138" s="657"/>
      <c r="BB138" s="298">
        <f t="shared" si="261"/>
        <v>0</v>
      </c>
      <c r="BC138" s="110">
        <f t="shared" si="285"/>
        <v>0</v>
      </c>
      <c r="BD138" s="9">
        <f t="shared" si="262"/>
        <v>0</v>
      </c>
      <c r="BE138" s="10">
        <f t="shared" si="286"/>
        <v>0</v>
      </c>
      <c r="BF138" s="11">
        <f t="shared" si="263"/>
        <v>0</v>
      </c>
      <c r="BG138" s="304">
        <f t="shared" si="287"/>
        <v>0</v>
      </c>
      <c r="BH138" s="298">
        <f t="shared" si="288"/>
        <v>0</v>
      </c>
      <c r="BI138" s="112">
        <f t="shared" si="289"/>
        <v>0</v>
      </c>
      <c r="BJ138" s="113">
        <f t="shared" si="264"/>
        <v>0</v>
      </c>
      <c r="BK138" s="10">
        <f t="shared" si="290"/>
        <v>0</v>
      </c>
      <c r="BL138" s="119">
        <f t="shared" si="265"/>
        <v>0</v>
      </c>
      <c r="BM138" s="5" t="s">
        <v>710</v>
      </c>
      <c r="BN138" s="298">
        <f t="shared" si="291"/>
        <v>0</v>
      </c>
      <c r="BO138" s="6" t="s">
        <v>738</v>
      </c>
      <c r="BP138" s="298">
        <f t="shared" si="292"/>
        <v>0</v>
      </c>
      <c r="BQ138" s="6"/>
      <c r="BR138" s="298">
        <f t="shared" si="293"/>
        <v>0</v>
      </c>
      <c r="BS138" s="160" t="s">
        <v>727</v>
      </c>
      <c r="BT138" s="657"/>
      <c r="BU138" s="160" t="s">
        <v>748</v>
      </c>
      <c r="BV138" s="657"/>
      <c r="BW138" s="40"/>
      <c r="BX138" s="41">
        <f t="shared" si="294"/>
        <v>0</v>
      </c>
      <c r="BY138" s="6"/>
      <c r="BZ138" s="111">
        <f t="shared" si="295"/>
        <v>0</v>
      </c>
      <c r="CA138" s="6"/>
      <c r="CB138" s="111">
        <f t="shared" si="266"/>
        <v>0</v>
      </c>
      <c r="CC138" s="6"/>
      <c r="CD138" s="111">
        <f t="shared" si="267"/>
        <v>0</v>
      </c>
      <c r="CE138" s="657"/>
      <c r="CF138" s="298">
        <f t="shared" si="270"/>
        <v>0</v>
      </c>
      <c r="CG138" s="110">
        <f t="shared" si="296"/>
        <v>0</v>
      </c>
      <c r="CH138" s="9">
        <f t="shared" si="271"/>
        <v>0</v>
      </c>
      <c r="CI138" s="10">
        <f t="shared" si="297"/>
        <v>0</v>
      </c>
      <c r="CJ138" s="117">
        <f t="shared" si="272"/>
        <v>0</v>
      </c>
      <c r="CK138" s="265" t="s">
        <v>813</v>
      </c>
      <c r="CL138" s="302">
        <f t="shared" si="298"/>
        <v>0</v>
      </c>
      <c r="CM138" s="40"/>
      <c r="CN138" s="657"/>
      <c r="CO138" s="6"/>
      <c r="CP138" s="117">
        <f t="shared" si="299"/>
        <v>0</v>
      </c>
      <c r="CQ138" s="657"/>
      <c r="CR138" s="298">
        <f t="shared" si="300"/>
        <v>0</v>
      </c>
      <c r="CS138" s="9" t="str">
        <f t="shared" si="301"/>
        <v/>
      </c>
      <c r="CT138" s="117" t="str">
        <f t="shared" si="302"/>
        <v/>
      </c>
      <c r="CU138" s="657"/>
      <c r="CV138" s="298">
        <f t="shared" si="303"/>
        <v>0</v>
      </c>
      <c r="CW138" s="31">
        <f t="shared" si="304"/>
        <v>0</v>
      </c>
      <c r="CX138" s="121">
        <f t="shared" si="305"/>
        <v>0</v>
      </c>
      <c r="CY138" s="196">
        <f t="shared" si="306"/>
        <v>0</v>
      </c>
      <c r="CZ138" s="298">
        <f t="shared" si="307"/>
        <v>0</v>
      </c>
      <c r="DA138" s="31" t="str">
        <f t="shared" si="308"/>
        <v/>
      </c>
      <c r="DB138" s="121" t="str">
        <f t="shared" si="309"/>
        <v/>
      </c>
      <c r="DC138" s="196">
        <f t="shared" si="310"/>
        <v>0</v>
      </c>
      <c r="DD138" s="298">
        <f t="shared" si="311"/>
        <v>0</v>
      </c>
      <c r="DE138" s="9" t="str">
        <f t="shared" si="312"/>
        <v/>
      </c>
      <c r="DF138" s="11" t="str">
        <f t="shared" si="313"/>
        <v/>
      </c>
      <c r="DG138" s="657"/>
      <c r="DH138" s="11" t="str">
        <f t="shared" si="314"/>
        <v/>
      </c>
    </row>
    <row r="139" spans="1:112">
      <c r="A139" s="156" t="s">
        <v>183</v>
      </c>
      <c r="B139" s="157" t="s">
        <v>189</v>
      </c>
      <c r="C139" s="156">
        <v>160621</v>
      </c>
      <c r="D139" s="158">
        <v>3</v>
      </c>
      <c r="E139" s="336" t="s">
        <v>916</v>
      </c>
      <c r="F139" s="115"/>
      <c r="G139" s="657"/>
      <c r="H139" s="657"/>
      <c r="I139" s="376">
        <f t="shared" si="273"/>
        <v>0</v>
      </c>
      <c r="J139" s="375"/>
      <c r="K139" s="5"/>
      <c r="L139" s="302">
        <f t="shared" si="268"/>
        <v>0</v>
      </c>
      <c r="M139" s="512"/>
      <c r="N139" s="302">
        <f t="shared" si="274"/>
        <v>0</v>
      </c>
      <c r="O139" s="512"/>
      <c r="P139" s="302">
        <f t="shared" si="275"/>
        <v>0</v>
      </c>
      <c r="Q139" s="518"/>
      <c r="R139" s="120">
        <f t="shared" si="252"/>
        <v>0</v>
      </c>
      <c r="S139" s="518"/>
      <c r="T139" s="120">
        <f t="shared" si="276"/>
        <v>0</v>
      </c>
      <c r="U139" s="512"/>
      <c r="V139" s="120">
        <f t="shared" si="277"/>
        <v>0</v>
      </c>
      <c r="W139" s="512"/>
      <c r="X139" s="7">
        <f t="shared" si="269"/>
        <v>0</v>
      </c>
      <c r="Y139" s="6"/>
      <c r="Z139" s="7">
        <f t="shared" si="253"/>
        <v>0</v>
      </c>
      <c r="AA139" s="6"/>
      <c r="AB139" s="7">
        <f t="shared" si="254"/>
        <v>0</v>
      </c>
      <c r="AC139" s="8">
        <f t="shared" si="278"/>
        <v>0</v>
      </c>
      <c r="AD139" s="298">
        <f t="shared" si="255"/>
        <v>0</v>
      </c>
      <c r="AE139" s="110">
        <f t="shared" si="279"/>
        <v>0</v>
      </c>
      <c r="AF139" s="9">
        <f t="shared" si="256"/>
        <v>0</v>
      </c>
      <c r="AG139" s="10">
        <f t="shared" si="280"/>
        <v>0</v>
      </c>
      <c r="AH139" s="11">
        <f t="shared" si="257"/>
        <v>0</v>
      </c>
      <c r="AI139" s="6" t="s">
        <v>758</v>
      </c>
      <c r="AJ139" s="298">
        <f t="shared" si="281"/>
        <v>0</v>
      </c>
      <c r="AK139" s="6" t="s">
        <v>791</v>
      </c>
      <c r="AL139" s="298">
        <f t="shared" si="282"/>
        <v>0</v>
      </c>
      <c r="AM139" s="6"/>
      <c r="AN139" s="298">
        <f t="shared" si="283"/>
        <v>0</v>
      </c>
      <c r="AO139" s="159" t="s">
        <v>726</v>
      </c>
      <c r="AP139" s="657"/>
      <c r="AQ139" s="159" t="s">
        <v>771</v>
      </c>
      <c r="AR139" s="657"/>
      <c r="AS139" s="6"/>
      <c r="AT139" s="41">
        <f t="shared" si="284"/>
        <v>0</v>
      </c>
      <c r="AU139" s="6"/>
      <c r="AV139" s="111">
        <f t="shared" si="258"/>
        <v>0</v>
      </c>
      <c r="AW139" s="6"/>
      <c r="AX139" s="111">
        <f t="shared" si="259"/>
        <v>0</v>
      </c>
      <c r="AY139" s="6"/>
      <c r="AZ139" s="118">
        <f t="shared" si="260"/>
        <v>0</v>
      </c>
      <c r="BA139" s="657"/>
      <c r="BB139" s="298">
        <f t="shared" si="261"/>
        <v>0</v>
      </c>
      <c r="BC139" s="110">
        <f t="shared" si="285"/>
        <v>0</v>
      </c>
      <c r="BD139" s="9">
        <f t="shared" si="262"/>
        <v>0</v>
      </c>
      <c r="BE139" s="10">
        <f t="shared" si="286"/>
        <v>0</v>
      </c>
      <c r="BF139" s="11">
        <f t="shared" si="263"/>
        <v>0</v>
      </c>
      <c r="BG139" s="304">
        <f t="shared" si="287"/>
        <v>0</v>
      </c>
      <c r="BH139" s="298">
        <f t="shared" si="288"/>
        <v>0</v>
      </c>
      <c r="BI139" s="112">
        <f t="shared" si="289"/>
        <v>0</v>
      </c>
      <c r="BJ139" s="113">
        <f t="shared" si="264"/>
        <v>0</v>
      </c>
      <c r="BK139" s="10">
        <f t="shared" si="290"/>
        <v>0</v>
      </c>
      <c r="BL139" s="119">
        <f t="shared" si="265"/>
        <v>0</v>
      </c>
      <c r="BM139" s="5" t="s">
        <v>711</v>
      </c>
      <c r="BN139" s="298">
        <f t="shared" si="291"/>
        <v>0</v>
      </c>
      <c r="BO139" s="6" t="s">
        <v>739</v>
      </c>
      <c r="BP139" s="298">
        <f t="shared" si="292"/>
        <v>0</v>
      </c>
      <c r="BQ139" s="6"/>
      <c r="BR139" s="298">
        <f t="shared" si="293"/>
        <v>0</v>
      </c>
      <c r="BS139" s="160" t="s">
        <v>728</v>
      </c>
      <c r="BT139" s="657"/>
      <c r="BU139" s="160" t="s">
        <v>749</v>
      </c>
      <c r="BV139" s="657"/>
      <c r="BW139" s="40"/>
      <c r="BX139" s="41">
        <f t="shared" si="294"/>
        <v>0</v>
      </c>
      <c r="BY139" s="6"/>
      <c r="BZ139" s="111">
        <f t="shared" si="295"/>
        <v>0</v>
      </c>
      <c r="CA139" s="6"/>
      <c r="CB139" s="111">
        <f t="shared" si="266"/>
        <v>0</v>
      </c>
      <c r="CC139" s="6"/>
      <c r="CD139" s="111">
        <f t="shared" si="267"/>
        <v>0</v>
      </c>
      <c r="CE139" s="657"/>
      <c r="CF139" s="298">
        <f t="shared" si="270"/>
        <v>0</v>
      </c>
      <c r="CG139" s="110">
        <f t="shared" si="296"/>
        <v>0</v>
      </c>
      <c r="CH139" s="9">
        <f t="shared" si="271"/>
        <v>0</v>
      </c>
      <c r="CI139" s="10">
        <f t="shared" si="297"/>
        <v>0</v>
      </c>
      <c r="CJ139" s="117">
        <f t="shared" si="272"/>
        <v>0</v>
      </c>
      <c r="CK139" s="265" t="s">
        <v>799</v>
      </c>
      <c r="CL139" s="302">
        <f t="shared" si="298"/>
        <v>0</v>
      </c>
      <c r="CM139" s="40"/>
      <c r="CN139" s="657"/>
      <c r="CO139" s="6"/>
      <c r="CP139" s="117">
        <f t="shared" si="299"/>
        <v>0</v>
      </c>
      <c r="CQ139" s="657"/>
      <c r="CR139" s="298">
        <f t="shared" si="300"/>
        <v>0</v>
      </c>
      <c r="CS139" s="9" t="str">
        <f t="shared" si="301"/>
        <v/>
      </c>
      <c r="CT139" s="117" t="str">
        <f t="shared" si="302"/>
        <v/>
      </c>
      <c r="CU139" s="657"/>
      <c r="CV139" s="298">
        <f t="shared" si="303"/>
        <v>0</v>
      </c>
      <c r="CW139" s="31">
        <f t="shared" si="304"/>
        <v>0</v>
      </c>
      <c r="CX139" s="121">
        <f t="shared" si="305"/>
        <v>0</v>
      </c>
      <c r="CY139" s="196">
        <f t="shared" si="306"/>
        <v>0</v>
      </c>
      <c r="CZ139" s="298">
        <f t="shared" si="307"/>
        <v>0</v>
      </c>
      <c r="DA139" s="31" t="str">
        <f t="shared" si="308"/>
        <v/>
      </c>
      <c r="DB139" s="121" t="str">
        <f t="shared" si="309"/>
        <v/>
      </c>
      <c r="DC139" s="196">
        <f t="shared" si="310"/>
        <v>0</v>
      </c>
      <c r="DD139" s="298">
        <f t="shared" si="311"/>
        <v>0</v>
      </c>
      <c r="DE139" s="9" t="str">
        <f t="shared" si="312"/>
        <v/>
      </c>
      <c r="DF139" s="11" t="str">
        <f t="shared" si="313"/>
        <v/>
      </c>
      <c r="DG139" s="657"/>
      <c r="DH139" s="11" t="str">
        <f t="shared" si="314"/>
        <v/>
      </c>
    </row>
    <row r="140" spans="1:112">
      <c r="A140" s="156" t="s">
        <v>183</v>
      </c>
      <c r="B140" s="157" t="s">
        <v>190</v>
      </c>
      <c r="C140" s="156">
        <v>159993</v>
      </c>
      <c r="D140" s="158">
        <v>3</v>
      </c>
      <c r="E140" s="336" t="s">
        <v>917</v>
      </c>
      <c r="F140" s="115"/>
      <c r="G140" s="657"/>
      <c r="H140" s="657"/>
      <c r="I140" s="376">
        <f t="shared" si="273"/>
        <v>0</v>
      </c>
      <c r="J140" s="375"/>
      <c r="K140" s="5"/>
      <c r="L140" s="302">
        <f t="shared" si="268"/>
        <v>0</v>
      </c>
      <c r="M140" s="512"/>
      <c r="N140" s="302">
        <f t="shared" si="274"/>
        <v>0</v>
      </c>
      <c r="O140" s="512"/>
      <c r="P140" s="302">
        <f t="shared" si="275"/>
        <v>0</v>
      </c>
      <c r="Q140" s="518"/>
      <c r="R140" s="120">
        <f t="shared" si="252"/>
        <v>0</v>
      </c>
      <c r="S140" s="518"/>
      <c r="T140" s="120">
        <f t="shared" si="276"/>
        <v>0</v>
      </c>
      <c r="U140" s="512"/>
      <c r="V140" s="120">
        <f t="shared" si="277"/>
        <v>0</v>
      </c>
      <c r="W140" s="512"/>
      <c r="X140" s="7">
        <f t="shared" si="269"/>
        <v>0</v>
      </c>
      <c r="Y140" s="6"/>
      <c r="Z140" s="7">
        <f t="shared" si="253"/>
        <v>0</v>
      </c>
      <c r="AA140" s="6"/>
      <c r="AB140" s="7">
        <f t="shared" si="254"/>
        <v>0</v>
      </c>
      <c r="AC140" s="8">
        <f t="shared" si="278"/>
        <v>0</v>
      </c>
      <c r="AD140" s="298">
        <f t="shared" si="255"/>
        <v>0</v>
      </c>
      <c r="AE140" s="110">
        <f t="shared" si="279"/>
        <v>0</v>
      </c>
      <c r="AF140" s="9">
        <f t="shared" si="256"/>
        <v>0</v>
      </c>
      <c r="AG140" s="10">
        <f t="shared" si="280"/>
        <v>0</v>
      </c>
      <c r="AH140" s="11">
        <f t="shared" si="257"/>
        <v>0</v>
      </c>
      <c r="AI140" s="6" t="s">
        <v>759</v>
      </c>
      <c r="AJ140" s="298">
        <f t="shared" si="281"/>
        <v>0</v>
      </c>
      <c r="AK140" s="6" t="s">
        <v>792</v>
      </c>
      <c r="AL140" s="298">
        <f t="shared" si="282"/>
        <v>0</v>
      </c>
      <c r="AM140" s="6"/>
      <c r="AN140" s="298">
        <f t="shared" si="283"/>
        <v>0</v>
      </c>
      <c r="AO140" s="159" t="s">
        <v>777</v>
      </c>
      <c r="AP140" s="657"/>
      <c r="AQ140" s="159" t="s">
        <v>750</v>
      </c>
      <c r="AR140" s="657"/>
      <c r="AS140" s="6"/>
      <c r="AT140" s="41">
        <f t="shared" si="284"/>
        <v>0</v>
      </c>
      <c r="AU140" s="6"/>
      <c r="AV140" s="111">
        <f t="shared" si="258"/>
        <v>0</v>
      </c>
      <c r="AW140" s="6"/>
      <c r="AX140" s="111">
        <f t="shared" si="259"/>
        <v>0</v>
      </c>
      <c r="AY140" s="6"/>
      <c r="AZ140" s="118">
        <f t="shared" si="260"/>
        <v>0</v>
      </c>
      <c r="BA140" s="657"/>
      <c r="BB140" s="298">
        <f t="shared" si="261"/>
        <v>0</v>
      </c>
      <c r="BC140" s="110">
        <f t="shared" si="285"/>
        <v>0</v>
      </c>
      <c r="BD140" s="9">
        <f t="shared" si="262"/>
        <v>0</v>
      </c>
      <c r="BE140" s="10">
        <f t="shared" si="286"/>
        <v>0</v>
      </c>
      <c r="BF140" s="11">
        <f t="shared" si="263"/>
        <v>0</v>
      </c>
      <c r="BG140" s="304">
        <f t="shared" si="287"/>
        <v>0</v>
      </c>
      <c r="BH140" s="298">
        <f t="shared" si="288"/>
        <v>0</v>
      </c>
      <c r="BI140" s="112">
        <f t="shared" si="289"/>
        <v>0</v>
      </c>
      <c r="BJ140" s="113">
        <f t="shared" si="264"/>
        <v>0</v>
      </c>
      <c r="BK140" s="10">
        <f t="shared" si="290"/>
        <v>0</v>
      </c>
      <c r="BL140" s="119">
        <f t="shared" si="265"/>
        <v>0</v>
      </c>
      <c r="BM140" s="5" t="s">
        <v>712</v>
      </c>
      <c r="BN140" s="298">
        <f t="shared" si="291"/>
        <v>0</v>
      </c>
      <c r="BO140" s="6" t="s">
        <v>740</v>
      </c>
      <c r="BP140" s="298">
        <f t="shared" si="292"/>
        <v>0</v>
      </c>
      <c r="BQ140" s="6"/>
      <c r="BR140" s="298">
        <f t="shared" si="293"/>
        <v>0</v>
      </c>
      <c r="BS140" s="160" t="s">
        <v>729</v>
      </c>
      <c r="BT140" s="657"/>
      <c r="BU140" s="160" t="s">
        <v>749</v>
      </c>
      <c r="BV140" s="657"/>
      <c r="BW140" s="40"/>
      <c r="BX140" s="41">
        <f t="shared" si="294"/>
        <v>0</v>
      </c>
      <c r="BY140" s="6"/>
      <c r="BZ140" s="111">
        <f t="shared" si="295"/>
        <v>0</v>
      </c>
      <c r="CA140" s="6"/>
      <c r="CB140" s="111">
        <f t="shared" si="266"/>
        <v>0</v>
      </c>
      <c r="CC140" s="6"/>
      <c r="CD140" s="111">
        <f t="shared" si="267"/>
        <v>0</v>
      </c>
      <c r="CE140" s="657"/>
      <c r="CF140" s="298">
        <f t="shared" si="270"/>
        <v>0</v>
      </c>
      <c r="CG140" s="110">
        <f t="shared" si="296"/>
        <v>0</v>
      </c>
      <c r="CH140" s="9">
        <f t="shared" si="271"/>
        <v>0</v>
      </c>
      <c r="CI140" s="10">
        <f t="shared" si="297"/>
        <v>0</v>
      </c>
      <c r="CJ140" s="117">
        <f t="shared" si="272"/>
        <v>0</v>
      </c>
      <c r="CK140" s="265" t="s">
        <v>814</v>
      </c>
      <c r="CL140" s="302">
        <f t="shared" si="298"/>
        <v>0</v>
      </c>
      <c r="CM140" s="40"/>
      <c r="CN140" s="657"/>
      <c r="CO140" s="6"/>
      <c r="CP140" s="117">
        <f t="shared" si="299"/>
        <v>0</v>
      </c>
      <c r="CQ140" s="657"/>
      <c r="CR140" s="298">
        <f t="shared" si="300"/>
        <v>0</v>
      </c>
      <c r="CS140" s="9" t="str">
        <f t="shared" si="301"/>
        <v/>
      </c>
      <c r="CT140" s="117" t="str">
        <f t="shared" si="302"/>
        <v/>
      </c>
      <c r="CU140" s="657"/>
      <c r="CV140" s="298">
        <f t="shared" si="303"/>
        <v>0</v>
      </c>
      <c r="CW140" s="31">
        <f t="shared" si="304"/>
        <v>0</v>
      </c>
      <c r="CX140" s="121">
        <f t="shared" si="305"/>
        <v>0</v>
      </c>
      <c r="CY140" s="196">
        <f t="shared" si="306"/>
        <v>0</v>
      </c>
      <c r="CZ140" s="298">
        <f t="shared" si="307"/>
        <v>0</v>
      </c>
      <c r="DA140" s="31" t="str">
        <f t="shared" si="308"/>
        <v/>
      </c>
      <c r="DB140" s="121" t="str">
        <f t="shared" si="309"/>
        <v/>
      </c>
      <c r="DC140" s="196">
        <f t="shared" si="310"/>
        <v>0</v>
      </c>
      <c r="DD140" s="298">
        <f t="shared" si="311"/>
        <v>0</v>
      </c>
      <c r="DE140" s="9" t="str">
        <f t="shared" si="312"/>
        <v/>
      </c>
      <c r="DF140" s="11" t="str">
        <f t="shared" si="313"/>
        <v/>
      </c>
      <c r="DG140" s="657"/>
      <c r="DH140" s="11" t="str">
        <f t="shared" si="314"/>
        <v/>
      </c>
    </row>
    <row r="141" spans="1:112">
      <c r="A141" s="161" t="s">
        <v>183</v>
      </c>
      <c r="B141" s="157" t="s">
        <v>191</v>
      </c>
      <c r="C141" s="156">
        <v>159009</v>
      </c>
      <c r="D141" s="158">
        <v>4</v>
      </c>
      <c r="E141" s="336" t="s">
        <v>918</v>
      </c>
      <c r="F141" s="115"/>
      <c r="G141" s="657"/>
      <c r="H141" s="657"/>
      <c r="I141" s="376">
        <f t="shared" si="273"/>
        <v>0</v>
      </c>
      <c r="J141" s="375"/>
      <c r="K141" s="5"/>
      <c r="L141" s="302">
        <f t="shared" si="268"/>
        <v>0</v>
      </c>
      <c r="M141" s="512"/>
      <c r="N141" s="302">
        <f t="shared" si="274"/>
        <v>0</v>
      </c>
      <c r="O141" s="512"/>
      <c r="P141" s="302">
        <f t="shared" si="275"/>
        <v>0</v>
      </c>
      <c r="Q141" s="518"/>
      <c r="R141" s="120">
        <f t="shared" si="252"/>
        <v>0</v>
      </c>
      <c r="S141" s="518"/>
      <c r="T141" s="120">
        <f t="shared" si="276"/>
        <v>0</v>
      </c>
      <c r="U141" s="512"/>
      <c r="V141" s="120">
        <f t="shared" si="277"/>
        <v>0</v>
      </c>
      <c r="W141" s="512"/>
      <c r="X141" s="7">
        <f t="shared" si="269"/>
        <v>0</v>
      </c>
      <c r="Y141" s="6"/>
      <c r="Z141" s="7">
        <f t="shared" si="253"/>
        <v>0</v>
      </c>
      <c r="AA141" s="6"/>
      <c r="AB141" s="7">
        <f t="shared" si="254"/>
        <v>0</v>
      </c>
      <c r="AC141" s="8">
        <f t="shared" si="278"/>
        <v>0</v>
      </c>
      <c r="AD141" s="298">
        <f t="shared" si="255"/>
        <v>0</v>
      </c>
      <c r="AE141" s="110">
        <f t="shared" si="279"/>
        <v>0</v>
      </c>
      <c r="AF141" s="9">
        <f t="shared" si="256"/>
        <v>0</v>
      </c>
      <c r="AG141" s="10">
        <f t="shared" si="280"/>
        <v>0</v>
      </c>
      <c r="AH141" s="11">
        <f t="shared" si="257"/>
        <v>0</v>
      </c>
      <c r="AI141" s="6" t="s">
        <v>760</v>
      </c>
      <c r="AJ141" s="298">
        <f t="shared" si="281"/>
        <v>0</v>
      </c>
      <c r="AK141" s="6" t="s">
        <v>771</v>
      </c>
      <c r="AL141" s="298">
        <f t="shared" si="282"/>
        <v>0</v>
      </c>
      <c r="AM141" s="6"/>
      <c r="AN141" s="298">
        <f t="shared" si="283"/>
        <v>0</v>
      </c>
      <c r="AO141" s="159" t="s">
        <v>778</v>
      </c>
      <c r="AP141" s="657"/>
      <c r="AQ141" s="159" t="s">
        <v>778</v>
      </c>
      <c r="AR141" s="657"/>
      <c r="AS141" s="6"/>
      <c r="AT141" s="41">
        <f t="shared" si="284"/>
        <v>0</v>
      </c>
      <c r="AU141" s="6"/>
      <c r="AV141" s="111">
        <f t="shared" si="258"/>
        <v>0</v>
      </c>
      <c r="AW141" s="6"/>
      <c r="AX141" s="111">
        <f t="shared" si="259"/>
        <v>0</v>
      </c>
      <c r="AY141" s="6"/>
      <c r="AZ141" s="118">
        <f t="shared" si="260"/>
        <v>0</v>
      </c>
      <c r="BA141" s="657"/>
      <c r="BB141" s="298">
        <f t="shared" si="261"/>
        <v>0</v>
      </c>
      <c r="BC141" s="110">
        <f t="shared" si="285"/>
        <v>0</v>
      </c>
      <c r="BD141" s="9">
        <f t="shared" si="262"/>
        <v>0</v>
      </c>
      <c r="BE141" s="10">
        <f t="shared" si="286"/>
        <v>0</v>
      </c>
      <c r="BF141" s="11">
        <f t="shared" si="263"/>
        <v>0</v>
      </c>
      <c r="BG141" s="304">
        <f t="shared" si="287"/>
        <v>0</v>
      </c>
      <c r="BH141" s="298">
        <f t="shared" si="288"/>
        <v>0</v>
      </c>
      <c r="BI141" s="112">
        <f t="shared" si="289"/>
        <v>0</v>
      </c>
      <c r="BJ141" s="113">
        <f t="shared" si="264"/>
        <v>0</v>
      </c>
      <c r="BK141" s="10">
        <f t="shared" si="290"/>
        <v>0</v>
      </c>
      <c r="BL141" s="119">
        <f t="shared" si="265"/>
        <v>0</v>
      </c>
      <c r="BM141" s="5" t="s">
        <v>713</v>
      </c>
      <c r="BN141" s="298">
        <f t="shared" si="291"/>
        <v>0</v>
      </c>
      <c r="BO141" s="6" t="s">
        <v>741</v>
      </c>
      <c r="BP141" s="298">
        <f t="shared" si="292"/>
        <v>0</v>
      </c>
      <c r="BQ141" s="6"/>
      <c r="BR141" s="298">
        <f t="shared" si="293"/>
        <v>0</v>
      </c>
      <c r="BS141" s="160" t="s">
        <v>730</v>
      </c>
      <c r="BT141" s="657"/>
      <c r="BU141" s="160" t="s">
        <v>730</v>
      </c>
      <c r="BV141" s="657"/>
      <c r="BW141" s="40"/>
      <c r="BX141" s="41">
        <f t="shared" si="294"/>
        <v>0</v>
      </c>
      <c r="BY141" s="6"/>
      <c r="BZ141" s="111">
        <f t="shared" si="295"/>
        <v>0</v>
      </c>
      <c r="CA141" s="6"/>
      <c r="CB141" s="111">
        <f t="shared" si="266"/>
        <v>0</v>
      </c>
      <c r="CC141" s="6"/>
      <c r="CD141" s="111">
        <f t="shared" si="267"/>
        <v>0</v>
      </c>
      <c r="CE141" s="657"/>
      <c r="CF141" s="298">
        <f t="shared" si="270"/>
        <v>0</v>
      </c>
      <c r="CG141" s="110">
        <f t="shared" si="296"/>
        <v>0</v>
      </c>
      <c r="CH141" s="9">
        <f t="shared" si="271"/>
        <v>0</v>
      </c>
      <c r="CI141" s="10">
        <f t="shared" si="297"/>
        <v>0</v>
      </c>
      <c r="CJ141" s="117">
        <f t="shared" si="272"/>
        <v>0</v>
      </c>
      <c r="CK141" s="265" t="s">
        <v>746</v>
      </c>
      <c r="CL141" s="302">
        <f t="shared" si="298"/>
        <v>0</v>
      </c>
      <c r="CM141" s="40"/>
      <c r="CN141" s="657"/>
      <c r="CO141" s="6"/>
      <c r="CP141" s="117">
        <f t="shared" si="299"/>
        <v>0</v>
      </c>
      <c r="CQ141" s="657"/>
      <c r="CR141" s="298">
        <f t="shared" si="300"/>
        <v>0</v>
      </c>
      <c r="CS141" s="9" t="str">
        <f t="shared" si="301"/>
        <v/>
      </c>
      <c r="CT141" s="117" t="str">
        <f t="shared" si="302"/>
        <v/>
      </c>
      <c r="CU141" s="657"/>
      <c r="CV141" s="298">
        <f t="shared" si="303"/>
        <v>0</v>
      </c>
      <c r="CW141" s="31">
        <f t="shared" si="304"/>
        <v>0</v>
      </c>
      <c r="CX141" s="121">
        <f t="shared" si="305"/>
        <v>0</v>
      </c>
      <c r="CY141" s="196">
        <f t="shared" si="306"/>
        <v>0</v>
      </c>
      <c r="CZ141" s="298">
        <f t="shared" si="307"/>
        <v>0</v>
      </c>
      <c r="DA141" s="31" t="str">
        <f t="shared" si="308"/>
        <v/>
      </c>
      <c r="DB141" s="121" t="str">
        <f t="shared" si="309"/>
        <v/>
      </c>
      <c r="DC141" s="196">
        <f t="shared" si="310"/>
        <v>0</v>
      </c>
      <c r="DD141" s="298">
        <f t="shared" si="311"/>
        <v>0</v>
      </c>
      <c r="DE141" s="9" t="str">
        <f t="shared" si="312"/>
        <v/>
      </c>
      <c r="DF141" s="11" t="str">
        <f t="shared" si="313"/>
        <v/>
      </c>
      <c r="DG141" s="657"/>
      <c r="DH141" s="11" t="str">
        <f t="shared" si="314"/>
        <v/>
      </c>
    </row>
    <row r="142" spans="1:112">
      <c r="A142" s="161" t="s">
        <v>183</v>
      </c>
      <c r="B142" s="157" t="s">
        <v>192</v>
      </c>
      <c r="C142" s="156">
        <v>159416</v>
      </c>
      <c r="D142" s="158">
        <v>4</v>
      </c>
      <c r="E142" s="336" t="s">
        <v>919</v>
      </c>
      <c r="F142" s="115"/>
      <c r="G142" s="657"/>
      <c r="H142" s="657"/>
      <c r="I142" s="376">
        <f t="shared" si="273"/>
        <v>0</v>
      </c>
      <c r="J142" s="375"/>
      <c r="K142" s="5"/>
      <c r="L142" s="302">
        <f t="shared" si="268"/>
        <v>0</v>
      </c>
      <c r="M142" s="512"/>
      <c r="N142" s="302">
        <f t="shared" si="274"/>
        <v>0</v>
      </c>
      <c r="O142" s="512"/>
      <c r="P142" s="302">
        <f t="shared" si="275"/>
        <v>0</v>
      </c>
      <c r="Q142" s="518"/>
      <c r="R142" s="120">
        <f t="shared" si="252"/>
        <v>0</v>
      </c>
      <c r="S142" s="518"/>
      <c r="T142" s="120">
        <f t="shared" si="276"/>
        <v>0</v>
      </c>
      <c r="U142" s="512"/>
      <c r="V142" s="120">
        <f t="shared" si="277"/>
        <v>0</v>
      </c>
      <c r="W142" s="512"/>
      <c r="X142" s="7">
        <f t="shared" si="269"/>
        <v>0</v>
      </c>
      <c r="Y142" s="6"/>
      <c r="Z142" s="7">
        <f t="shared" si="253"/>
        <v>0</v>
      </c>
      <c r="AA142" s="6"/>
      <c r="AB142" s="7">
        <f t="shared" si="254"/>
        <v>0</v>
      </c>
      <c r="AC142" s="8">
        <f t="shared" si="278"/>
        <v>0</v>
      </c>
      <c r="AD142" s="298">
        <f t="shared" si="255"/>
        <v>0</v>
      </c>
      <c r="AE142" s="110">
        <f t="shared" si="279"/>
        <v>0</v>
      </c>
      <c r="AF142" s="9">
        <f t="shared" si="256"/>
        <v>0</v>
      </c>
      <c r="AG142" s="10">
        <f t="shared" si="280"/>
        <v>0</v>
      </c>
      <c r="AH142" s="11">
        <f t="shared" si="257"/>
        <v>0</v>
      </c>
      <c r="AI142" s="6" t="s">
        <v>761</v>
      </c>
      <c r="AJ142" s="298">
        <f t="shared" si="281"/>
        <v>0</v>
      </c>
      <c r="AK142" s="6" t="s">
        <v>749</v>
      </c>
      <c r="AL142" s="298">
        <f t="shared" si="282"/>
        <v>0</v>
      </c>
      <c r="AM142" s="6"/>
      <c r="AN142" s="298">
        <f t="shared" si="283"/>
        <v>0</v>
      </c>
      <c r="AO142" s="159" t="s">
        <v>778</v>
      </c>
      <c r="AP142" s="657"/>
      <c r="AQ142" s="159" t="s">
        <v>778</v>
      </c>
      <c r="AR142" s="657"/>
      <c r="AS142" s="6"/>
      <c r="AT142" s="41">
        <f t="shared" si="284"/>
        <v>0</v>
      </c>
      <c r="AU142" s="6"/>
      <c r="AV142" s="111">
        <f t="shared" si="258"/>
        <v>0</v>
      </c>
      <c r="AW142" s="6"/>
      <c r="AX142" s="111">
        <f t="shared" si="259"/>
        <v>0</v>
      </c>
      <c r="AY142" s="6"/>
      <c r="AZ142" s="118">
        <f t="shared" si="260"/>
        <v>0</v>
      </c>
      <c r="BA142" s="657"/>
      <c r="BB142" s="298">
        <f t="shared" si="261"/>
        <v>0</v>
      </c>
      <c r="BC142" s="110">
        <f t="shared" si="285"/>
        <v>0</v>
      </c>
      <c r="BD142" s="9">
        <f t="shared" si="262"/>
        <v>0</v>
      </c>
      <c r="BE142" s="10">
        <f t="shared" si="286"/>
        <v>0</v>
      </c>
      <c r="BF142" s="11">
        <f t="shared" si="263"/>
        <v>0</v>
      </c>
      <c r="BG142" s="304">
        <f t="shared" si="287"/>
        <v>0</v>
      </c>
      <c r="BH142" s="298">
        <f t="shared" si="288"/>
        <v>0</v>
      </c>
      <c r="BI142" s="112">
        <f t="shared" si="289"/>
        <v>0</v>
      </c>
      <c r="BJ142" s="113">
        <f t="shared" si="264"/>
        <v>0</v>
      </c>
      <c r="BK142" s="10">
        <f t="shared" si="290"/>
        <v>0</v>
      </c>
      <c r="BL142" s="119">
        <f t="shared" si="265"/>
        <v>0</v>
      </c>
      <c r="BM142" s="5" t="s">
        <v>714</v>
      </c>
      <c r="BN142" s="298">
        <f t="shared" si="291"/>
        <v>0</v>
      </c>
      <c r="BO142" s="6" t="s">
        <v>742</v>
      </c>
      <c r="BP142" s="298">
        <f t="shared" si="292"/>
        <v>0</v>
      </c>
      <c r="BQ142" s="6"/>
      <c r="BR142" s="298">
        <f t="shared" si="293"/>
        <v>0</v>
      </c>
      <c r="BS142" s="160" t="s">
        <v>727</v>
      </c>
      <c r="BT142" s="657"/>
      <c r="BU142" s="160" t="s">
        <v>749</v>
      </c>
      <c r="BV142" s="657"/>
      <c r="BW142" s="40"/>
      <c r="BX142" s="41">
        <f t="shared" si="294"/>
        <v>0</v>
      </c>
      <c r="BY142" s="6"/>
      <c r="BZ142" s="111">
        <f t="shared" si="295"/>
        <v>0</v>
      </c>
      <c r="CA142" s="6"/>
      <c r="CB142" s="111">
        <f t="shared" si="266"/>
        <v>0</v>
      </c>
      <c r="CC142" s="6"/>
      <c r="CD142" s="111">
        <f t="shared" si="267"/>
        <v>0</v>
      </c>
      <c r="CE142" s="657"/>
      <c r="CF142" s="298">
        <f t="shared" si="270"/>
        <v>0</v>
      </c>
      <c r="CG142" s="110">
        <f t="shared" si="296"/>
        <v>0</v>
      </c>
      <c r="CH142" s="9">
        <f t="shared" si="271"/>
        <v>0</v>
      </c>
      <c r="CI142" s="10">
        <f t="shared" si="297"/>
        <v>0</v>
      </c>
      <c r="CJ142" s="117">
        <f t="shared" si="272"/>
        <v>0</v>
      </c>
      <c r="CK142" s="265" t="s">
        <v>815</v>
      </c>
      <c r="CL142" s="302">
        <f t="shared" si="298"/>
        <v>0</v>
      </c>
      <c r="CM142" s="40"/>
      <c r="CN142" s="657"/>
      <c r="CO142" s="6"/>
      <c r="CP142" s="117">
        <f t="shared" si="299"/>
        <v>0</v>
      </c>
      <c r="CQ142" s="657"/>
      <c r="CR142" s="298">
        <f t="shared" si="300"/>
        <v>0</v>
      </c>
      <c r="CS142" s="9" t="str">
        <f t="shared" si="301"/>
        <v/>
      </c>
      <c r="CT142" s="117" t="str">
        <f t="shared" si="302"/>
        <v/>
      </c>
      <c r="CU142" s="657"/>
      <c r="CV142" s="298">
        <f t="shared" si="303"/>
        <v>0</v>
      </c>
      <c r="CW142" s="31">
        <f t="shared" si="304"/>
        <v>0</v>
      </c>
      <c r="CX142" s="121">
        <f t="shared" si="305"/>
        <v>0</v>
      </c>
      <c r="CY142" s="196">
        <f t="shared" si="306"/>
        <v>0</v>
      </c>
      <c r="CZ142" s="298">
        <f t="shared" si="307"/>
        <v>0</v>
      </c>
      <c r="DA142" s="31" t="str">
        <f t="shared" si="308"/>
        <v/>
      </c>
      <c r="DB142" s="121" t="str">
        <f t="shared" si="309"/>
        <v/>
      </c>
      <c r="DC142" s="196">
        <f t="shared" si="310"/>
        <v>0</v>
      </c>
      <c r="DD142" s="298">
        <f t="shared" si="311"/>
        <v>0</v>
      </c>
      <c r="DE142" s="9" t="str">
        <f t="shared" si="312"/>
        <v/>
      </c>
      <c r="DF142" s="11" t="str">
        <f t="shared" si="313"/>
        <v/>
      </c>
      <c r="DG142" s="657"/>
      <c r="DH142" s="11" t="str">
        <f t="shared" si="314"/>
        <v/>
      </c>
    </row>
    <row r="143" spans="1:112">
      <c r="A143" s="161" t="s">
        <v>183</v>
      </c>
      <c r="B143" s="157" t="s">
        <v>193</v>
      </c>
      <c r="C143" s="156">
        <v>159717</v>
      </c>
      <c r="D143" s="158">
        <v>4</v>
      </c>
      <c r="E143" s="336" t="s">
        <v>920</v>
      </c>
      <c r="F143" s="115"/>
      <c r="G143" s="657"/>
      <c r="H143" s="657"/>
      <c r="I143" s="376">
        <f t="shared" si="273"/>
        <v>0</v>
      </c>
      <c r="J143" s="375"/>
      <c r="K143" s="5"/>
      <c r="L143" s="302">
        <f t="shared" si="268"/>
        <v>0</v>
      </c>
      <c r="M143" s="512"/>
      <c r="N143" s="302">
        <f t="shared" si="274"/>
        <v>0</v>
      </c>
      <c r="O143" s="512"/>
      <c r="P143" s="302">
        <f t="shared" si="275"/>
        <v>0</v>
      </c>
      <c r="Q143" s="518"/>
      <c r="R143" s="120">
        <f t="shared" si="252"/>
        <v>0</v>
      </c>
      <c r="S143" s="518"/>
      <c r="T143" s="120">
        <f t="shared" si="276"/>
        <v>0</v>
      </c>
      <c r="U143" s="512"/>
      <c r="V143" s="120">
        <f t="shared" si="277"/>
        <v>0</v>
      </c>
      <c r="W143" s="512"/>
      <c r="X143" s="7">
        <f t="shared" si="269"/>
        <v>0</v>
      </c>
      <c r="Y143" s="6"/>
      <c r="Z143" s="7">
        <f t="shared" si="253"/>
        <v>0</v>
      </c>
      <c r="AA143" s="6"/>
      <c r="AB143" s="7">
        <f t="shared" si="254"/>
        <v>0</v>
      </c>
      <c r="AC143" s="8">
        <f t="shared" si="278"/>
        <v>0</v>
      </c>
      <c r="AD143" s="298">
        <f t="shared" si="255"/>
        <v>0</v>
      </c>
      <c r="AE143" s="110">
        <f t="shared" si="279"/>
        <v>0</v>
      </c>
      <c r="AF143" s="9">
        <f t="shared" si="256"/>
        <v>0</v>
      </c>
      <c r="AG143" s="10">
        <f t="shared" si="280"/>
        <v>0</v>
      </c>
      <c r="AH143" s="11">
        <f t="shared" si="257"/>
        <v>0</v>
      </c>
      <c r="AI143" s="6" t="s">
        <v>762</v>
      </c>
      <c r="AJ143" s="298">
        <f t="shared" si="281"/>
        <v>0</v>
      </c>
      <c r="AK143" s="6" t="s">
        <v>793</v>
      </c>
      <c r="AL143" s="298">
        <f t="shared" si="282"/>
        <v>0</v>
      </c>
      <c r="AM143" s="6"/>
      <c r="AN143" s="298">
        <f t="shared" si="283"/>
        <v>0</v>
      </c>
      <c r="AO143" s="159" t="s">
        <v>775</v>
      </c>
      <c r="AP143" s="657"/>
      <c r="AQ143" s="159" t="s">
        <v>805</v>
      </c>
      <c r="AR143" s="657"/>
      <c r="AS143" s="6"/>
      <c r="AT143" s="41">
        <f t="shared" si="284"/>
        <v>0</v>
      </c>
      <c r="AU143" s="6"/>
      <c r="AV143" s="111">
        <f t="shared" si="258"/>
        <v>0</v>
      </c>
      <c r="AW143" s="6"/>
      <c r="AX143" s="111">
        <f t="shared" si="259"/>
        <v>0</v>
      </c>
      <c r="AY143" s="6"/>
      <c r="AZ143" s="118">
        <f t="shared" si="260"/>
        <v>0</v>
      </c>
      <c r="BA143" s="657"/>
      <c r="BB143" s="298">
        <f t="shared" si="261"/>
        <v>0</v>
      </c>
      <c r="BC143" s="110">
        <f t="shared" si="285"/>
        <v>0</v>
      </c>
      <c r="BD143" s="9">
        <f t="shared" si="262"/>
        <v>0</v>
      </c>
      <c r="BE143" s="10">
        <f t="shared" si="286"/>
        <v>0</v>
      </c>
      <c r="BF143" s="11">
        <f t="shared" si="263"/>
        <v>0</v>
      </c>
      <c r="BG143" s="304">
        <f t="shared" si="287"/>
        <v>0</v>
      </c>
      <c r="BH143" s="298">
        <f t="shared" si="288"/>
        <v>0</v>
      </c>
      <c r="BI143" s="112">
        <f t="shared" si="289"/>
        <v>0</v>
      </c>
      <c r="BJ143" s="113">
        <f t="shared" si="264"/>
        <v>0</v>
      </c>
      <c r="BK143" s="10">
        <f t="shared" si="290"/>
        <v>0</v>
      </c>
      <c r="BL143" s="119">
        <f t="shared" si="265"/>
        <v>0</v>
      </c>
      <c r="BM143" s="5" t="s">
        <v>715</v>
      </c>
      <c r="BN143" s="298">
        <f t="shared" si="291"/>
        <v>0</v>
      </c>
      <c r="BO143" s="6" t="s">
        <v>743</v>
      </c>
      <c r="BP143" s="298">
        <f t="shared" si="292"/>
        <v>0</v>
      </c>
      <c r="BQ143" s="6"/>
      <c r="BR143" s="298">
        <f t="shared" si="293"/>
        <v>0</v>
      </c>
      <c r="BS143" s="160" t="s">
        <v>726</v>
      </c>
      <c r="BT143" s="657"/>
      <c r="BU143" s="160" t="s">
        <v>750</v>
      </c>
      <c r="BV143" s="657"/>
      <c r="BW143" s="40"/>
      <c r="BX143" s="41">
        <f t="shared" si="294"/>
        <v>0</v>
      </c>
      <c r="BY143" s="6"/>
      <c r="BZ143" s="111">
        <f t="shared" si="295"/>
        <v>0</v>
      </c>
      <c r="CA143" s="6"/>
      <c r="CB143" s="111">
        <f t="shared" si="266"/>
        <v>0</v>
      </c>
      <c r="CC143" s="6"/>
      <c r="CD143" s="111">
        <f t="shared" si="267"/>
        <v>0</v>
      </c>
      <c r="CE143" s="657"/>
      <c r="CF143" s="298">
        <f t="shared" si="270"/>
        <v>0</v>
      </c>
      <c r="CG143" s="110">
        <f t="shared" si="296"/>
        <v>0</v>
      </c>
      <c r="CH143" s="9">
        <f t="shared" si="271"/>
        <v>0</v>
      </c>
      <c r="CI143" s="10">
        <f t="shared" si="297"/>
        <v>0</v>
      </c>
      <c r="CJ143" s="117">
        <f t="shared" si="272"/>
        <v>0</v>
      </c>
      <c r="CK143" s="265" t="s">
        <v>816</v>
      </c>
      <c r="CL143" s="302">
        <f t="shared" si="298"/>
        <v>0</v>
      </c>
      <c r="CM143" s="40"/>
      <c r="CN143" s="657"/>
      <c r="CO143" s="6"/>
      <c r="CP143" s="117">
        <f t="shared" si="299"/>
        <v>0</v>
      </c>
      <c r="CQ143" s="657"/>
      <c r="CR143" s="298">
        <f t="shared" si="300"/>
        <v>0</v>
      </c>
      <c r="CS143" s="9" t="str">
        <f t="shared" si="301"/>
        <v/>
      </c>
      <c r="CT143" s="117" t="str">
        <f t="shared" si="302"/>
        <v/>
      </c>
      <c r="CU143" s="657"/>
      <c r="CV143" s="298">
        <f t="shared" si="303"/>
        <v>0</v>
      </c>
      <c r="CW143" s="31">
        <f t="shared" si="304"/>
        <v>0</v>
      </c>
      <c r="CX143" s="121">
        <f t="shared" si="305"/>
        <v>0</v>
      </c>
      <c r="CY143" s="196">
        <f t="shared" si="306"/>
        <v>0</v>
      </c>
      <c r="CZ143" s="298">
        <f t="shared" si="307"/>
        <v>0</v>
      </c>
      <c r="DA143" s="31" t="str">
        <f t="shared" si="308"/>
        <v/>
      </c>
      <c r="DB143" s="121" t="str">
        <f t="shared" si="309"/>
        <v/>
      </c>
      <c r="DC143" s="196">
        <f t="shared" si="310"/>
        <v>0</v>
      </c>
      <c r="DD143" s="298">
        <f t="shared" si="311"/>
        <v>0</v>
      </c>
      <c r="DE143" s="9" t="str">
        <f t="shared" si="312"/>
        <v/>
      </c>
      <c r="DF143" s="11" t="str">
        <f t="shared" si="313"/>
        <v/>
      </c>
      <c r="DG143" s="657"/>
      <c r="DH143" s="11" t="str">
        <f t="shared" si="314"/>
        <v/>
      </c>
    </row>
    <row r="144" spans="1:112">
      <c r="A144" s="161" t="s">
        <v>183</v>
      </c>
      <c r="B144" s="157" t="s">
        <v>194</v>
      </c>
      <c r="C144" s="156">
        <v>159966</v>
      </c>
      <c r="D144" s="158">
        <v>4</v>
      </c>
      <c r="E144" s="336" t="s">
        <v>921</v>
      </c>
      <c r="F144" s="115"/>
      <c r="G144" s="657"/>
      <c r="H144" s="657"/>
      <c r="I144" s="376">
        <f t="shared" si="273"/>
        <v>0</v>
      </c>
      <c r="J144" s="375"/>
      <c r="K144" s="5"/>
      <c r="L144" s="302">
        <f t="shared" si="268"/>
        <v>0</v>
      </c>
      <c r="M144" s="512"/>
      <c r="N144" s="302">
        <f t="shared" si="274"/>
        <v>0</v>
      </c>
      <c r="O144" s="512"/>
      <c r="P144" s="302">
        <f t="shared" si="275"/>
        <v>0</v>
      </c>
      <c r="Q144" s="518"/>
      <c r="R144" s="120">
        <f t="shared" si="252"/>
        <v>0</v>
      </c>
      <c r="S144" s="518"/>
      <c r="T144" s="120">
        <f t="shared" si="276"/>
        <v>0</v>
      </c>
      <c r="U144" s="512"/>
      <c r="V144" s="120">
        <f t="shared" si="277"/>
        <v>0</v>
      </c>
      <c r="W144" s="512"/>
      <c r="X144" s="7">
        <f t="shared" si="269"/>
        <v>0</v>
      </c>
      <c r="Y144" s="6"/>
      <c r="Z144" s="7">
        <f t="shared" si="253"/>
        <v>0</v>
      </c>
      <c r="AA144" s="6"/>
      <c r="AB144" s="7">
        <f t="shared" si="254"/>
        <v>0</v>
      </c>
      <c r="AC144" s="8">
        <f t="shared" si="278"/>
        <v>0</v>
      </c>
      <c r="AD144" s="298">
        <f t="shared" si="255"/>
        <v>0</v>
      </c>
      <c r="AE144" s="110">
        <f t="shared" si="279"/>
        <v>0</v>
      </c>
      <c r="AF144" s="9">
        <f t="shared" si="256"/>
        <v>0</v>
      </c>
      <c r="AG144" s="10">
        <f t="shared" si="280"/>
        <v>0</v>
      </c>
      <c r="AH144" s="11">
        <f t="shared" si="257"/>
        <v>0</v>
      </c>
      <c r="AI144" s="6" t="s">
        <v>763</v>
      </c>
      <c r="AJ144" s="298">
        <f t="shared" si="281"/>
        <v>0</v>
      </c>
      <c r="AK144" s="6" t="s">
        <v>793</v>
      </c>
      <c r="AL144" s="298">
        <f t="shared" si="282"/>
        <v>0</v>
      </c>
      <c r="AM144" s="6"/>
      <c r="AN144" s="298">
        <f t="shared" si="283"/>
        <v>0</v>
      </c>
      <c r="AO144" s="159" t="s">
        <v>779</v>
      </c>
      <c r="AP144" s="657"/>
      <c r="AQ144" s="159" t="s">
        <v>771</v>
      </c>
      <c r="AR144" s="657"/>
      <c r="AS144" s="6"/>
      <c r="AT144" s="41">
        <f t="shared" si="284"/>
        <v>0</v>
      </c>
      <c r="AU144" s="6"/>
      <c r="AV144" s="111">
        <f t="shared" si="258"/>
        <v>0</v>
      </c>
      <c r="AW144" s="6"/>
      <c r="AX144" s="111">
        <f t="shared" si="259"/>
        <v>0</v>
      </c>
      <c r="AY144" s="6"/>
      <c r="AZ144" s="118">
        <f t="shared" si="260"/>
        <v>0</v>
      </c>
      <c r="BA144" s="657"/>
      <c r="BB144" s="298">
        <f t="shared" si="261"/>
        <v>0</v>
      </c>
      <c r="BC144" s="110">
        <f t="shared" si="285"/>
        <v>0</v>
      </c>
      <c r="BD144" s="9">
        <f t="shared" si="262"/>
        <v>0</v>
      </c>
      <c r="BE144" s="10">
        <f t="shared" si="286"/>
        <v>0</v>
      </c>
      <c r="BF144" s="11">
        <f t="shared" si="263"/>
        <v>0</v>
      </c>
      <c r="BG144" s="304">
        <f t="shared" si="287"/>
        <v>0</v>
      </c>
      <c r="BH144" s="298">
        <f t="shared" si="288"/>
        <v>0</v>
      </c>
      <c r="BI144" s="112">
        <f t="shared" si="289"/>
        <v>0</v>
      </c>
      <c r="BJ144" s="113">
        <f t="shared" si="264"/>
        <v>0</v>
      </c>
      <c r="BK144" s="10">
        <f t="shared" si="290"/>
        <v>0</v>
      </c>
      <c r="BL144" s="119">
        <f t="shared" si="265"/>
        <v>0</v>
      </c>
      <c r="BM144" s="5" t="s">
        <v>716</v>
      </c>
      <c r="BN144" s="298">
        <f t="shared" si="291"/>
        <v>0</v>
      </c>
      <c r="BO144" s="6" t="s">
        <v>744</v>
      </c>
      <c r="BP144" s="298">
        <f t="shared" si="292"/>
        <v>0</v>
      </c>
      <c r="BQ144" s="6"/>
      <c r="BR144" s="298">
        <f t="shared" si="293"/>
        <v>0</v>
      </c>
      <c r="BS144" s="160" t="s">
        <v>731</v>
      </c>
      <c r="BT144" s="657"/>
      <c r="BU144" s="160" t="s">
        <v>748</v>
      </c>
      <c r="BV144" s="657"/>
      <c r="BW144" s="40"/>
      <c r="BX144" s="41">
        <f t="shared" si="294"/>
        <v>0</v>
      </c>
      <c r="BY144" s="6"/>
      <c r="BZ144" s="111">
        <f t="shared" si="295"/>
        <v>0</v>
      </c>
      <c r="CA144" s="6"/>
      <c r="CB144" s="111">
        <f t="shared" si="266"/>
        <v>0</v>
      </c>
      <c r="CC144" s="6"/>
      <c r="CD144" s="111">
        <f t="shared" si="267"/>
        <v>0</v>
      </c>
      <c r="CE144" s="657"/>
      <c r="CF144" s="298">
        <f t="shared" si="270"/>
        <v>0</v>
      </c>
      <c r="CG144" s="110">
        <f t="shared" si="296"/>
        <v>0</v>
      </c>
      <c r="CH144" s="9">
        <f t="shared" si="271"/>
        <v>0</v>
      </c>
      <c r="CI144" s="10">
        <f t="shared" si="297"/>
        <v>0</v>
      </c>
      <c r="CJ144" s="117">
        <f t="shared" si="272"/>
        <v>0</v>
      </c>
      <c r="CK144" s="265" t="s">
        <v>746</v>
      </c>
      <c r="CL144" s="302">
        <f t="shared" si="298"/>
        <v>0</v>
      </c>
      <c r="CM144" s="40"/>
      <c r="CN144" s="657"/>
      <c r="CO144" s="6"/>
      <c r="CP144" s="117">
        <f t="shared" si="299"/>
        <v>0</v>
      </c>
      <c r="CQ144" s="657"/>
      <c r="CR144" s="298">
        <f t="shared" si="300"/>
        <v>0</v>
      </c>
      <c r="CS144" s="9" t="str">
        <f t="shared" si="301"/>
        <v/>
      </c>
      <c r="CT144" s="117" t="str">
        <f t="shared" si="302"/>
        <v/>
      </c>
      <c r="CU144" s="657"/>
      <c r="CV144" s="298">
        <f t="shared" si="303"/>
        <v>0</v>
      </c>
      <c r="CW144" s="31">
        <f t="shared" si="304"/>
        <v>0</v>
      </c>
      <c r="CX144" s="121">
        <f t="shared" si="305"/>
        <v>0</v>
      </c>
      <c r="CY144" s="196">
        <f t="shared" si="306"/>
        <v>0</v>
      </c>
      <c r="CZ144" s="298">
        <f t="shared" si="307"/>
        <v>0</v>
      </c>
      <c r="DA144" s="31" t="str">
        <f t="shared" si="308"/>
        <v/>
      </c>
      <c r="DB144" s="121" t="str">
        <f t="shared" si="309"/>
        <v/>
      </c>
      <c r="DC144" s="196">
        <f t="shared" si="310"/>
        <v>0</v>
      </c>
      <c r="DD144" s="298">
        <f t="shared" si="311"/>
        <v>0</v>
      </c>
      <c r="DE144" s="9" t="str">
        <f t="shared" si="312"/>
        <v/>
      </c>
      <c r="DF144" s="11" t="str">
        <f t="shared" si="313"/>
        <v/>
      </c>
      <c r="DG144" s="657"/>
      <c r="DH144" s="11" t="str">
        <f t="shared" si="314"/>
        <v/>
      </c>
    </row>
    <row r="145" spans="1:112">
      <c r="A145" s="161" t="s">
        <v>183</v>
      </c>
      <c r="B145" s="157" t="s">
        <v>195</v>
      </c>
      <c r="C145" s="156">
        <v>160038</v>
      </c>
      <c r="D145" s="158">
        <v>4</v>
      </c>
      <c r="E145" s="336" t="s">
        <v>922</v>
      </c>
      <c r="F145" s="115"/>
      <c r="G145" s="657"/>
      <c r="H145" s="657"/>
      <c r="I145" s="376">
        <f t="shared" si="273"/>
        <v>0</v>
      </c>
      <c r="J145" s="375"/>
      <c r="K145" s="5"/>
      <c r="L145" s="302">
        <f t="shared" si="268"/>
        <v>0</v>
      </c>
      <c r="M145" s="512"/>
      <c r="N145" s="302">
        <f t="shared" si="274"/>
        <v>0</v>
      </c>
      <c r="O145" s="512"/>
      <c r="P145" s="302">
        <f t="shared" si="275"/>
        <v>0</v>
      </c>
      <c r="Q145" s="518"/>
      <c r="R145" s="120">
        <f t="shared" si="252"/>
        <v>0</v>
      </c>
      <c r="S145" s="518"/>
      <c r="T145" s="120">
        <f t="shared" si="276"/>
        <v>0</v>
      </c>
      <c r="U145" s="512"/>
      <c r="V145" s="120">
        <f t="shared" si="277"/>
        <v>0</v>
      </c>
      <c r="W145" s="512"/>
      <c r="X145" s="7">
        <f t="shared" si="269"/>
        <v>0</v>
      </c>
      <c r="Y145" s="6"/>
      <c r="Z145" s="7">
        <f t="shared" si="253"/>
        <v>0</v>
      </c>
      <c r="AA145" s="6"/>
      <c r="AB145" s="7">
        <f t="shared" si="254"/>
        <v>0</v>
      </c>
      <c r="AC145" s="8">
        <f t="shared" si="278"/>
        <v>0</v>
      </c>
      <c r="AD145" s="298">
        <f t="shared" si="255"/>
        <v>0</v>
      </c>
      <c r="AE145" s="110">
        <f t="shared" si="279"/>
        <v>0</v>
      </c>
      <c r="AF145" s="9">
        <f t="shared" si="256"/>
        <v>0</v>
      </c>
      <c r="AG145" s="10">
        <f t="shared" si="280"/>
        <v>0</v>
      </c>
      <c r="AH145" s="11">
        <f t="shared" si="257"/>
        <v>0</v>
      </c>
      <c r="AI145" s="6" t="s">
        <v>764</v>
      </c>
      <c r="AJ145" s="298">
        <f t="shared" si="281"/>
        <v>0</v>
      </c>
      <c r="AK145" s="6" t="s">
        <v>794</v>
      </c>
      <c r="AL145" s="298">
        <f t="shared" si="282"/>
        <v>0</v>
      </c>
      <c r="AM145" s="6"/>
      <c r="AN145" s="298">
        <f t="shared" si="283"/>
        <v>0</v>
      </c>
      <c r="AO145" s="159" t="s">
        <v>780</v>
      </c>
      <c r="AP145" s="657"/>
      <c r="AQ145" s="159" t="s">
        <v>806</v>
      </c>
      <c r="AR145" s="657"/>
      <c r="AS145" s="6"/>
      <c r="AT145" s="41">
        <f t="shared" si="284"/>
        <v>0</v>
      </c>
      <c r="AU145" s="6"/>
      <c r="AV145" s="111">
        <f t="shared" si="258"/>
        <v>0</v>
      </c>
      <c r="AW145" s="6"/>
      <c r="AX145" s="111">
        <f t="shared" si="259"/>
        <v>0</v>
      </c>
      <c r="AY145" s="6"/>
      <c r="AZ145" s="118">
        <f t="shared" si="260"/>
        <v>0</v>
      </c>
      <c r="BA145" s="657"/>
      <c r="BB145" s="298">
        <f t="shared" si="261"/>
        <v>0</v>
      </c>
      <c r="BC145" s="110">
        <f t="shared" si="285"/>
        <v>0</v>
      </c>
      <c r="BD145" s="9">
        <f t="shared" si="262"/>
        <v>0</v>
      </c>
      <c r="BE145" s="10">
        <f t="shared" si="286"/>
        <v>0</v>
      </c>
      <c r="BF145" s="11">
        <f t="shared" si="263"/>
        <v>0</v>
      </c>
      <c r="BG145" s="304">
        <f t="shared" si="287"/>
        <v>0</v>
      </c>
      <c r="BH145" s="298">
        <f t="shared" si="288"/>
        <v>0</v>
      </c>
      <c r="BI145" s="112">
        <f t="shared" si="289"/>
        <v>0</v>
      </c>
      <c r="BJ145" s="113">
        <f t="shared" si="264"/>
        <v>0</v>
      </c>
      <c r="BK145" s="10">
        <f t="shared" si="290"/>
        <v>0</v>
      </c>
      <c r="BL145" s="119">
        <f t="shared" si="265"/>
        <v>0</v>
      </c>
      <c r="BM145" s="5" t="s">
        <v>717</v>
      </c>
      <c r="BN145" s="298">
        <f t="shared" si="291"/>
        <v>0</v>
      </c>
      <c r="BO145" s="6" t="s">
        <v>722</v>
      </c>
      <c r="BP145" s="298">
        <f t="shared" si="292"/>
        <v>0</v>
      </c>
      <c r="BQ145" s="6"/>
      <c r="BR145" s="298">
        <f t="shared" si="293"/>
        <v>0</v>
      </c>
      <c r="BS145" s="160" t="s">
        <v>728</v>
      </c>
      <c r="BT145" s="657"/>
      <c r="BU145" s="160" t="s">
        <v>750</v>
      </c>
      <c r="BV145" s="657"/>
      <c r="BW145" s="40"/>
      <c r="BX145" s="41">
        <f t="shared" si="294"/>
        <v>0</v>
      </c>
      <c r="BY145" s="6"/>
      <c r="BZ145" s="111">
        <f t="shared" si="295"/>
        <v>0</v>
      </c>
      <c r="CA145" s="6"/>
      <c r="CB145" s="111">
        <f t="shared" si="266"/>
        <v>0</v>
      </c>
      <c r="CC145" s="6"/>
      <c r="CD145" s="111">
        <f t="shared" si="267"/>
        <v>0</v>
      </c>
      <c r="CE145" s="657"/>
      <c r="CF145" s="298">
        <f t="shared" si="270"/>
        <v>0</v>
      </c>
      <c r="CG145" s="110">
        <f t="shared" si="296"/>
        <v>0</v>
      </c>
      <c r="CH145" s="9">
        <f t="shared" si="271"/>
        <v>0</v>
      </c>
      <c r="CI145" s="10">
        <f t="shared" si="297"/>
        <v>0</v>
      </c>
      <c r="CJ145" s="117">
        <f t="shared" si="272"/>
        <v>0</v>
      </c>
      <c r="CK145" s="265" t="s">
        <v>817</v>
      </c>
      <c r="CL145" s="302">
        <f t="shared" si="298"/>
        <v>0</v>
      </c>
      <c r="CM145" s="40"/>
      <c r="CN145" s="657"/>
      <c r="CO145" s="6"/>
      <c r="CP145" s="117">
        <f t="shared" si="299"/>
        <v>0</v>
      </c>
      <c r="CQ145" s="657"/>
      <c r="CR145" s="298">
        <f t="shared" si="300"/>
        <v>0</v>
      </c>
      <c r="CS145" s="9" t="str">
        <f t="shared" si="301"/>
        <v/>
      </c>
      <c r="CT145" s="117" t="str">
        <f t="shared" si="302"/>
        <v/>
      </c>
      <c r="CU145" s="657"/>
      <c r="CV145" s="298">
        <f t="shared" si="303"/>
        <v>0</v>
      </c>
      <c r="CW145" s="31">
        <f t="shared" si="304"/>
        <v>0</v>
      </c>
      <c r="CX145" s="121">
        <f t="shared" si="305"/>
        <v>0</v>
      </c>
      <c r="CY145" s="196">
        <f t="shared" si="306"/>
        <v>0</v>
      </c>
      <c r="CZ145" s="298">
        <f t="shared" si="307"/>
        <v>0</v>
      </c>
      <c r="DA145" s="31" t="str">
        <f t="shared" si="308"/>
        <v/>
      </c>
      <c r="DB145" s="121" t="str">
        <f t="shared" si="309"/>
        <v/>
      </c>
      <c r="DC145" s="196">
        <f t="shared" si="310"/>
        <v>0</v>
      </c>
      <c r="DD145" s="298">
        <f t="shared" si="311"/>
        <v>0</v>
      </c>
      <c r="DE145" s="9" t="str">
        <f t="shared" si="312"/>
        <v/>
      </c>
      <c r="DF145" s="11" t="str">
        <f t="shared" si="313"/>
        <v/>
      </c>
      <c r="DG145" s="657"/>
      <c r="DH145" s="11" t="str">
        <f t="shared" si="314"/>
        <v/>
      </c>
    </row>
    <row r="146" spans="1:112">
      <c r="A146" s="161" t="s">
        <v>183</v>
      </c>
      <c r="B146" s="162" t="s">
        <v>196</v>
      </c>
      <c r="C146" s="163">
        <v>160630</v>
      </c>
      <c r="D146" s="164">
        <v>4</v>
      </c>
      <c r="E146" s="336" t="s">
        <v>923</v>
      </c>
      <c r="F146" s="115"/>
      <c r="G146" s="657"/>
      <c r="H146" s="657"/>
      <c r="I146" s="376">
        <f t="shared" si="273"/>
        <v>0</v>
      </c>
      <c r="J146" s="375"/>
      <c r="K146" s="5"/>
      <c r="L146" s="302">
        <f t="shared" si="268"/>
        <v>0</v>
      </c>
      <c r="M146" s="512"/>
      <c r="N146" s="302">
        <f t="shared" si="274"/>
        <v>0</v>
      </c>
      <c r="O146" s="512"/>
      <c r="P146" s="302">
        <f t="shared" si="275"/>
        <v>0</v>
      </c>
      <c r="Q146" s="518"/>
      <c r="R146" s="120">
        <f t="shared" si="252"/>
        <v>0</v>
      </c>
      <c r="S146" s="518"/>
      <c r="T146" s="120">
        <f t="shared" si="276"/>
        <v>0</v>
      </c>
      <c r="U146" s="512"/>
      <c r="V146" s="120">
        <f t="shared" si="277"/>
        <v>0</v>
      </c>
      <c r="W146" s="512"/>
      <c r="X146" s="7">
        <f t="shared" si="269"/>
        <v>0</v>
      </c>
      <c r="Y146" s="6"/>
      <c r="Z146" s="7">
        <f t="shared" si="253"/>
        <v>0</v>
      </c>
      <c r="AA146" s="6"/>
      <c r="AB146" s="7">
        <f t="shared" si="254"/>
        <v>0</v>
      </c>
      <c r="AC146" s="8">
        <f t="shared" si="278"/>
        <v>0</v>
      </c>
      <c r="AD146" s="298">
        <f t="shared" si="255"/>
        <v>0</v>
      </c>
      <c r="AE146" s="110">
        <f t="shared" si="279"/>
        <v>0</v>
      </c>
      <c r="AF146" s="9">
        <f t="shared" si="256"/>
        <v>0</v>
      </c>
      <c r="AG146" s="10">
        <f t="shared" si="280"/>
        <v>0</v>
      </c>
      <c r="AH146" s="11">
        <f t="shared" si="257"/>
        <v>0</v>
      </c>
      <c r="AI146" s="6" t="s">
        <v>765</v>
      </c>
      <c r="AJ146" s="298">
        <f t="shared" si="281"/>
        <v>0</v>
      </c>
      <c r="AK146" s="6" t="s">
        <v>729</v>
      </c>
      <c r="AL146" s="298">
        <f t="shared" si="282"/>
        <v>0</v>
      </c>
      <c r="AM146" s="6"/>
      <c r="AN146" s="298">
        <f t="shared" si="283"/>
        <v>0</v>
      </c>
      <c r="AO146" s="159" t="s">
        <v>781</v>
      </c>
      <c r="AP146" s="657"/>
      <c r="AQ146" s="159" t="s">
        <v>807</v>
      </c>
      <c r="AR146" s="657"/>
      <c r="AS146" s="6"/>
      <c r="AT146" s="41">
        <f t="shared" si="284"/>
        <v>0</v>
      </c>
      <c r="AU146" s="6"/>
      <c r="AV146" s="111">
        <f t="shared" si="258"/>
        <v>0</v>
      </c>
      <c r="AW146" s="6"/>
      <c r="AX146" s="111">
        <f t="shared" si="259"/>
        <v>0</v>
      </c>
      <c r="AY146" s="6"/>
      <c r="AZ146" s="118">
        <f t="shared" si="260"/>
        <v>0</v>
      </c>
      <c r="BA146" s="657"/>
      <c r="BB146" s="298">
        <f t="shared" si="261"/>
        <v>0</v>
      </c>
      <c r="BC146" s="110">
        <f t="shared" si="285"/>
        <v>0</v>
      </c>
      <c r="BD146" s="9">
        <f t="shared" si="262"/>
        <v>0</v>
      </c>
      <c r="BE146" s="10">
        <f t="shared" si="286"/>
        <v>0</v>
      </c>
      <c r="BF146" s="11">
        <f t="shared" si="263"/>
        <v>0</v>
      </c>
      <c r="BG146" s="304">
        <f t="shared" si="287"/>
        <v>0</v>
      </c>
      <c r="BH146" s="298">
        <f t="shared" si="288"/>
        <v>0</v>
      </c>
      <c r="BI146" s="112">
        <f t="shared" si="289"/>
        <v>0</v>
      </c>
      <c r="BJ146" s="113">
        <f t="shared" si="264"/>
        <v>0</v>
      </c>
      <c r="BK146" s="10">
        <f t="shared" si="290"/>
        <v>0</v>
      </c>
      <c r="BL146" s="119">
        <f t="shared" si="265"/>
        <v>0</v>
      </c>
      <c r="BM146" s="5" t="s">
        <v>718</v>
      </c>
      <c r="BN146" s="298">
        <f t="shared" si="291"/>
        <v>0</v>
      </c>
      <c r="BO146" s="6" t="s">
        <v>745</v>
      </c>
      <c r="BP146" s="298">
        <f t="shared" si="292"/>
        <v>0</v>
      </c>
      <c r="BQ146" s="6"/>
      <c r="BR146" s="298">
        <f t="shared" si="293"/>
        <v>0</v>
      </c>
      <c r="BS146" s="160" t="s">
        <v>732</v>
      </c>
      <c r="BT146" s="657"/>
      <c r="BU146" s="160" t="s">
        <v>751</v>
      </c>
      <c r="BV146" s="657"/>
      <c r="BW146" s="40"/>
      <c r="BX146" s="41">
        <f t="shared" si="294"/>
        <v>0</v>
      </c>
      <c r="BY146" s="6"/>
      <c r="BZ146" s="111">
        <f t="shared" si="295"/>
        <v>0</v>
      </c>
      <c r="CA146" s="6"/>
      <c r="CB146" s="111">
        <f t="shared" si="266"/>
        <v>0</v>
      </c>
      <c r="CC146" s="6"/>
      <c r="CD146" s="111">
        <f t="shared" si="267"/>
        <v>0</v>
      </c>
      <c r="CE146" s="657"/>
      <c r="CF146" s="298">
        <f t="shared" si="270"/>
        <v>0</v>
      </c>
      <c r="CG146" s="110">
        <f t="shared" si="296"/>
        <v>0</v>
      </c>
      <c r="CH146" s="9">
        <f t="shared" si="271"/>
        <v>0</v>
      </c>
      <c r="CI146" s="10">
        <f t="shared" si="297"/>
        <v>0</v>
      </c>
      <c r="CJ146" s="117">
        <f t="shared" si="272"/>
        <v>0</v>
      </c>
      <c r="CK146" s="265" t="s">
        <v>791</v>
      </c>
      <c r="CL146" s="302">
        <f t="shared" si="298"/>
        <v>0</v>
      </c>
      <c r="CM146" s="40"/>
      <c r="CN146" s="657"/>
      <c r="CO146" s="6"/>
      <c r="CP146" s="117">
        <f t="shared" si="299"/>
        <v>0</v>
      </c>
      <c r="CQ146" s="657"/>
      <c r="CR146" s="298">
        <f t="shared" si="300"/>
        <v>0</v>
      </c>
      <c r="CS146" s="9" t="str">
        <f t="shared" si="301"/>
        <v/>
      </c>
      <c r="CT146" s="117" t="str">
        <f t="shared" si="302"/>
        <v/>
      </c>
      <c r="CU146" s="657"/>
      <c r="CV146" s="298">
        <f t="shared" si="303"/>
        <v>0</v>
      </c>
      <c r="CW146" s="31">
        <f t="shared" si="304"/>
        <v>0</v>
      </c>
      <c r="CX146" s="121">
        <f t="shared" si="305"/>
        <v>0</v>
      </c>
      <c r="CY146" s="196">
        <f t="shared" si="306"/>
        <v>0</v>
      </c>
      <c r="CZ146" s="298">
        <f t="shared" si="307"/>
        <v>0</v>
      </c>
      <c r="DA146" s="31" t="str">
        <f t="shared" si="308"/>
        <v/>
      </c>
      <c r="DB146" s="121" t="str">
        <f t="shared" si="309"/>
        <v/>
      </c>
      <c r="DC146" s="196">
        <f t="shared" si="310"/>
        <v>0</v>
      </c>
      <c r="DD146" s="298">
        <f t="shared" si="311"/>
        <v>0</v>
      </c>
      <c r="DE146" s="9" t="str">
        <f t="shared" si="312"/>
        <v/>
      </c>
      <c r="DF146" s="11" t="str">
        <f t="shared" si="313"/>
        <v/>
      </c>
      <c r="DG146" s="657"/>
      <c r="DH146" s="11" t="str">
        <f t="shared" si="314"/>
        <v/>
      </c>
    </row>
    <row r="147" spans="1:112">
      <c r="A147" s="161" t="s">
        <v>183</v>
      </c>
      <c r="B147" s="157" t="s">
        <v>197</v>
      </c>
      <c r="C147" s="156">
        <v>159382</v>
      </c>
      <c r="D147" s="158">
        <v>7</v>
      </c>
      <c r="E147" s="336" t="s">
        <v>924</v>
      </c>
      <c r="F147" s="115"/>
      <c r="G147" s="657"/>
      <c r="H147" s="657"/>
      <c r="I147" s="376">
        <f t="shared" si="273"/>
        <v>0</v>
      </c>
      <c r="J147" s="375"/>
      <c r="K147" s="5"/>
      <c r="L147" s="302">
        <f t="shared" si="268"/>
        <v>0</v>
      </c>
      <c r="M147" s="512"/>
      <c r="N147" s="302">
        <f t="shared" si="274"/>
        <v>0</v>
      </c>
      <c r="O147" s="512"/>
      <c r="P147" s="302">
        <f t="shared" si="275"/>
        <v>0</v>
      </c>
      <c r="Q147" s="518"/>
      <c r="R147" s="120">
        <f t="shared" si="252"/>
        <v>0</v>
      </c>
      <c r="S147" s="518"/>
      <c r="T147" s="120">
        <f t="shared" si="276"/>
        <v>0</v>
      </c>
      <c r="U147" s="512"/>
      <c r="V147" s="120">
        <f t="shared" si="277"/>
        <v>0</v>
      </c>
      <c r="W147" s="512"/>
      <c r="X147" s="7">
        <f t="shared" si="269"/>
        <v>0</v>
      </c>
      <c r="Y147" s="6"/>
      <c r="Z147" s="7">
        <f t="shared" si="253"/>
        <v>0</v>
      </c>
      <c r="AA147" s="6"/>
      <c r="AB147" s="7">
        <f t="shared" si="254"/>
        <v>0</v>
      </c>
      <c r="AC147" s="8">
        <f t="shared" si="278"/>
        <v>0</v>
      </c>
      <c r="AD147" s="298">
        <f t="shared" si="255"/>
        <v>0</v>
      </c>
      <c r="AE147" s="110">
        <f t="shared" si="279"/>
        <v>0</v>
      </c>
      <c r="AF147" s="9">
        <f t="shared" si="256"/>
        <v>0</v>
      </c>
      <c r="AG147" s="10">
        <f t="shared" si="280"/>
        <v>0</v>
      </c>
      <c r="AH147" s="11">
        <f t="shared" si="257"/>
        <v>0</v>
      </c>
      <c r="AI147" s="6" t="s">
        <v>766</v>
      </c>
      <c r="AJ147" s="298">
        <f t="shared" si="281"/>
        <v>0</v>
      </c>
      <c r="AK147" s="6" t="s">
        <v>795</v>
      </c>
      <c r="AL147" s="298">
        <f t="shared" si="282"/>
        <v>0</v>
      </c>
      <c r="AM147" s="6"/>
      <c r="AN147" s="298">
        <f t="shared" si="283"/>
        <v>0</v>
      </c>
      <c r="AO147" s="159" t="s">
        <v>730</v>
      </c>
      <c r="AP147" s="657"/>
      <c r="AQ147" s="159" t="s">
        <v>802</v>
      </c>
      <c r="AR147" s="657"/>
      <c r="AS147" s="6"/>
      <c r="AT147" s="41">
        <f t="shared" si="284"/>
        <v>0</v>
      </c>
      <c r="AU147" s="6"/>
      <c r="AV147" s="111">
        <f t="shared" si="258"/>
        <v>0</v>
      </c>
      <c r="AW147" s="6"/>
      <c r="AX147" s="111">
        <f t="shared" si="259"/>
        <v>0</v>
      </c>
      <c r="AY147" s="6"/>
      <c r="AZ147" s="118">
        <f t="shared" si="260"/>
        <v>0</v>
      </c>
      <c r="BA147" s="657"/>
      <c r="BB147" s="298">
        <f t="shared" si="261"/>
        <v>0</v>
      </c>
      <c r="BC147" s="110">
        <f t="shared" si="285"/>
        <v>0</v>
      </c>
      <c r="BD147" s="9">
        <f t="shared" si="262"/>
        <v>0</v>
      </c>
      <c r="BE147" s="10">
        <f t="shared" si="286"/>
        <v>0</v>
      </c>
      <c r="BF147" s="11">
        <f t="shared" si="263"/>
        <v>0</v>
      </c>
      <c r="BG147" s="304">
        <f t="shared" si="287"/>
        <v>0</v>
      </c>
      <c r="BH147" s="298">
        <f t="shared" si="288"/>
        <v>0</v>
      </c>
      <c r="BI147" s="112">
        <f t="shared" si="289"/>
        <v>0</v>
      </c>
      <c r="BJ147" s="113">
        <f t="shared" si="264"/>
        <v>0</v>
      </c>
      <c r="BK147" s="10">
        <f t="shared" si="290"/>
        <v>0</v>
      </c>
      <c r="BL147" s="119">
        <f t="shared" si="265"/>
        <v>0</v>
      </c>
      <c r="BM147" s="5" t="s">
        <v>719</v>
      </c>
      <c r="BN147" s="298">
        <f t="shared" si="291"/>
        <v>0</v>
      </c>
      <c r="BO147" s="6" t="s">
        <v>746</v>
      </c>
      <c r="BP147" s="298">
        <f t="shared" si="292"/>
        <v>0</v>
      </c>
      <c r="BQ147" s="6"/>
      <c r="BR147" s="298">
        <f t="shared" si="293"/>
        <v>0</v>
      </c>
      <c r="BS147" s="160" t="s">
        <v>733</v>
      </c>
      <c r="BT147" s="657"/>
      <c r="BU147" s="160" t="s">
        <v>752</v>
      </c>
      <c r="BV147" s="657"/>
      <c r="BW147" s="40"/>
      <c r="BX147" s="41">
        <f t="shared" si="294"/>
        <v>0</v>
      </c>
      <c r="BY147" s="6"/>
      <c r="BZ147" s="111">
        <f t="shared" si="295"/>
        <v>0</v>
      </c>
      <c r="CA147" s="6"/>
      <c r="CB147" s="111">
        <f t="shared" si="266"/>
        <v>0</v>
      </c>
      <c r="CC147" s="6"/>
      <c r="CD147" s="111">
        <f t="shared" si="267"/>
        <v>0</v>
      </c>
      <c r="CE147" s="657"/>
      <c r="CF147" s="298">
        <f t="shared" si="270"/>
        <v>0</v>
      </c>
      <c r="CG147" s="110">
        <f t="shared" si="296"/>
        <v>0</v>
      </c>
      <c r="CH147" s="9">
        <f t="shared" si="271"/>
        <v>0</v>
      </c>
      <c r="CI147" s="10">
        <f t="shared" si="297"/>
        <v>0</v>
      </c>
      <c r="CJ147" s="117">
        <f t="shared" si="272"/>
        <v>0</v>
      </c>
      <c r="CK147" s="265" t="s">
        <v>791</v>
      </c>
      <c r="CL147" s="302">
        <f t="shared" si="298"/>
        <v>0</v>
      </c>
      <c r="CM147" s="40"/>
      <c r="CN147" s="657"/>
      <c r="CO147" s="6"/>
      <c r="CP147" s="117">
        <f t="shared" si="299"/>
        <v>0</v>
      </c>
      <c r="CQ147" s="657"/>
      <c r="CR147" s="298">
        <f t="shared" si="300"/>
        <v>0</v>
      </c>
      <c r="CS147" s="9" t="str">
        <f t="shared" si="301"/>
        <v/>
      </c>
      <c r="CT147" s="117" t="str">
        <f t="shared" si="302"/>
        <v/>
      </c>
      <c r="CU147" s="657"/>
      <c r="CV147" s="298">
        <f t="shared" si="303"/>
        <v>0</v>
      </c>
      <c r="CW147" s="31">
        <f t="shared" si="304"/>
        <v>0</v>
      </c>
      <c r="CX147" s="121">
        <f t="shared" si="305"/>
        <v>0</v>
      </c>
      <c r="CY147" s="196">
        <f t="shared" si="306"/>
        <v>0</v>
      </c>
      <c r="CZ147" s="298">
        <f t="shared" si="307"/>
        <v>0</v>
      </c>
      <c r="DA147" s="31" t="str">
        <f t="shared" si="308"/>
        <v/>
      </c>
      <c r="DB147" s="121" t="str">
        <f t="shared" si="309"/>
        <v/>
      </c>
      <c r="DC147" s="196">
        <f t="shared" si="310"/>
        <v>0</v>
      </c>
      <c r="DD147" s="298">
        <f t="shared" si="311"/>
        <v>0</v>
      </c>
      <c r="DE147" s="9" t="str">
        <f t="shared" si="312"/>
        <v/>
      </c>
      <c r="DF147" s="11" t="str">
        <f t="shared" si="313"/>
        <v/>
      </c>
      <c r="DG147" s="657"/>
      <c r="DH147" s="11" t="str">
        <f t="shared" si="314"/>
        <v/>
      </c>
    </row>
    <row r="148" spans="1:112">
      <c r="A148" s="161" t="s">
        <v>183</v>
      </c>
      <c r="B148" s="157" t="s">
        <v>198</v>
      </c>
      <c r="C148" s="156">
        <v>158662</v>
      </c>
      <c r="D148" s="158">
        <v>8</v>
      </c>
      <c r="E148" s="336" t="s">
        <v>925</v>
      </c>
      <c r="F148" s="115"/>
      <c r="G148" s="657"/>
      <c r="H148" s="657"/>
      <c r="I148" s="376">
        <f t="shared" si="273"/>
        <v>0</v>
      </c>
      <c r="J148" s="375"/>
      <c r="K148" s="5"/>
      <c r="L148" s="302">
        <f t="shared" si="268"/>
        <v>0</v>
      </c>
      <c r="M148" s="512"/>
      <c r="N148" s="302">
        <f t="shared" si="274"/>
        <v>0</v>
      </c>
      <c r="O148" s="512"/>
      <c r="P148" s="302">
        <f t="shared" si="275"/>
        <v>0</v>
      </c>
      <c r="Q148" s="518"/>
      <c r="R148" s="120">
        <f t="shared" si="252"/>
        <v>0</v>
      </c>
      <c r="S148" s="518"/>
      <c r="T148" s="120">
        <f t="shared" si="276"/>
        <v>0</v>
      </c>
      <c r="U148" s="512"/>
      <c r="V148" s="120">
        <f t="shared" si="277"/>
        <v>0</v>
      </c>
      <c r="W148" s="512"/>
      <c r="X148" s="7">
        <f t="shared" si="269"/>
        <v>0</v>
      </c>
      <c r="Y148" s="6"/>
      <c r="Z148" s="7">
        <f t="shared" si="253"/>
        <v>0</v>
      </c>
      <c r="AA148" s="6"/>
      <c r="AB148" s="7">
        <f t="shared" si="254"/>
        <v>0</v>
      </c>
      <c r="AC148" s="8">
        <f t="shared" si="278"/>
        <v>0</v>
      </c>
      <c r="AD148" s="298">
        <f t="shared" si="255"/>
        <v>0</v>
      </c>
      <c r="AE148" s="110">
        <f t="shared" si="279"/>
        <v>0</v>
      </c>
      <c r="AF148" s="9">
        <f t="shared" si="256"/>
        <v>0</v>
      </c>
      <c r="AG148" s="10">
        <f t="shared" si="280"/>
        <v>0</v>
      </c>
      <c r="AH148" s="11">
        <f t="shared" si="257"/>
        <v>0</v>
      </c>
      <c r="AI148" s="6" t="s">
        <v>767</v>
      </c>
      <c r="AJ148" s="298">
        <f t="shared" si="281"/>
        <v>0</v>
      </c>
      <c r="AK148" s="6" t="s">
        <v>796</v>
      </c>
      <c r="AL148" s="298">
        <f t="shared" si="282"/>
        <v>0</v>
      </c>
      <c r="AM148" s="6"/>
      <c r="AN148" s="298">
        <f t="shared" si="283"/>
        <v>0</v>
      </c>
      <c r="AO148" s="159" t="s">
        <v>748</v>
      </c>
      <c r="AP148" s="657"/>
      <c r="AQ148" s="159" t="s">
        <v>752</v>
      </c>
      <c r="AR148" s="657"/>
      <c r="AS148" s="6"/>
      <c r="AT148" s="41">
        <f t="shared" si="284"/>
        <v>0</v>
      </c>
      <c r="AU148" s="6"/>
      <c r="AV148" s="111">
        <f t="shared" si="258"/>
        <v>0</v>
      </c>
      <c r="AW148" s="6"/>
      <c r="AX148" s="111">
        <f t="shared" si="259"/>
        <v>0</v>
      </c>
      <c r="AY148" s="6"/>
      <c r="AZ148" s="118">
        <f t="shared" si="260"/>
        <v>0</v>
      </c>
      <c r="BA148" s="657"/>
      <c r="BB148" s="298">
        <f t="shared" si="261"/>
        <v>0</v>
      </c>
      <c r="BC148" s="110">
        <f t="shared" si="285"/>
        <v>0</v>
      </c>
      <c r="BD148" s="9">
        <f t="shared" si="262"/>
        <v>0</v>
      </c>
      <c r="BE148" s="10">
        <f t="shared" si="286"/>
        <v>0</v>
      </c>
      <c r="BF148" s="11">
        <f t="shared" si="263"/>
        <v>0</v>
      </c>
      <c r="BG148" s="304">
        <f t="shared" si="287"/>
        <v>0</v>
      </c>
      <c r="BH148" s="298">
        <f t="shared" si="288"/>
        <v>0</v>
      </c>
      <c r="BI148" s="112">
        <f t="shared" si="289"/>
        <v>0</v>
      </c>
      <c r="BJ148" s="113">
        <f t="shared" si="264"/>
        <v>0</v>
      </c>
      <c r="BK148" s="10">
        <f t="shared" si="290"/>
        <v>0</v>
      </c>
      <c r="BL148" s="119">
        <f t="shared" si="265"/>
        <v>0</v>
      </c>
      <c r="BM148" s="5" t="s">
        <v>720</v>
      </c>
      <c r="BN148" s="298">
        <f t="shared" si="291"/>
        <v>0</v>
      </c>
      <c r="BO148" s="6"/>
      <c r="BP148" s="298">
        <f t="shared" si="292"/>
        <v>0</v>
      </c>
      <c r="BQ148" s="6"/>
      <c r="BR148" s="298">
        <f t="shared" si="293"/>
        <v>0</v>
      </c>
      <c r="BS148" s="160"/>
      <c r="BT148" s="657"/>
      <c r="BU148" s="160"/>
      <c r="BV148" s="657"/>
      <c r="BW148" s="40"/>
      <c r="BX148" s="41">
        <f t="shared" si="294"/>
        <v>0</v>
      </c>
      <c r="BY148" s="6"/>
      <c r="BZ148" s="111">
        <f t="shared" si="295"/>
        <v>0</v>
      </c>
      <c r="CA148" s="6"/>
      <c r="CB148" s="111">
        <f t="shared" si="266"/>
        <v>0</v>
      </c>
      <c r="CC148" s="6"/>
      <c r="CD148" s="111">
        <f t="shared" si="267"/>
        <v>0</v>
      </c>
      <c r="CE148" s="657"/>
      <c r="CF148" s="298">
        <f t="shared" si="270"/>
        <v>0</v>
      </c>
      <c r="CG148" s="110">
        <f t="shared" si="296"/>
        <v>0</v>
      </c>
      <c r="CH148" s="9">
        <f t="shared" si="271"/>
        <v>0</v>
      </c>
      <c r="CI148" s="10">
        <f t="shared" si="297"/>
        <v>0</v>
      </c>
      <c r="CJ148" s="117">
        <f t="shared" si="272"/>
        <v>0</v>
      </c>
      <c r="CK148" s="265" t="s">
        <v>818</v>
      </c>
      <c r="CL148" s="302">
        <f t="shared" si="298"/>
        <v>0</v>
      </c>
      <c r="CM148" s="40"/>
      <c r="CN148" s="657"/>
      <c r="CO148" s="6"/>
      <c r="CP148" s="117">
        <f t="shared" si="299"/>
        <v>0</v>
      </c>
      <c r="CQ148" s="657"/>
      <c r="CR148" s="298">
        <f t="shared" si="300"/>
        <v>0</v>
      </c>
      <c r="CS148" s="9" t="str">
        <f t="shared" si="301"/>
        <v/>
      </c>
      <c r="CT148" s="117" t="str">
        <f t="shared" si="302"/>
        <v/>
      </c>
      <c r="CU148" s="657"/>
      <c r="CV148" s="298">
        <f t="shared" si="303"/>
        <v>0</v>
      </c>
      <c r="CW148" s="31">
        <f t="shared" si="304"/>
        <v>0</v>
      </c>
      <c r="CX148" s="121">
        <f t="shared" si="305"/>
        <v>0</v>
      </c>
      <c r="CY148" s="196">
        <f t="shared" si="306"/>
        <v>0</v>
      </c>
      <c r="CZ148" s="298">
        <f t="shared" si="307"/>
        <v>0</v>
      </c>
      <c r="DA148" s="31" t="str">
        <f t="shared" si="308"/>
        <v/>
      </c>
      <c r="DB148" s="121" t="str">
        <f t="shared" si="309"/>
        <v/>
      </c>
      <c r="DC148" s="196">
        <f t="shared" si="310"/>
        <v>0</v>
      </c>
      <c r="DD148" s="298">
        <f t="shared" si="311"/>
        <v>0</v>
      </c>
      <c r="DE148" s="9" t="str">
        <f t="shared" si="312"/>
        <v/>
      </c>
      <c r="DF148" s="11" t="str">
        <f t="shared" si="313"/>
        <v/>
      </c>
      <c r="DG148" s="657"/>
      <c r="DH148" s="11" t="str">
        <f t="shared" si="314"/>
        <v/>
      </c>
    </row>
    <row r="149" spans="1:112">
      <c r="A149" s="161" t="s">
        <v>183</v>
      </c>
      <c r="B149" s="165" t="s">
        <v>199</v>
      </c>
      <c r="C149" s="156">
        <v>437103</v>
      </c>
      <c r="D149" s="158">
        <v>9</v>
      </c>
      <c r="E149" s="336" t="s">
        <v>926</v>
      </c>
      <c r="F149" s="115"/>
      <c r="G149" s="657"/>
      <c r="H149" s="657"/>
      <c r="I149" s="376">
        <f t="shared" si="273"/>
        <v>0</v>
      </c>
      <c r="J149" s="375"/>
      <c r="K149" s="5"/>
      <c r="L149" s="302">
        <f t="shared" si="268"/>
        <v>0</v>
      </c>
      <c r="M149" s="512"/>
      <c r="N149" s="302">
        <f t="shared" si="274"/>
        <v>0</v>
      </c>
      <c r="O149" s="512"/>
      <c r="P149" s="302">
        <f t="shared" si="275"/>
        <v>0</v>
      </c>
      <c r="Q149" s="518"/>
      <c r="R149" s="120">
        <f t="shared" si="252"/>
        <v>0</v>
      </c>
      <c r="S149" s="518"/>
      <c r="T149" s="120">
        <f t="shared" si="276"/>
        <v>0</v>
      </c>
      <c r="U149" s="512"/>
      <c r="V149" s="120">
        <f t="shared" si="277"/>
        <v>0</v>
      </c>
      <c r="W149" s="512"/>
      <c r="X149" s="7">
        <f t="shared" si="269"/>
        <v>0</v>
      </c>
      <c r="Y149" s="6"/>
      <c r="Z149" s="7">
        <f t="shared" si="253"/>
        <v>0</v>
      </c>
      <c r="AA149" s="6"/>
      <c r="AB149" s="7">
        <f t="shared" si="254"/>
        <v>0</v>
      </c>
      <c r="AC149" s="8">
        <f t="shared" si="278"/>
        <v>0</v>
      </c>
      <c r="AD149" s="298">
        <f t="shared" si="255"/>
        <v>0</v>
      </c>
      <c r="AE149" s="110">
        <f t="shared" si="279"/>
        <v>0</v>
      </c>
      <c r="AF149" s="9">
        <f t="shared" si="256"/>
        <v>0</v>
      </c>
      <c r="AG149" s="10">
        <f t="shared" si="280"/>
        <v>0</v>
      </c>
      <c r="AH149" s="11">
        <f t="shared" si="257"/>
        <v>0</v>
      </c>
      <c r="AI149" s="6" t="s">
        <v>768</v>
      </c>
      <c r="AJ149" s="298">
        <f t="shared" si="281"/>
        <v>0</v>
      </c>
      <c r="AK149" s="6" t="s">
        <v>797</v>
      </c>
      <c r="AL149" s="298">
        <f t="shared" si="282"/>
        <v>0</v>
      </c>
      <c r="AM149" s="6"/>
      <c r="AN149" s="298">
        <f t="shared" si="283"/>
        <v>0</v>
      </c>
      <c r="AO149" s="159" t="s">
        <v>782</v>
      </c>
      <c r="AP149" s="657"/>
      <c r="AQ149" s="159" t="s">
        <v>779</v>
      </c>
      <c r="AR149" s="657"/>
      <c r="AS149" s="6"/>
      <c r="AT149" s="41">
        <f t="shared" si="284"/>
        <v>0</v>
      </c>
      <c r="AU149" s="6"/>
      <c r="AV149" s="111">
        <f t="shared" si="258"/>
        <v>0</v>
      </c>
      <c r="AW149" s="6"/>
      <c r="AX149" s="111">
        <f t="shared" si="259"/>
        <v>0</v>
      </c>
      <c r="AY149" s="6"/>
      <c r="AZ149" s="118">
        <f t="shared" si="260"/>
        <v>0</v>
      </c>
      <c r="BA149" s="657"/>
      <c r="BB149" s="298">
        <f t="shared" si="261"/>
        <v>0</v>
      </c>
      <c r="BC149" s="110">
        <f t="shared" si="285"/>
        <v>0</v>
      </c>
      <c r="BD149" s="9">
        <f t="shared" si="262"/>
        <v>0</v>
      </c>
      <c r="BE149" s="10">
        <f t="shared" si="286"/>
        <v>0</v>
      </c>
      <c r="BF149" s="11">
        <f t="shared" si="263"/>
        <v>0</v>
      </c>
      <c r="BG149" s="304">
        <f t="shared" si="287"/>
        <v>0</v>
      </c>
      <c r="BH149" s="298">
        <f t="shared" si="288"/>
        <v>0</v>
      </c>
      <c r="BI149" s="112">
        <f t="shared" si="289"/>
        <v>0</v>
      </c>
      <c r="BJ149" s="113">
        <f t="shared" si="264"/>
        <v>0</v>
      </c>
      <c r="BK149" s="10">
        <f t="shared" si="290"/>
        <v>0</v>
      </c>
      <c r="BL149" s="119">
        <f t="shared" si="265"/>
        <v>0</v>
      </c>
      <c r="BM149" s="5" t="s">
        <v>721</v>
      </c>
      <c r="BN149" s="298">
        <f t="shared" si="291"/>
        <v>0</v>
      </c>
      <c r="BO149" s="6"/>
      <c r="BP149" s="298">
        <f t="shared" si="292"/>
        <v>0</v>
      </c>
      <c r="BQ149" s="6"/>
      <c r="BR149" s="298">
        <f t="shared" si="293"/>
        <v>0</v>
      </c>
      <c r="BS149" s="160"/>
      <c r="BT149" s="657"/>
      <c r="BU149" s="160"/>
      <c r="BV149" s="657"/>
      <c r="BW149" s="40"/>
      <c r="BX149" s="41">
        <f t="shared" si="294"/>
        <v>0</v>
      </c>
      <c r="BY149" s="6"/>
      <c r="BZ149" s="111">
        <f t="shared" si="295"/>
        <v>0</v>
      </c>
      <c r="CA149" s="6"/>
      <c r="CB149" s="111">
        <f t="shared" si="266"/>
        <v>0</v>
      </c>
      <c r="CC149" s="6"/>
      <c r="CD149" s="111">
        <f t="shared" si="267"/>
        <v>0</v>
      </c>
      <c r="CE149" s="657"/>
      <c r="CF149" s="298">
        <f t="shared" si="270"/>
        <v>0</v>
      </c>
      <c r="CG149" s="110">
        <f t="shared" si="296"/>
        <v>0</v>
      </c>
      <c r="CH149" s="9">
        <f t="shared" si="271"/>
        <v>0</v>
      </c>
      <c r="CI149" s="10">
        <f t="shared" si="297"/>
        <v>0</v>
      </c>
      <c r="CJ149" s="117">
        <f t="shared" si="272"/>
        <v>0</v>
      </c>
      <c r="CK149" s="265" t="s">
        <v>819</v>
      </c>
      <c r="CL149" s="302">
        <f t="shared" si="298"/>
        <v>0</v>
      </c>
      <c r="CM149" s="40"/>
      <c r="CN149" s="657"/>
      <c r="CO149" s="6"/>
      <c r="CP149" s="117">
        <f t="shared" si="299"/>
        <v>0</v>
      </c>
      <c r="CQ149" s="657"/>
      <c r="CR149" s="298">
        <f t="shared" si="300"/>
        <v>0</v>
      </c>
      <c r="CS149" s="9" t="str">
        <f t="shared" si="301"/>
        <v/>
      </c>
      <c r="CT149" s="117" t="str">
        <f t="shared" si="302"/>
        <v/>
      </c>
      <c r="CU149" s="657"/>
      <c r="CV149" s="298">
        <f t="shared" si="303"/>
        <v>0</v>
      </c>
      <c r="CW149" s="31">
        <f t="shared" si="304"/>
        <v>0</v>
      </c>
      <c r="CX149" s="121">
        <f t="shared" si="305"/>
        <v>0</v>
      </c>
      <c r="CY149" s="196">
        <f t="shared" si="306"/>
        <v>0</v>
      </c>
      <c r="CZ149" s="298">
        <f t="shared" si="307"/>
        <v>0</v>
      </c>
      <c r="DA149" s="31" t="str">
        <f t="shared" si="308"/>
        <v/>
      </c>
      <c r="DB149" s="121" t="str">
        <f t="shared" si="309"/>
        <v/>
      </c>
      <c r="DC149" s="196">
        <f t="shared" si="310"/>
        <v>0</v>
      </c>
      <c r="DD149" s="298">
        <f t="shared" si="311"/>
        <v>0</v>
      </c>
      <c r="DE149" s="9" t="str">
        <f t="shared" si="312"/>
        <v/>
      </c>
      <c r="DF149" s="11" t="str">
        <f t="shared" si="313"/>
        <v/>
      </c>
      <c r="DG149" s="657"/>
      <c r="DH149" s="11" t="str">
        <f t="shared" si="314"/>
        <v/>
      </c>
    </row>
    <row r="150" spans="1:112">
      <c r="A150" s="161" t="s">
        <v>183</v>
      </c>
      <c r="B150" s="157" t="s">
        <v>200</v>
      </c>
      <c r="C150" s="156">
        <v>158431</v>
      </c>
      <c r="D150" s="158">
        <v>9</v>
      </c>
      <c r="E150" s="336" t="s">
        <v>927</v>
      </c>
      <c r="F150" s="115"/>
      <c r="G150" s="657"/>
      <c r="H150" s="657"/>
      <c r="I150" s="376">
        <f t="shared" si="273"/>
        <v>0</v>
      </c>
      <c r="J150" s="375"/>
      <c r="K150" s="5"/>
      <c r="L150" s="302">
        <f t="shared" si="268"/>
        <v>0</v>
      </c>
      <c r="M150" s="512"/>
      <c r="N150" s="302">
        <f t="shared" si="274"/>
        <v>0</v>
      </c>
      <c r="O150" s="512"/>
      <c r="P150" s="302">
        <f t="shared" si="275"/>
        <v>0</v>
      </c>
      <c r="Q150" s="518"/>
      <c r="R150" s="120">
        <f t="shared" si="252"/>
        <v>0</v>
      </c>
      <c r="S150" s="518"/>
      <c r="T150" s="120">
        <f t="shared" si="276"/>
        <v>0</v>
      </c>
      <c r="U150" s="512"/>
      <c r="V150" s="120">
        <f t="shared" si="277"/>
        <v>0</v>
      </c>
      <c r="W150" s="512"/>
      <c r="X150" s="7">
        <f t="shared" si="269"/>
        <v>0</v>
      </c>
      <c r="Y150" s="6"/>
      <c r="Z150" s="7">
        <f t="shared" si="253"/>
        <v>0</v>
      </c>
      <c r="AA150" s="6"/>
      <c r="AB150" s="7">
        <f t="shared" si="254"/>
        <v>0</v>
      </c>
      <c r="AC150" s="8">
        <f t="shared" si="278"/>
        <v>0</v>
      </c>
      <c r="AD150" s="298">
        <f t="shared" si="255"/>
        <v>0</v>
      </c>
      <c r="AE150" s="110">
        <f t="shared" si="279"/>
        <v>0</v>
      </c>
      <c r="AF150" s="9">
        <f t="shared" si="256"/>
        <v>0</v>
      </c>
      <c r="AG150" s="10">
        <f t="shared" si="280"/>
        <v>0</v>
      </c>
      <c r="AH150" s="11">
        <f t="shared" si="257"/>
        <v>0</v>
      </c>
      <c r="AI150" s="6" t="s">
        <v>722</v>
      </c>
      <c r="AJ150" s="298">
        <f t="shared" si="281"/>
        <v>0</v>
      </c>
      <c r="AK150" s="6" t="s">
        <v>798</v>
      </c>
      <c r="AL150" s="298">
        <f t="shared" si="282"/>
        <v>0</v>
      </c>
      <c r="AM150" s="6"/>
      <c r="AN150" s="298">
        <f t="shared" si="283"/>
        <v>0</v>
      </c>
      <c r="AO150" s="159" t="s">
        <v>783</v>
      </c>
      <c r="AP150" s="657"/>
      <c r="AQ150" s="159" t="s">
        <v>808</v>
      </c>
      <c r="AR150" s="657"/>
      <c r="AS150" s="6"/>
      <c r="AT150" s="41">
        <f t="shared" si="284"/>
        <v>0</v>
      </c>
      <c r="AU150" s="6"/>
      <c r="AV150" s="111">
        <f t="shared" si="258"/>
        <v>0</v>
      </c>
      <c r="AW150" s="6"/>
      <c r="AX150" s="111">
        <f t="shared" si="259"/>
        <v>0</v>
      </c>
      <c r="AY150" s="6"/>
      <c r="AZ150" s="118">
        <f t="shared" si="260"/>
        <v>0</v>
      </c>
      <c r="BA150" s="657"/>
      <c r="BB150" s="298">
        <f t="shared" si="261"/>
        <v>0</v>
      </c>
      <c r="BC150" s="110">
        <f t="shared" si="285"/>
        <v>0</v>
      </c>
      <c r="BD150" s="9">
        <f t="shared" si="262"/>
        <v>0</v>
      </c>
      <c r="BE150" s="10">
        <f t="shared" si="286"/>
        <v>0</v>
      </c>
      <c r="BF150" s="11">
        <f t="shared" si="263"/>
        <v>0</v>
      </c>
      <c r="BG150" s="304">
        <f t="shared" si="287"/>
        <v>0</v>
      </c>
      <c r="BH150" s="298">
        <f t="shared" si="288"/>
        <v>0</v>
      </c>
      <c r="BI150" s="112">
        <f t="shared" si="289"/>
        <v>0</v>
      </c>
      <c r="BJ150" s="113">
        <f t="shared" si="264"/>
        <v>0</v>
      </c>
      <c r="BK150" s="10">
        <f t="shared" si="290"/>
        <v>0</v>
      </c>
      <c r="BL150" s="119">
        <f t="shared" si="265"/>
        <v>0</v>
      </c>
      <c r="BM150" s="5" t="s">
        <v>722</v>
      </c>
      <c r="BN150" s="298">
        <f t="shared" si="291"/>
        <v>0</v>
      </c>
      <c r="BO150" s="6"/>
      <c r="BP150" s="298">
        <f t="shared" si="292"/>
        <v>0</v>
      </c>
      <c r="BQ150" s="6"/>
      <c r="BR150" s="298">
        <f t="shared" si="293"/>
        <v>0</v>
      </c>
      <c r="BS150" s="160"/>
      <c r="BT150" s="657"/>
      <c r="BU150" s="160"/>
      <c r="BV150" s="657"/>
      <c r="BW150" s="40"/>
      <c r="BX150" s="41">
        <f t="shared" si="294"/>
        <v>0</v>
      </c>
      <c r="BY150" s="6"/>
      <c r="BZ150" s="111">
        <f t="shared" si="295"/>
        <v>0</v>
      </c>
      <c r="CA150" s="6"/>
      <c r="CB150" s="111">
        <f t="shared" si="266"/>
        <v>0</v>
      </c>
      <c r="CC150" s="6"/>
      <c r="CD150" s="111">
        <f t="shared" si="267"/>
        <v>0</v>
      </c>
      <c r="CE150" s="657"/>
      <c r="CF150" s="298">
        <f t="shared" si="270"/>
        <v>0</v>
      </c>
      <c r="CG150" s="110">
        <f t="shared" si="296"/>
        <v>0</v>
      </c>
      <c r="CH150" s="9">
        <f t="shared" si="271"/>
        <v>0</v>
      </c>
      <c r="CI150" s="10">
        <f t="shared" si="297"/>
        <v>0</v>
      </c>
      <c r="CJ150" s="117">
        <f t="shared" si="272"/>
        <v>0</v>
      </c>
      <c r="CK150" s="265" t="s">
        <v>820</v>
      </c>
      <c r="CL150" s="302">
        <f t="shared" si="298"/>
        <v>0</v>
      </c>
      <c r="CM150" s="40"/>
      <c r="CN150" s="657"/>
      <c r="CO150" s="6"/>
      <c r="CP150" s="117">
        <f t="shared" si="299"/>
        <v>0</v>
      </c>
      <c r="CQ150" s="657"/>
      <c r="CR150" s="298">
        <f t="shared" si="300"/>
        <v>0</v>
      </c>
      <c r="CS150" s="9" t="str">
        <f t="shared" si="301"/>
        <v/>
      </c>
      <c r="CT150" s="117" t="str">
        <f t="shared" si="302"/>
        <v/>
      </c>
      <c r="CU150" s="657"/>
      <c r="CV150" s="298">
        <f t="shared" si="303"/>
        <v>0</v>
      </c>
      <c r="CW150" s="31">
        <f t="shared" si="304"/>
        <v>0</v>
      </c>
      <c r="CX150" s="121">
        <f t="shared" si="305"/>
        <v>0</v>
      </c>
      <c r="CY150" s="196">
        <f t="shared" si="306"/>
        <v>0</v>
      </c>
      <c r="CZ150" s="298">
        <f t="shared" si="307"/>
        <v>0</v>
      </c>
      <c r="DA150" s="31" t="str">
        <f t="shared" si="308"/>
        <v/>
      </c>
      <c r="DB150" s="121" t="str">
        <f t="shared" si="309"/>
        <v/>
      </c>
      <c r="DC150" s="196">
        <f t="shared" si="310"/>
        <v>0</v>
      </c>
      <c r="DD150" s="298">
        <f t="shared" si="311"/>
        <v>0</v>
      </c>
      <c r="DE150" s="9" t="str">
        <f t="shared" si="312"/>
        <v/>
      </c>
      <c r="DF150" s="11" t="str">
        <f t="shared" si="313"/>
        <v/>
      </c>
      <c r="DG150" s="657"/>
      <c r="DH150" s="11" t="str">
        <f t="shared" si="314"/>
        <v/>
      </c>
    </row>
    <row r="151" spans="1:112">
      <c r="A151" s="161" t="s">
        <v>183</v>
      </c>
      <c r="B151" s="166" t="s">
        <v>201</v>
      </c>
      <c r="C151" s="156">
        <v>159407</v>
      </c>
      <c r="D151" s="158">
        <v>9</v>
      </c>
      <c r="E151" s="336" t="s">
        <v>928</v>
      </c>
      <c r="F151" s="115"/>
      <c r="G151" s="657"/>
      <c r="H151" s="657"/>
      <c r="I151" s="376">
        <f t="shared" si="273"/>
        <v>0</v>
      </c>
      <c r="J151" s="375"/>
      <c r="K151" s="5"/>
      <c r="L151" s="302">
        <f t="shared" si="268"/>
        <v>0</v>
      </c>
      <c r="M151" s="512"/>
      <c r="N151" s="302">
        <f t="shared" si="274"/>
        <v>0</v>
      </c>
      <c r="O151" s="512"/>
      <c r="P151" s="302">
        <f t="shared" si="275"/>
        <v>0</v>
      </c>
      <c r="Q151" s="518"/>
      <c r="R151" s="120">
        <f t="shared" si="252"/>
        <v>0</v>
      </c>
      <c r="S151" s="518"/>
      <c r="T151" s="120">
        <f t="shared" si="276"/>
        <v>0</v>
      </c>
      <c r="U151" s="512"/>
      <c r="V151" s="120">
        <f t="shared" si="277"/>
        <v>0</v>
      </c>
      <c r="W151" s="512"/>
      <c r="X151" s="7">
        <f t="shared" si="269"/>
        <v>0</v>
      </c>
      <c r="Y151" s="6"/>
      <c r="Z151" s="7">
        <f t="shared" si="253"/>
        <v>0</v>
      </c>
      <c r="AA151" s="6"/>
      <c r="AB151" s="7">
        <f t="shared" si="254"/>
        <v>0</v>
      </c>
      <c r="AC151" s="8">
        <f t="shared" si="278"/>
        <v>0</v>
      </c>
      <c r="AD151" s="298">
        <f t="shared" si="255"/>
        <v>0</v>
      </c>
      <c r="AE151" s="110">
        <f t="shared" si="279"/>
        <v>0</v>
      </c>
      <c r="AF151" s="9">
        <f t="shared" si="256"/>
        <v>0</v>
      </c>
      <c r="AG151" s="10">
        <f t="shared" si="280"/>
        <v>0</v>
      </c>
      <c r="AH151" s="11">
        <f t="shared" si="257"/>
        <v>0</v>
      </c>
      <c r="AI151" s="6" t="s">
        <v>769</v>
      </c>
      <c r="AJ151" s="298">
        <f t="shared" si="281"/>
        <v>0</v>
      </c>
      <c r="AK151" s="6" t="s">
        <v>793</v>
      </c>
      <c r="AL151" s="298">
        <f t="shared" si="282"/>
        <v>0</v>
      </c>
      <c r="AM151" s="6"/>
      <c r="AN151" s="298">
        <f t="shared" si="283"/>
        <v>0</v>
      </c>
      <c r="AO151" s="159" t="s">
        <v>774</v>
      </c>
      <c r="AP151" s="657"/>
      <c r="AQ151" s="159" t="s">
        <v>733</v>
      </c>
      <c r="AR151" s="657"/>
      <c r="AS151" s="6"/>
      <c r="AT151" s="41">
        <f t="shared" si="284"/>
        <v>0</v>
      </c>
      <c r="AU151" s="6"/>
      <c r="AV151" s="111">
        <f t="shared" si="258"/>
        <v>0</v>
      </c>
      <c r="AW151" s="6"/>
      <c r="AX151" s="111">
        <f t="shared" si="259"/>
        <v>0</v>
      </c>
      <c r="AY151" s="6"/>
      <c r="AZ151" s="118">
        <f t="shared" si="260"/>
        <v>0</v>
      </c>
      <c r="BA151" s="657"/>
      <c r="BB151" s="298">
        <f t="shared" si="261"/>
        <v>0</v>
      </c>
      <c r="BC151" s="110">
        <f t="shared" si="285"/>
        <v>0</v>
      </c>
      <c r="BD151" s="9">
        <f t="shared" si="262"/>
        <v>0</v>
      </c>
      <c r="BE151" s="10">
        <f t="shared" si="286"/>
        <v>0</v>
      </c>
      <c r="BF151" s="11">
        <f t="shared" si="263"/>
        <v>0</v>
      </c>
      <c r="BG151" s="304">
        <f t="shared" si="287"/>
        <v>0</v>
      </c>
      <c r="BH151" s="298">
        <f t="shared" si="288"/>
        <v>0</v>
      </c>
      <c r="BI151" s="112">
        <f t="shared" si="289"/>
        <v>0</v>
      </c>
      <c r="BJ151" s="113">
        <f t="shared" si="264"/>
        <v>0</v>
      </c>
      <c r="BK151" s="10">
        <f t="shared" si="290"/>
        <v>0</v>
      </c>
      <c r="BL151" s="119">
        <f t="shared" si="265"/>
        <v>0</v>
      </c>
      <c r="BM151" s="5"/>
      <c r="BN151" s="298">
        <f t="shared" si="291"/>
        <v>0</v>
      </c>
      <c r="BO151" s="6"/>
      <c r="BP151" s="298">
        <f t="shared" si="292"/>
        <v>0</v>
      </c>
      <c r="BQ151" s="6"/>
      <c r="BR151" s="298">
        <f t="shared" si="293"/>
        <v>0</v>
      </c>
      <c r="BS151" s="160"/>
      <c r="BT151" s="657"/>
      <c r="BU151" s="160"/>
      <c r="BV151" s="657"/>
      <c r="BW151" s="40"/>
      <c r="BX151" s="41">
        <f t="shared" si="294"/>
        <v>0</v>
      </c>
      <c r="BY151" s="6"/>
      <c r="BZ151" s="111">
        <f t="shared" si="295"/>
        <v>0</v>
      </c>
      <c r="CA151" s="6"/>
      <c r="CB151" s="111">
        <f t="shared" si="266"/>
        <v>0</v>
      </c>
      <c r="CC151" s="6"/>
      <c r="CD151" s="111">
        <f t="shared" si="267"/>
        <v>0</v>
      </c>
      <c r="CE151" s="657"/>
      <c r="CF151" s="298">
        <f t="shared" si="270"/>
        <v>0</v>
      </c>
      <c r="CG151" s="110">
        <f t="shared" si="296"/>
        <v>0</v>
      </c>
      <c r="CH151" s="9">
        <f t="shared" si="271"/>
        <v>0</v>
      </c>
      <c r="CI151" s="10">
        <f t="shared" si="297"/>
        <v>0</v>
      </c>
      <c r="CJ151" s="117">
        <f t="shared" si="272"/>
        <v>0</v>
      </c>
      <c r="CK151" s="265" t="s">
        <v>821</v>
      </c>
      <c r="CL151" s="302">
        <f t="shared" si="298"/>
        <v>0</v>
      </c>
      <c r="CM151" s="40"/>
      <c r="CN151" s="657"/>
      <c r="CO151" s="6"/>
      <c r="CP151" s="117">
        <f t="shared" si="299"/>
        <v>0</v>
      </c>
      <c r="CQ151" s="657"/>
      <c r="CR151" s="298">
        <f t="shared" si="300"/>
        <v>0</v>
      </c>
      <c r="CS151" s="9" t="str">
        <f t="shared" si="301"/>
        <v/>
      </c>
      <c r="CT151" s="117" t="str">
        <f t="shared" si="302"/>
        <v/>
      </c>
      <c r="CU151" s="657"/>
      <c r="CV151" s="298">
        <f t="shared" si="303"/>
        <v>0</v>
      </c>
      <c r="CW151" s="31">
        <f t="shared" si="304"/>
        <v>0</v>
      </c>
      <c r="CX151" s="121">
        <f t="shared" si="305"/>
        <v>0</v>
      </c>
      <c r="CY151" s="196">
        <f t="shared" si="306"/>
        <v>0</v>
      </c>
      <c r="CZ151" s="298">
        <f t="shared" si="307"/>
        <v>0</v>
      </c>
      <c r="DA151" s="31" t="str">
        <f t="shared" si="308"/>
        <v/>
      </c>
      <c r="DB151" s="121" t="str">
        <f t="shared" si="309"/>
        <v/>
      </c>
      <c r="DC151" s="196">
        <f t="shared" si="310"/>
        <v>0</v>
      </c>
      <c r="DD151" s="298">
        <f t="shared" si="311"/>
        <v>0</v>
      </c>
      <c r="DE151" s="9" t="str">
        <f t="shared" si="312"/>
        <v/>
      </c>
      <c r="DF151" s="11" t="str">
        <f t="shared" si="313"/>
        <v/>
      </c>
      <c r="DG151" s="657"/>
      <c r="DH151" s="11" t="str">
        <f t="shared" si="314"/>
        <v/>
      </c>
    </row>
    <row r="152" spans="1:112">
      <c r="A152" s="161" t="s">
        <v>183</v>
      </c>
      <c r="B152" s="157" t="s">
        <v>202</v>
      </c>
      <c r="C152" s="156">
        <v>440624</v>
      </c>
      <c r="D152" s="158">
        <v>10</v>
      </c>
      <c r="E152" s="336" t="s">
        <v>929</v>
      </c>
      <c r="F152" s="115"/>
      <c r="G152" s="657"/>
      <c r="H152" s="657"/>
      <c r="I152" s="376">
        <f t="shared" si="273"/>
        <v>0</v>
      </c>
      <c r="J152" s="375"/>
      <c r="K152" s="5"/>
      <c r="L152" s="302">
        <f t="shared" si="268"/>
        <v>0</v>
      </c>
      <c r="M152" s="512"/>
      <c r="N152" s="302">
        <f t="shared" si="274"/>
        <v>0</v>
      </c>
      <c r="O152" s="512"/>
      <c r="P152" s="302">
        <f t="shared" si="275"/>
        <v>0</v>
      </c>
      <c r="Q152" s="518"/>
      <c r="R152" s="120">
        <f t="shared" si="252"/>
        <v>0</v>
      </c>
      <c r="S152" s="518"/>
      <c r="T152" s="120">
        <f t="shared" si="276"/>
        <v>0</v>
      </c>
      <c r="U152" s="512"/>
      <c r="V152" s="120">
        <f t="shared" si="277"/>
        <v>0</v>
      </c>
      <c r="W152" s="512"/>
      <c r="X152" s="7">
        <f t="shared" si="269"/>
        <v>0</v>
      </c>
      <c r="Y152" s="6"/>
      <c r="Z152" s="7">
        <f t="shared" si="253"/>
        <v>0</v>
      </c>
      <c r="AA152" s="6"/>
      <c r="AB152" s="7">
        <f t="shared" si="254"/>
        <v>0</v>
      </c>
      <c r="AC152" s="8">
        <f t="shared" si="278"/>
        <v>0</v>
      </c>
      <c r="AD152" s="298">
        <f t="shared" si="255"/>
        <v>0</v>
      </c>
      <c r="AE152" s="110">
        <f t="shared" si="279"/>
        <v>0</v>
      </c>
      <c r="AF152" s="9">
        <f t="shared" si="256"/>
        <v>0</v>
      </c>
      <c r="AG152" s="10">
        <f t="shared" si="280"/>
        <v>0</v>
      </c>
      <c r="AH152" s="11">
        <f t="shared" si="257"/>
        <v>0</v>
      </c>
      <c r="AI152" s="6" t="s">
        <v>746</v>
      </c>
      <c r="AJ152" s="298">
        <f t="shared" si="281"/>
        <v>0</v>
      </c>
      <c r="AK152" s="6" t="s">
        <v>800</v>
      </c>
      <c r="AL152" s="298">
        <f t="shared" si="282"/>
        <v>0</v>
      </c>
      <c r="AM152" s="6"/>
      <c r="AN152" s="298">
        <f t="shared" si="283"/>
        <v>0</v>
      </c>
      <c r="AO152" s="159" t="s">
        <v>784</v>
      </c>
      <c r="AP152" s="657"/>
      <c r="AQ152" s="159" t="s">
        <v>774</v>
      </c>
      <c r="AR152" s="657"/>
      <c r="AS152" s="6"/>
      <c r="AT152" s="41">
        <f t="shared" si="284"/>
        <v>0</v>
      </c>
      <c r="AU152" s="6"/>
      <c r="AV152" s="111">
        <f t="shared" si="258"/>
        <v>0</v>
      </c>
      <c r="AW152" s="6"/>
      <c r="AX152" s="111">
        <f t="shared" si="259"/>
        <v>0</v>
      </c>
      <c r="AY152" s="6"/>
      <c r="AZ152" s="118">
        <f t="shared" si="260"/>
        <v>0</v>
      </c>
      <c r="BA152" s="657"/>
      <c r="BB152" s="298">
        <f t="shared" si="261"/>
        <v>0</v>
      </c>
      <c r="BC152" s="110">
        <f t="shared" si="285"/>
        <v>0</v>
      </c>
      <c r="BD152" s="9">
        <f t="shared" si="262"/>
        <v>0</v>
      </c>
      <c r="BE152" s="10">
        <f t="shared" si="286"/>
        <v>0</v>
      </c>
      <c r="BF152" s="11">
        <f t="shared" si="263"/>
        <v>0</v>
      </c>
      <c r="BG152" s="304">
        <f t="shared" si="287"/>
        <v>0</v>
      </c>
      <c r="BH152" s="298">
        <f t="shared" si="288"/>
        <v>0</v>
      </c>
      <c r="BI152" s="112">
        <f t="shared" si="289"/>
        <v>0</v>
      </c>
      <c r="BJ152" s="113">
        <f t="shared" si="264"/>
        <v>0</v>
      </c>
      <c r="BK152" s="10">
        <f t="shared" si="290"/>
        <v>0</v>
      </c>
      <c r="BL152" s="119">
        <f t="shared" si="265"/>
        <v>0</v>
      </c>
      <c r="BM152" s="5"/>
      <c r="BN152" s="298">
        <f t="shared" si="291"/>
        <v>0</v>
      </c>
      <c r="BO152" s="6"/>
      <c r="BP152" s="298">
        <f t="shared" si="292"/>
        <v>0</v>
      </c>
      <c r="BQ152" s="6"/>
      <c r="BR152" s="298">
        <f t="shared" si="293"/>
        <v>0</v>
      </c>
      <c r="BS152" s="160"/>
      <c r="BT152" s="657"/>
      <c r="BU152" s="160"/>
      <c r="BV152" s="657"/>
      <c r="BW152" s="40"/>
      <c r="BX152" s="41">
        <f t="shared" si="294"/>
        <v>0</v>
      </c>
      <c r="BY152" s="6"/>
      <c r="BZ152" s="111">
        <f t="shared" si="295"/>
        <v>0</v>
      </c>
      <c r="CA152" s="6"/>
      <c r="CB152" s="111">
        <f t="shared" si="266"/>
        <v>0</v>
      </c>
      <c r="CC152" s="6"/>
      <c r="CD152" s="111">
        <f t="shared" si="267"/>
        <v>0</v>
      </c>
      <c r="CE152" s="657"/>
      <c r="CF152" s="298">
        <f t="shared" si="270"/>
        <v>0</v>
      </c>
      <c r="CG152" s="110">
        <f t="shared" si="296"/>
        <v>0</v>
      </c>
      <c r="CH152" s="9">
        <f t="shared" si="271"/>
        <v>0</v>
      </c>
      <c r="CI152" s="10">
        <f t="shared" si="297"/>
        <v>0</v>
      </c>
      <c r="CJ152" s="117">
        <f t="shared" si="272"/>
        <v>0</v>
      </c>
      <c r="CK152" s="265" t="s">
        <v>822</v>
      </c>
      <c r="CL152" s="302">
        <f t="shared" si="298"/>
        <v>0</v>
      </c>
      <c r="CM152" s="40"/>
      <c r="CN152" s="657"/>
      <c r="CO152" s="6"/>
      <c r="CP152" s="117">
        <f t="shared" si="299"/>
        <v>0</v>
      </c>
      <c r="CQ152" s="657"/>
      <c r="CR152" s="298">
        <f t="shared" si="300"/>
        <v>0</v>
      </c>
      <c r="CS152" s="9" t="str">
        <f t="shared" si="301"/>
        <v/>
      </c>
      <c r="CT152" s="117" t="str">
        <f t="shared" si="302"/>
        <v/>
      </c>
      <c r="CU152" s="657"/>
      <c r="CV152" s="298">
        <f t="shared" si="303"/>
        <v>0</v>
      </c>
      <c r="CW152" s="31">
        <f t="shared" si="304"/>
        <v>0</v>
      </c>
      <c r="CX152" s="121">
        <f t="shared" si="305"/>
        <v>0</v>
      </c>
      <c r="CY152" s="196">
        <f t="shared" si="306"/>
        <v>0</v>
      </c>
      <c r="CZ152" s="298">
        <f t="shared" si="307"/>
        <v>0</v>
      </c>
      <c r="DA152" s="31" t="str">
        <f t="shared" si="308"/>
        <v/>
      </c>
      <c r="DB152" s="121" t="str">
        <f t="shared" si="309"/>
        <v/>
      </c>
      <c r="DC152" s="196">
        <f t="shared" si="310"/>
        <v>0</v>
      </c>
      <c r="DD152" s="298">
        <f t="shared" si="311"/>
        <v>0</v>
      </c>
      <c r="DE152" s="9" t="str">
        <f t="shared" si="312"/>
        <v/>
      </c>
      <c r="DF152" s="11" t="str">
        <f t="shared" si="313"/>
        <v/>
      </c>
      <c r="DG152" s="657"/>
      <c r="DH152" s="11" t="str">
        <f t="shared" si="314"/>
        <v/>
      </c>
    </row>
    <row r="153" spans="1:112">
      <c r="A153" s="161" t="s">
        <v>183</v>
      </c>
      <c r="B153" s="157" t="s">
        <v>203</v>
      </c>
      <c r="C153" s="156">
        <v>158884</v>
      </c>
      <c r="D153" s="158">
        <v>10</v>
      </c>
      <c r="E153" s="336" t="s">
        <v>930</v>
      </c>
      <c r="F153" s="115"/>
      <c r="G153" s="657"/>
      <c r="H153" s="657"/>
      <c r="I153" s="376">
        <f t="shared" si="273"/>
        <v>0</v>
      </c>
      <c r="J153" s="375"/>
      <c r="K153" s="5"/>
      <c r="L153" s="302">
        <f t="shared" si="268"/>
        <v>0</v>
      </c>
      <c r="M153" s="512"/>
      <c r="N153" s="302">
        <f t="shared" si="274"/>
        <v>0</v>
      </c>
      <c r="O153" s="512"/>
      <c r="P153" s="302">
        <f t="shared" si="275"/>
        <v>0</v>
      </c>
      <c r="Q153" s="518"/>
      <c r="R153" s="120">
        <f t="shared" si="252"/>
        <v>0</v>
      </c>
      <c r="S153" s="518"/>
      <c r="T153" s="120">
        <f t="shared" si="276"/>
        <v>0</v>
      </c>
      <c r="U153" s="512"/>
      <c r="V153" s="120">
        <f t="shared" si="277"/>
        <v>0</v>
      </c>
      <c r="W153" s="512"/>
      <c r="X153" s="7">
        <f t="shared" si="269"/>
        <v>0</v>
      </c>
      <c r="Y153" s="6"/>
      <c r="Z153" s="7">
        <f t="shared" si="253"/>
        <v>0</v>
      </c>
      <c r="AA153" s="6"/>
      <c r="AB153" s="7">
        <f t="shared" si="254"/>
        <v>0</v>
      </c>
      <c r="AC153" s="8">
        <f t="shared" si="278"/>
        <v>0</v>
      </c>
      <c r="AD153" s="298">
        <f t="shared" si="255"/>
        <v>0</v>
      </c>
      <c r="AE153" s="110">
        <f t="shared" si="279"/>
        <v>0</v>
      </c>
      <c r="AF153" s="9">
        <f t="shared" si="256"/>
        <v>0</v>
      </c>
      <c r="AG153" s="10">
        <f t="shared" si="280"/>
        <v>0</v>
      </c>
      <c r="AH153" s="11">
        <f t="shared" si="257"/>
        <v>0</v>
      </c>
      <c r="AI153" s="6" t="s">
        <v>770</v>
      </c>
      <c r="AJ153" s="298">
        <f t="shared" si="281"/>
        <v>0</v>
      </c>
      <c r="AK153" s="6" t="s">
        <v>799</v>
      </c>
      <c r="AL153" s="298">
        <f t="shared" si="282"/>
        <v>0</v>
      </c>
      <c r="AM153" s="6"/>
      <c r="AN153" s="298">
        <f t="shared" si="283"/>
        <v>0</v>
      </c>
      <c r="AO153" s="159" t="s">
        <v>779</v>
      </c>
      <c r="AP153" s="657"/>
      <c r="AQ153" s="159" t="s">
        <v>809</v>
      </c>
      <c r="AR153" s="657"/>
      <c r="AS153" s="6"/>
      <c r="AT153" s="41">
        <f t="shared" si="284"/>
        <v>0</v>
      </c>
      <c r="AU153" s="6"/>
      <c r="AV153" s="111">
        <f t="shared" si="258"/>
        <v>0</v>
      </c>
      <c r="AW153" s="6"/>
      <c r="AX153" s="111">
        <f t="shared" si="259"/>
        <v>0</v>
      </c>
      <c r="AY153" s="6"/>
      <c r="AZ153" s="118">
        <f t="shared" si="260"/>
        <v>0</v>
      </c>
      <c r="BA153" s="657"/>
      <c r="BB153" s="298">
        <f t="shared" si="261"/>
        <v>0</v>
      </c>
      <c r="BC153" s="110">
        <f t="shared" si="285"/>
        <v>0</v>
      </c>
      <c r="BD153" s="9">
        <f t="shared" si="262"/>
        <v>0</v>
      </c>
      <c r="BE153" s="10">
        <f t="shared" si="286"/>
        <v>0</v>
      </c>
      <c r="BF153" s="11">
        <f t="shared" si="263"/>
        <v>0</v>
      </c>
      <c r="BG153" s="304">
        <f t="shared" si="287"/>
        <v>0</v>
      </c>
      <c r="BH153" s="298">
        <f t="shared" si="288"/>
        <v>0</v>
      </c>
      <c r="BI153" s="112">
        <f t="shared" si="289"/>
        <v>0</v>
      </c>
      <c r="BJ153" s="113">
        <f t="shared" si="264"/>
        <v>0</v>
      </c>
      <c r="BK153" s="10">
        <f t="shared" si="290"/>
        <v>0</v>
      </c>
      <c r="BL153" s="119">
        <f t="shared" si="265"/>
        <v>0</v>
      </c>
      <c r="BM153" s="5"/>
      <c r="BN153" s="298">
        <f t="shared" si="291"/>
        <v>0</v>
      </c>
      <c r="BO153" s="6"/>
      <c r="BP153" s="298">
        <f t="shared" si="292"/>
        <v>0</v>
      </c>
      <c r="BQ153" s="6"/>
      <c r="BR153" s="298">
        <f t="shared" si="293"/>
        <v>0</v>
      </c>
      <c r="BS153" s="160"/>
      <c r="BT153" s="657"/>
      <c r="BU153" s="160"/>
      <c r="BV153" s="657"/>
      <c r="BW153" s="40"/>
      <c r="BX153" s="41">
        <f t="shared" si="294"/>
        <v>0</v>
      </c>
      <c r="BY153" s="6"/>
      <c r="BZ153" s="111">
        <f t="shared" si="295"/>
        <v>0</v>
      </c>
      <c r="CA153" s="6"/>
      <c r="CB153" s="111">
        <f t="shared" si="266"/>
        <v>0</v>
      </c>
      <c r="CC153" s="6"/>
      <c r="CD153" s="111">
        <f t="shared" si="267"/>
        <v>0</v>
      </c>
      <c r="CE153" s="657"/>
      <c r="CF153" s="298">
        <f t="shared" si="270"/>
        <v>0</v>
      </c>
      <c r="CG153" s="110">
        <f t="shared" si="296"/>
        <v>0</v>
      </c>
      <c r="CH153" s="9">
        <f t="shared" si="271"/>
        <v>0</v>
      </c>
      <c r="CI153" s="10">
        <f t="shared" si="297"/>
        <v>0</v>
      </c>
      <c r="CJ153" s="117">
        <f t="shared" si="272"/>
        <v>0</v>
      </c>
      <c r="CK153" s="265" t="s">
        <v>823</v>
      </c>
      <c r="CL153" s="302">
        <f t="shared" si="298"/>
        <v>0</v>
      </c>
      <c r="CM153" s="40"/>
      <c r="CN153" s="657"/>
      <c r="CO153" s="6"/>
      <c r="CP153" s="117">
        <f t="shared" si="299"/>
        <v>0</v>
      </c>
      <c r="CQ153" s="657"/>
      <c r="CR153" s="298">
        <f t="shared" si="300"/>
        <v>0</v>
      </c>
      <c r="CS153" s="9" t="str">
        <f t="shared" si="301"/>
        <v/>
      </c>
      <c r="CT153" s="117" t="str">
        <f t="shared" si="302"/>
        <v/>
      </c>
      <c r="CU153" s="657"/>
      <c r="CV153" s="298">
        <f t="shared" si="303"/>
        <v>0</v>
      </c>
      <c r="CW153" s="31">
        <f t="shared" si="304"/>
        <v>0</v>
      </c>
      <c r="CX153" s="121">
        <f t="shared" si="305"/>
        <v>0</v>
      </c>
      <c r="CY153" s="196">
        <f t="shared" si="306"/>
        <v>0</v>
      </c>
      <c r="CZ153" s="298">
        <f t="shared" si="307"/>
        <v>0</v>
      </c>
      <c r="DA153" s="31" t="str">
        <f t="shared" si="308"/>
        <v/>
      </c>
      <c r="DB153" s="121" t="str">
        <f t="shared" si="309"/>
        <v/>
      </c>
      <c r="DC153" s="196">
        <f t="shared" si="310"/>
        <v>0</v>
      </c>
      <c r="DD153" s="298">
        <f t="shared" si="311"/>
        <v>0</v>
      </c>
      <c r="DE153" s="9" t="str">
        <f t="shared" si="312"/>
        <v/>
      </c>
      <c r="DF153" s="11" t="str">
        <f t="shared" si="313"/>
        <v/>
      </c>
      <c r="DG153" s="657"/>
      <c r="DH153" s="11" t="str">
        <f t="shared" si="314"/>
        <v/>
      </c>
    </row>
    <row r="154" spans="1:112">
      <c r="A154" s="161" t="s">
        <v>183</v>
      </c>
      <c r="B154" s="157" t="s">
        <v>204</v>
      </c>
      <c r="C154" s="156">
        <v>436304</v>
      </c>
      <c r="D154" s="158">
        <v>10</v>
      </c>
      <c r="E154" s="336" t="s">
        <v>931</v>
      </c>
      <c r="F154" s="115"/>
      <c r="G154" s="657"/>
      <c r="H154" s="657"/>
      <c r="I154" s="376">
        <f t="shared" si="273"/>
        <v>0</v>
      </c>
      <c r="J154" s="375"/>
      <c r="K154" s="5"/>
      <c r="L154" s="302">
        <f t="shared" si="268"/>
        <v>0</v>
      </c>
      <c r="M154" s="512"/>
      <c r="N154" s="302">
        <f t="shared" si="274"/>
        <v>0</v>
      </c>
      <c r="O154" s="512"/>
      <c r="P154" s="302">
        <f t="shared" si="275"/>
        <v>0</v>
      </c>
      <c r="Q154" s="518"/>
      <c r="R154" s="120">
        <f t="shared" si="252"/>
        <v>0</v>
      </c>
      <c r="S154" s="518"/>
      <c r="T154" s="120">
        <f t="shared" si="276"/>
        <v>0</v>
      </c>
      <c r="U154" s="512"/>
      <c r="V154" s="120">
        <f t="shared" si="277"/>
        <v>0</v>
      </c>
      <c r="W154" s="512"/>
      <c r="X154" s="7">
        <f t="shared" si="269"/>
        <v>0</v>
      </c>
      <c r="Y154" s="6"/>
      <c r="Z154" s="7">
        <f t="shared" si="253"/>
        <v>0</v>
      </c>
      <c r="AA154" s="6"/>
      <c r="AB154" s="7">
        <f t="shared" si="254"/>
        <v>0</v>
      </c>
      <c r="AC154" s="8">
        <f t="shared" si="278"/>
        <v>0</v>
      </c>
      <c r="AD154" s="298">
        <f t="shared" si="255"/>
        <v>0</v>
      </c>
      <c r="AE154" s="110">
        <f t="shared" si="279"/>
        <v>0</v>
      </c>
      <c r="AF154" s="9">
        <f t="shared" si="256"/>
        <v>0</v>
      </c>
      <c r="AG154" s="10">
        <f t="shared" si="280"/>
        <v>0</v>
      </c>
      <c r="AH154" s="11">
        <f t="shared" si="257"/>
        <v>0</v>
      </c>
      <c r="AI154" s="6" t="s">
        <v>771</v>
      </c>
      <c r="AJ154" s="298">
        <f t="shared" si="281"/>
        <v>0</v>
      </c>
      <c r="AK154" s="6" t="s">
        <v>801</v>
      </c>
      <c r="AL154" s="298">
        <f t="shared" si="282"/>
        <v>0</v>
      </c>
      <c r="AM154" s="6"/>
      <c r="AN154" s="298">
        <f t="shared" si="283"/>
        <v>0</v>
      </c>
      <c r="AO154" s="159" t="s">
        <v>785</v>
      </c>
      <c r="AP154" s="657"/>
      <c r="AQ154" s="159" t="s">
        <v>774</v>
      </c>
      <c r="AR154" s="657"/>
      <c r="AS154" s="6"/>
      <c r="AT154" s="41">
        <f t="shared" si="284"/>
        <v>0</v>
      </c>
      <c r="AU154" s="6"/>
      <c r="AV154" s="111">
        <f t="shared" si="258"/>
        <v>0</v>
      </c>
      <c r="AW154" s="6"/>
      <c r="AX154" s="111">
        <f t="shared" si="259"/>
        <v>0</v>
      </c>
      <c r="AY154" s="6"/>
      <c r="AZ154" s="118">
        <f t="shared" si="260"/>
        <v>0</v>
      </c>
      <c r="BA154" s="657"/>
      <c r="BB154" s="298">
        <f t="shared" si="261"/>
        <v>0</v>
      </c>
      <c r="BC154" s="110">
        <f t="shared" si="285"/>
        <v>0</v>
      </c>
      <c r="BD154" s="9">
        <f t="shared" si="262"/>
        <v>0</v>
      </c>
      <c r="BE154" s="10">
        <f t="shared" si="286"/>
        <v>0</v>
      </c>
      <c r="BF154" s="11">
        <f t="shared" si="263"/>
        <v>0</v>
      </c>
      <c r="BG154" s="304">
        <f t="shared" si="287"/>
        <v>0</v>
      </c>
      <c r="BH154" s="298">
        <f t="shared" si="288"/>
        <v>0</v>
      </c>
      <c r="BI154" s="112">
        <f t="shared" si="289"/>
        <v>0</v>
      </c>
      <c r="BJ154" s="113">
        <f t="shared" si="264"/>
        <v>0</v>
      </c>
      <c r="BK154" s="10">
        <f t="shared" si="290"/>
        <v>0</v>
      </c>
      <c r="BL154" s="119">
        <f t="shared" si="265"/>
        <v>0</v>
      </c>
      <c r="BM154" s="5"/>
      <c r="BN154" s="298">
        <f t="shared" si="291"/>
        <v>0</v>
      </c>
      <c r="BO154" s="6"/>
      <c r="BP154" s="298">
        <f t="shared" si="292"/>
        <v>0</v>
      </c>
      <c r="BQ154" s="6"/>
      <c r="BR154" s="298">
        <f t="shared" si="293"/>
        <v>0</v>
      </c>
      <c r="BS154" s="160"/>
      <c r="BT154" s="657"/>
      <c r="BU154" s="160"/>
      <c r="BV154" s="657"/>
      <c r="BW154" s="40"/>
      <c r="BX154" s="41">
        <f t="shared" si="294"/>
        <v>0</v>
      </c>
      <c r="BY154" s="6"/>
      <c r="BZ154" s="111">
        <f t="shared" si="295"/>
        <v>0</v>
      </c>
      <c r="CA154" s="6"/>
      <c r="CB154" s="111">
        <f t="shared" si="266"/>
        <v>0</v>
      </c>
      <c r="CC154" s="6"/>
      <c r="CD154" s="111">
        <f t="shared" si="267"/>
        <v>0</v>
      </c>
      <c r="CE154" s="657"/>
      <c r="CF154" s="298">
        <f t="shared" si="270"/>
        <v>0</v>
      </c>
      <c r="CG154" s="110">
        <f t="shared" si="296"/>
        <v>0</v>
      </c>
      <c r="CH154" s="9">
        <f t="shared" si="271"/>
        <v>0</v>
      </c>
      <c r="CI154" s="10">
        <f t="shared" si="297"/>
        <v>0</v>
      </c>
      <c r="CJ154" s="117">
        <f t="shared" si="272"/>
        <v>0</v>
      </c>
      <c r="CK154" s="265" t="s">
        <v>824</v>
      </c>
      <c r="CL154" s="302">
        <f t="shared" si="298"/>
        <v>0</v>
      </c>
      <c r="CM154" s="40"/>
      <c r="CN154" s="657"/>
      <c r="CO154" s="6"/>
      <c r="CP154" s="117">
        <f t="shared" si="299"/>
        <v>0</v>
      </c>
      <c r="CQ154" s="657"/>
      <c r="CR154" s="298">
        <f t="shared" si="300"/>
        <v>0</v>
      </c>
      <c r="CS154" s="9" t="str">
        <f t="shared" si="301"/>
        <v/>
      </c>
      <c r="CT154" s="117" t="str">
        <f t="shared" si="302"/>
        <v/>
      </c>
      <c r="CU154" s="657"/>
      <c r="CV154" s="298">
        <f t="shared" si="303"/>
        <v>0</v>
      </c>
      <c r="CW154" s="31">
        <f t="shared" si="304"/>
        <v>0</v>
      </c>
      <c r="CX154" s="121">
        <f t="shared" si="305"/>
        <v>0</v>
      </c>
      <c r="CY154" s="196">
        <f t="shared" si="306"/>
        <v>0</v>
      </c>
      <c r="CZ154" s="298">
        <f t="shared" si="307"/>
        <v>0</v>
      </c>
      <c r="DA154" s="31" t="str">
        <f t="shared" si="308"/>
        <v/>
      </c>
      <c r="DB154" s="121" t="str">
        <f t="shared" si="309"/>
        <v/>
      </c>
      <c r="DC154" s="196">
        <f t="shared" si="310"/>
        <v>0</v>
      </c>
      <c r="DD154" s="298">
        <f t="shared" si="311"/>
        <v>0</v>
      </c>
      <c r="DE154" s="9" t="str">
        <f t="shared" si="312"/>
        <v/>
      </c>
      <c r="DF154" s="11" t="str">
        <f t="shared" si="313"/>
        <v/>
      </c>
      <c r="DG154" s="657"/>
      <c r="DH154" s="11" t="str">
        <f t="shared" si="314"/>
        <v/>
      </c>
    </row>
    <row r="155" spans="1:112">
      <c r="A155" s="161" t="s">
        <v>183</v>
      </c>
      <c r="B155" s="165" t="s">
        <v>205</v>
      </c>
      <c r="C155" s="156">
        <v>434061</v>
      </c>
      <c r="D155" s="158">
        <v>10</v>
      </c>
      <c r="E155" s="336" t="s">
        <v>826</v>
      </c>
      <c r="F155" s="115"/>
      <c r="G155" s="657"/>
      <c r="H155" s="657"/>
      <c r="I155" s="376">
        <f t="shared" si="273"/>
        <v>0</v>
      </c>
      <c r="J155" s="375"/>
      <c r="K155" s="5"/>
      <c r="L155" s="302">
        <f t="shared" si="268"/>
        <v>0</v>
      </c>
      <c r="M155" s="512"/>
      <c r="N155" s="302">
        <f t="shared" si="274"/>
        <v>0</v>
      </c>
      <c r="O155" s="512"/>
      <c r="P155" s="302">
        <f t="shared" si="275"/>
        <v>0</v>
      </c>
      <c r="Q155" s="518"/>
      <c r="R155" s="120">
        <f t="shared" si="252"/>
        <v>0</v>
      </c>
      <c r="S155" s="518"/>
      <c r="T155" s="120">
        <f t="shared" si="276"/>
        <v>0</v>
      </c>
      <c r="U155" s="512"/>
      <c r="V155" s="120">
        <f t="shared" si="277"/>
        <v>0</v>
      </c>
      <c r="W155" s="512"/>
      <c r="X155" s="7">
        <f t="shared" si="269"/>
        <v>0</v>
      </c>
      <c r="Y155" s="6"/>
      <c r="Z155" s="7">
        <f t="shared" si="253"/>
        <v>0</v>
      </c>
      <c r="AA155" s="6"/>
      <c r="AB155" s="7">
        <f t="shared" si="254"/>
        <v>0</v>
      </c>
      <c r="AC155" s="8">
        <f t="shared" si="278"/>
        <v>0</v>
      </c>
      <c r="AD155" s="298">
        <f t="shared" si="255"/>
        <v>0</v>
      </c>
      <c r="AE155" s="110">
        <f t="shared" si="279"/>
        <v>0</v>
      </c>
      <c r="AF155" s="9">
        <f t="shared" si="256"/>
        <v>0</v>
      </c>
      <c r="AG155" s="10">
        <f t="shared" si="280"/>
        <v>0</v>
      </c>
      <c r="AH155" s="11">
        <f t="shared" si="257"/>
        <v>0</v>
      </c>
      <c r="AI155" s="6" t="s">
        <v>772</v>
      </c>
      <c r="AJ155" s="298">
        <f t="shared" si="281"/>
        <v>0</v>
      </c>
      <c r="AK155" s="6" t="s">
        <v>788</v>
      </c>
      <c r="AL155" s="298">
        <f t="shared" si="282"/>
        <v>0</v>
      </c>
      <c r="AM155" s="6"/>
      <c r="AN155" s="298">
        <f t="shared" si="283"/>
        <v>0</v>
      </c>
      <c r="AO155" s="159" t="s">
        <v>786</v>
      </c>
      <c r="AP155" s="657"/>
      <c r="AQ155" s="159" t="s">
        <v>775</v>
      </c>
      <c r="AR155" s="657"/>
      <c r="AS155" s="6"/>
      <c r="AT155" s="41">
        <f t="shared" si="284"/>
        <v>0</v>
      </c>
      <c r="AU155" s="6"/>
      <c r="AV155" s="111">
        <f t="shared" si="258"/>
        <v>0</v>
      </c>
      <c r="AW155" s="6"/>
      <c r="AX155" s="111">
        <f t="shared" si="259"/>
        <v>0</v>
      </c>
      <c r="AY155" s="6"/>
      <c r="AZ155" s="118">
        <f t="shared" si="260"/>
        <v>0</v>
      </c>
      <c r="BA155" s="657"/>
      <c r="BB155" s="298">
        <f t="shared" si="261"/>
        <v>0</v>
      </c>
      <c r="BC155" s="110">
        <f t="shared" si="285"/>
        <v>0</v>
      </c>
      <c r="BD155" s="9">
        <f t="shared" si="262"/>
        <v>0</v>
      </c>
      <c r="BE155" s="10">
        <f t="shared" si="286"/>
        <v>0</v>
      </c>
      <c r="BF155" s="11">
        <f t="shared" si="263"/>
        <v>0</v>
      </c>
      <c r="BG155" s="304">
        <f t="shared" si="287"/>
        <v>0</v>
      </c>
      <c r="BH155" s="298">
        <f t="shared" si="288"/>
        <v>0</v>
      </c>
      <c r="BI155" s="112">
        <f t="shared" si="289"/>
        <v>0</v>
      </c>
      <c r="BJ155" s="113">
        <f t="shared" si="264"/>
        <v>0</v>
      </c>
      <c r="BK155" s="10">
        <f t="shared" si="290"/>
        <v>0</v>
      </c>
      <c r="BL155" s="119">
        <f t="shared" si="265"/>
        <v>0</v>
      </c>
      <c r="BM155" s="5"/>
      <c r="BN155" s="298">
        <f t="shared" si="291"/>
        <v>0</v>
      </c>
      <c r="BO155" s="6"/>
      <c r="BP155" s="298">
        <f t="shared" si="292"/>
        <v>0</v>
      </c>
      <c r="BQ155" s="6"/>
      <c r="BR155" s="298">
        <f t="shared" si="293"/>
        <v>0</v>
      </c>
      <c r="BS155" s="160"/>
      <c r="BT155" s="657"/>
      <c r="BU155" s="160"/>
      <c r="BV155" s="657"/>
      <c r="BW155" s="40"/>
      <c r="BX155" s="41">
        <f t="shared" si="294"/>
        <v>0</v>
      </c>
      <c r="BY155" s="6"/>
      <c r="BZ155" s="111">
        <f t="shared" si="295"/>
        <v>0</v>
      </c>
      <c r="CA155" s="6"/>
      <c r="CB155" s="111">
        <f t="shared" si="266"/>
        <v>0</v>
      </c>
      <c r="CC155" s="6"/>
      <c r="CD155" s="111">
        <f t="shared" si="267"/>
        <v>0</v>
      </c>
      <c r="CE155" s="657"/>
      <c r="CF155" s="298">
        <f t="shared" si="270"/>
        <v>0</v>
      </c>
      <c r="CG155" s="110">
        <f t="shared" si="296"/>
        <v>0</v>
      </c>
      <c r="CH155" s="9">
        <f t="shared" si="271"/>
        <v>0</v>
      </c>
      <c r="CI155" s="10">
        <f t="shared" si="297"/>
        <v>0</v>
      </c>
      <c r="CJ155" s="117">
        <f t="shared" si="272"/>
        <v>0</v>
      </c>
      <c r="CK155" s="265" t="s">
        <v>825</v>
      </c>
      <c r="CL155" s="302">
        <f t="shared" si="298"/>
        <v>0</v>
      </c>
      <c r="CM155" s="40"/>
      <c r="CN155" s="657"/>
      <c r="CO155" s="6"/>
      <c r="CP155" s="117">
        <f t="shared" si="299"/>
        <v>0</v>
      </c>
      <c r="CQ155" s="657"/>
      <c r="CR155" s="298">
        <f t="shared" si="300"/>
        <v>0</v>
      </c>
      <c r="CS155" s="9" t="str">
        <f t="shared" si="301"/>
        <v/>
      </c>
      <c r="CT155" s="117" t="str">
        <f t="shared" si="302"/>
        <v/>
      </c>
      <c r="CU155" s="657"/>
      <c r="CV155" s="298">
        <f t="shared" si="303"/>
        <v>0</v>
      </c>
      <c r="CW155" s="31">
        <f t="shared" si="304"/>
        <v>0</v>
      </c>
      <c r="CX155" s="121">
        <f t="shared" si="305"/>
        <v>0</v>
      </c>
      <c r="CY155" s="196">
        <f t="shared" si="306"/>
        <v>0</v>
      </c>
      <c r="CZ155" s="298">
        <f t="shared" si="307"/>
        <v>0</v>
      </c>
      <c r="DA155" s="31" t="str">
        <f t="shared" si="308"/>
        <v/>
      </c>
      <c r="DB155" s="121" t="str">
        <f t="shared" si="309"/>
        <v/>
      </c>
      <c r="DC155" s="196">
        <f t="shared" si="310"/>
        <v>0</v>
      </c>
      <c r="DD155" s="298">
        <f t="shared" si="311"/>
        <v>0</v>
      </c>
      <c r="DE155" s="9" t="str">
        <f t="shared" si="312"/>
        <v/>
      </c>
      <c r="DF155" s="11" t="str">
        <f t="shared" si="313"/>
        <v/>
      </c>
      <c r="DG155" s="657"/>
      <c r="DH155" s="11" t="str">
        <f t="shared" si="314"/>
        <v/>
      </c>
    </row>
    <row r="156" spans="1:112">
      <c r="A156" s="167" t="s">
        <v>183</v>
      </c>
      <c r="B156" s="166" t="s">
        <v>206</v>
      </c>
      <c r="C156" s="168">
        <v>160649</v>
      </c>
      <c r="D156" s="169">
        <v>10</v>
      </c>
      <c r="E156" s="336" t="s">
        <v>932</v>
      </c>
      <c r="F156" s="115"/>
      <c r="G156" s="657"/>
      <c r="H156" s="657"/>
      <c r="I156" s="376">
        <f t="shared" si="273"/>
        <v>0</v>
      </c>
      <c r="J156" s="375"/>
      <c r="K156" s="5"/>
      <c r="L156" s="302">
        <f t="shared" si="268"/>
        <v>0</v>
      </c>
      <c r="M156" s="512"/>
      <c r="N156" s="302">
        <f t="shared" si="274"/>
        <v>0</v>
      </c>
      <c r="O156" s="512"/>
      <c r="P156" s="302">
        <f t="shared" si="275"/>
        <v>0</v>
      </c>
      <c r="Q156" s="518"/>
      <c r="R156" s="120">
        <f t="shared" si="252"/>
        <v>0</v>
      </c>
      <c r="S156" s="518"/>
      <c r="T156" s="120">
        <f t="shared" si="276"/>
        <v>0</v>
      </c>
      <c r="U156" s="512"/>
      <c r="V156" s="120">
        <f t="shared" si="277"/>
        <v>0</v>
      </c>
      <c r="W156" s="512"/>
      <c r="X156" s="7">
        <f t="shared" si="269"/>
        <v>0</v>
      </c>
      <c r="Y156" s="6"/>
      <c r="Z156" s="7">
        <f t="shared" si="253"/>
        <v>0</v>
      </c>
      <c r="AA156" s="6"/>
      <c r="AB156" s="7">
        <f t="shared" si="254"/>
        <v>0</v>
      </c>
      <c r="AC156" s="8">
        <f t="shared" si="278"/>
        <v>0</v>
      </c>
      <c r="AD156" s="298">
        <f t="shared" si="255"/>
        <v>0</v>
      </c>
      <c r="AE156" s="110">
        <f t="shared" si="279"/>
        <v>0</v>
      </c>
      <c r="AF156" s="9">
        <f t="shared" si="256"/>
        <v>0</v>
      </c>
      <c r="AG156" s="10">
        <f t="shared" si="280"/>
        <v>0</v>
      </c>
      <c r="AH156" s="11">
        <f t="shared" si="257"/>
        <v>0</v>
      </c>
      <c r="AI156" s="6" t="s">
        <v>773</v>
      </c>
      <c r="AJ156" s="298">
        <f t="shared" si="281"/>
        <v>0</v>
      </c>
      <c r="AK156" s="6" t="s">
        <v>800</v>
      </c>
      <c r="AL156" s="298">
        <f t="shared" si="282"/>
        <v>0</v>
      </c>
      <c r="AM156" s="6"/>
      <c r="AN156" s="298">
        <f t="shared" si="283"/>
        <v>0</v>
      </c>
      <c r="AO156" s="159" t="s">
        <v>787</v>
      </c>
      <c r="AP156" s="657"/>
      <c r="AQ156" s="159" t="s">
        <v>778</v>
      </c>
      <c r="AR156" s="657"/>
      <c r="AS156" s="6"/>
      <c r="AT156" s="41">
        <f t="shared" si="284"/>
        <v>0</v>
      </c>
      <c r="AU156" s="6"/>
      <c r="AV156" s="111">
        <f t="shared" si="258"/>
        <v>0</v>
      </c>
      <c r="AW156" s="6"/>
      <c r="AX156" s="111">
        <f t="shared" si="259"/>
        <v>0</v>
      </c>
      <c r="AY156" s="6"/>
      <c r="AZ156" s="118">
        <f t="shared" si="260"/>
        <v>0</v>
      </c>
      <c r="BA156" s="657"/>
      <c r="BB156" s="298">
        <f t="shared" si="261"/>
        <v>0</v>
      </c>
      <c r="BC156" s="110">
        <f t="shared" si="285"/>
        <v>0</v>
      </c>
      <c r="BD156" s="9">
        <f t="shared" si="262"/>
        <v>0</v>
      </c>
      <c r="BE156" s="10">
        <f t="shared" si="286"/>
        <v>0</v>
      </c>
      <c r="BF156" s="11">
        <f t="shared" si="263"/>
        <v>0</v>
      </c>
      <c r="BG156" s="304">
        <f t="shared" si="287"/>
        <v>0</v>
      </c>
      <c r="BH156" s="298">
        <f t="shared" si="288"/>
        <v>0</v>
      </c>
      <c r="BI156" s="112">
        <f t="shared" si="289"/>
        <v>0</v>
      </c>
      <c r="BJ156" s="113">
        <f t="shared" si="264"/>
        <v>0</v>
      </c>
      <c r="BK156" s="10">
        <f t="shared" si="290"/>
        <v>0</v>
      </c>
      <c r="BL156" s="119">
        <f t="shared" si="265"/>
        <v>0</v>
      </c>
      <c r="BM156" s="5"/>
      <c r="BN156" s="298">
        <f t="shared" si="291"/>
        <v>0</v>
      </c>
      <c r="BO156" s="6"/>
      <c r="BP156" s="298">
        <f t="shared" si="292"/>
        <v>0</v>
      </c>
      <c r="BQ156" s="6"/>
      <c r="BR156" s="298">
        <f t="shared" si="293"/>
        <v>0</v>
      </c>
      <c r="BS156" s="160"/>
      <c r="BT156" s="657"/>
      <c r="BU156" s="160"/>
      <c r="BV156" s="657"/>
      <c r="BW156" s="40"/>
      <c r="BX156" s="41">
        <f t="shared" si="294"/>
        <v>0</v>
      </c>
      <c r="BY156" s="6"/>
      <c r="BZ156" s="111">
        <f t="shared" si="295"/>
        <v>0</v>
      </c>
      <c r="CA156" s="6"/>
      <c r="CB156" s="111">
        <f t="shared" si="266"/>
        <v>0</v>
      </c>
      <c r="CC156" s="6"/>
      <c r="CD156" s="111">
        <f t="shared" si="267"/>
        <v>0</v>
      </c>
      <c r="CE156" s="657"/>
      <c r="CF156" s="298">
        <f t="shared" si="270"/>
        <v>0</v>
      </c>
      <c r="CG156" s="110">
        <f t="shared" si="296"/>
        <v>0</v>
      </c>
      <c r="CH156" s="9">
        <f t="shared" si="271"/>
        <v>0</v>
      </c>
      <c r="CI156" s="10">
        <f t="shared" si="297"/>
        <v>0</v>
      </c>
      <c r="CJ156" s="117">
        <f t="shared" si="272"/>
        <v>0</v>
      </c>
      <c r="CK156" s="265" t="s">
        <v>826</v>
      </c>
      <c r="CL156" s="302">
        <f t="shared" si="298"/>
        <v>0</v>
      </c>
      <c r="CM156" s="40"/>
      <c r="CN156" s="657"/>
      <c r="CO156" s="6"/>
      <c r="CP156" s="117">
        <f t="shared" si="299"/>
        <v>0</v>
      </c>
      <c r="CQ156" s="657"/>
      <c r="CR156" s="298">
        <f t="shared" si="300"/>
        <v>0</v>
      </c>
      <c r="CS156" s="9" t="str">
        <f t="shared" si="301"/>
        <v/>
      </c>
      <c r="CT156" s="117" t="str">
        <f t="shared" si="302"/>
        <v/>
      </c>
      <c r="CU156" s="657"/>
      <c r="CV156" s="298">
        <f t="shared" si="303"/>
        <v>0</v>
      </c>
      <c r="CW156" s="31">
        <f t="shared" si="304"/>
        <v>0</v>
      </c>
      <c r="CX156" s="121">
        <f t="shared" si="305"/>
        <v>0</v>
      </c>
      <c r="CY156" s="196">
        <f t="shared" si="306"/>
        <v>0</v>
      </c>
      <c r="CZ156" s="298">
        <f t="shared" si="307"/>
        <v>0</v>
      </c>
      <c r="DA156" s="31" t="str">
        <f t="shared" si="308"/>
        <v/>
      </c>
      <c r="DB156" s="121" t="str">
        <f t="shared" si="309"/>
        <v/>
      </c>
      <c r="DC156" s="196">
        <f t="shared" si="310"/>
        <v>0</v>
      </c>
      <c r="DD156" s="298">
        <f t="shared" si="311"/>
        <v>0</v>
      </c>
      <c r="DE156" s="9" t="str">
        <f t="shared" si="312"/>
        <v/>
      </c>
      <c r="DF156" s="11" t="str">
        <f t="shared" si="313"/>
        <v/>
      </c>
      <c r="DG156" s="657"/>
      <c r="DH156" s="11" t="str">
        <f t="shared" si="314"/>
        <v/>
      </c>
    </row>
    <row r="157" spans="1:112">
      <c r="A157" s="197" t="s">
        <v>287</v>
      </c>
      <c r="B157" s="198"/>
      <c r="C157" s="199"/>
      <c r="D157" s="191">
        <v>1</v>
      </c>
      <c r="E157" s="336"/>
      <c r="F157" s="194"/>
      <c r="G157" s="116">
        <f t="shared" ref="G157:G198" si="315">E157-F157</f>
        <v>0</v>
      </c>
      <c r="H157" s="108">
        <f t="shared" ref="H157:H167" si="316">+K157+M157+O157+AI157+AK157+AM157+BM157+BO157+BQ157+CK157</f>
        <v>0</v>
      </c>
      <c r="I157" s="376">
        <f t="shared" si="273"/>
        <v>0</v>
      </c>
      <c r="J157" s="375"/>
      <c r="K157" s="28"/>
      <c r="L157" s="302">
        <f t="shared" si="268"/>
        <v>0</v>
      </c>
      <c r="M157" s="511"/>
      <c r="N157" s="302">
        <f t="shared" si="274"/>
        <v>0</v>
      </c>
      <c r="O157" s="511"/>
      <c r="P157" s="302">
        <f t="shared" si="275"/>
        <v>0</v>
      </c>
      <c r="Q157" s="519"/>
      <c r="R157" s="120">
        <f t="shared" si="252"/>
        <v>0</v>
      </c>
      <c r="S157" s="519"/>
      <c r="T157" s="120">
        <f t="shared" si="276"/>
        <v>0</v>
      </c>
      <c r="U157" s="511"/>
      <c r="V157" s="120">
        <f t="shared" si="277"/>
        <v>0</v>
      </c>
      <c r="W157" s="511"/>
      <c r="X157" s="7">
        <f t="shared" si="269"/>
        <v>0</v>
      </c>
      <c r="Y157" s="40"/>
      <c r="Z157" s="7">
        <f t="shared" si="253"/>
        <v>0</v>
      </c>
      <c r="AA157" s="40"/>
      <c r="AB157" s="7">
        <f t="shared" si="254"/>
        <v>0</v>
      </c>
      <c r="AC157" s="8">
        <f t="shared" si="278"/>
        <v>0</v>
      </c>
      <c r="AD157" s="298">
        <f t="shared" si="255"/>
        <v>0</v>
      </c>
      <c r="AE157" s="110">
        <f t="shared" si="279"/>
        <v>0</v>
      </c>
      <c r="AF157" s="9">
        <f t="shared" si="256"/>
        <v>0</v>
      </c>
      <c r="AG157" s="10">
        <f t="shared" si="280"/>
        <v>0</v>
      </c>
      <c r="AH157" s="11">
        <f t="shared" si="257"/>
        <v>0</v>
      </c>
      <c r="AI157" s="40"/>
      <c r="AJ157" s="298">
        <f t="shared" si="281"/>
        <v>0</v>
      </c>
      <c r="AK157" s="40"/>
      <c r="AL157" s="298">
        <f t="shared" si="282"/>
        <v>0</v>
      </c>
      <c r="AM157" s="40"/>
      <c r="AN157" s="298">
        <f t="shared" si="283"/>
        <v>0</v>
      </c>
      <c r="AO157" s="160"/>
      <c r="AP157" s="41">
        <f t="shared" ref="AP157:AP197" si="317">IF(AI157&gt;0,(AI157*AO157),)</f>
        <v>0</v>
      </c>
      <c r="AQ157" s="160"/>
      <c r="AR157" s="41">
        <f t="shared" ref="AR157:AR167" si="318">IF(AK157&gt;0,(AK157*AQ157),)</f>
        <v>0</v>
      </c>
      <c r="AS157" s="40"/>
      <c r="AT157" s="41">
        <f t="shared" si="284"/>
        <v>0</v>
      </c>
      <c r="AU157" s="40"/>
      <c r="AV157" s="111">
        <f t="shared" si="258"/>
        <v>0</v>
      </c>
      <c r="AW157" s="40"/>
      <c r="AX157" s="111">
        <f t="shared" si="259"/>
        <v>0</v>
      </c>
      <c r="AY157" s="40"/>
      <c r="AZ157" s="118">
        <f t="shared" si="260"/>
        <v>0</v>
      </c>
      <c r="BA157" s="8">
        <f t="shared" ref="BA157:BA167" si="319">AI157+AK157+AM157</f>
        <v>0</v>
      </c>
      <c r="BB157" s="298">
        <f t="shared" si="261"/>
        <v>0</v>
      </c>
      <c r="BC157" s="110">
        <f t="shared" si="285"/>
        <v>0</v>
      </c>
      <c r="BD157" s="9">
        <f t="shared" si="262"/>
        <v>0</v>
      </c>
      <c r="BE157" s="10">
        <f t="shared" si="286"/>
        <v>0</v>
      </c>
      <c r="BF157" s="11">
        <f t="shared" si="263"/>
        <v>0</v>
      </c>
      <c r="BG157" s="304">
        <f t="shared" si="287"/>
        <v>0</v>
      </c>
      <c r="BH157" s="298">
        <f t="shared" si="288"/>
        <v>0</v>
      </c>
      <c r="BI157" s="112">
        <f t="shared" si="289"/>
        <v>0</v>
      </c>
      <c r="BJ157" s="113">
        <f t="shared" si="264"/>
        <v>0</v>
      </c>
      <c r="BK157" s="10">
        <f t="shared" si="290"/>
        <v>0</v>
      </c>
      <c r="BL157" s="119">
        <f t="shared" si="265"/>
        <v>0</v>
      </c>
      <c r="BM157" s="28"/>
      <c r="BN157" s="298">
        <f t="shared" si="291"/>
        <v>0</v>
      </c>
      <c r="BO157" s="40"/>
      <c r="BP157" s="298">
        <f t="shared" si="292"/>
        <v>0</v>
      </c>
      <c r="BQ157" s="40"/>
      <c r="BR157" s="298">
        <f t="shared" si="293"/>
        <v>0</v>
      </c>
      <c r="BS157" s="160"/>
      <c r="BT157" s="41">
        <f t="shared" ref="BT157:BT199" si="320">IF(BM157&gt;0,(BM157*BS157),)</f>
        <v>0</v>
      </c>
      <c r="BU157" s="160"/>
      <c r="BV157" s="41">
        <f t="shared" ref="BV157:BV167" si="321">IF(BO157&gt;0,(BO157*BU157),)</f>
        <v>0</v>
      </c>
      <c r="BW157" s="40"/>
      <c r="BX157" s="41">
        <f t="shared" si="294"/>
        <v>0</v>
      </c>
      <c r="BY157" s="40"/>
      <c r="BZ157" s="111">
        <f t="shared" si="295"/>
        <v>0</v>
      </c>
      <c r="CA157" s="40"/>
      <c r="CB157" s="111">
        <f t="shared" si="266"/>
        <v>0</v>
      </c>
      <c r="CC157" s="40"/>
      <c r="CD157" s="111">
        <f t="shared" si="267"/>
        <v>0</v>
      </c>
      <c r="CE157" s="8">
        <f t="shared" ref="CE157:CE167" si="322">BM157+BO157+BQ157</f>
        <v>0</v>
      </c>
      <c r="CF157" s="298">
        <f t="shared" si="270"/>
        <v>0</v>
      </c>
      <c r="CG157" s="110">
        <f t="shared" si="296"/>
        <v>0</v>
      </c>
      <c r="CH157" s="9">
        <f t="shared" si="271"/>
        <v>0</v>
      </c>
      <c r="CI157" s="10">
        <f t="shared" si="297"/>
        <v>0</v>
      </c>
      <c r="CJ157" s="117">
        <f t="shared" si="272"/>
        <v>0</v>
      </c>
      <c r="CK157" s="28"/>
      <c r="CL157" s="302">
        <f t="shared" si="298"/>
        <v>0</v>
      </c>
      <c r="CM157" s="40"/>
      <c r="CN157" s="9">
        <f t="shared" ref="CN157:CN167" si="323">IF(CK157&gt;0,(CK157*CM157),)</f>
        <v>0</v>
      </c>
      <c r="CO157" s="40"/>
      <c r="CP157" s="117">
        <f t="shared" si="299"/>
        <v>0</v>
      </c>
      <c r="CQ157" s="195">
        <f t="shared" ref="CQ157:CQ167" si="324">(K157+AI157+BM157)</f>
        <v>0</v>
      </c>
      <c r="CR157" s="298">
        <f t="shared" si="300"/>
        <v>0</v>
      </c>
      <c r="CS157" s="9" t="str">
        <f t="shared" si="301"/>
        <v/>
      </c>
      <c r="CT157" s="117" t="str">
        <f t="shared" si="302"/>
        <v/>
      </c>
      <c r="CU157" s="196">
        <f t="shared" ref="CU157:CU167" si="325">(M157+AK157+BO157)</f>
        <v>0</v>
      </c>
      <c r="CV157" s="298">
        <f t="shared" si="303"/>
        <v>0</v>
      </c>
      <c r="CW157" s="31">
        <f t="shared" si="304"/>
        <v>0</v>
      </c>
      <c r="CX157" s="121">
        <f t="shared" si="305"/>
        <v>0</v>
      </c>
      <c r="CY157" s="196">
        <f t="shared" si="306"/>
        <v>0</v>
      </c>
      <c r="CZ157" s="298">
        <f t="shared" si="307"/>
        <v>0</v>
      </c>
      <c r="DA157" s="31" t="str">
        <f t="shared" si="308"/>
        <v/>
      </c>
      <c r="DB157" s="121" t="str">
        <f t="shared" si="309"/>
        <v/>
      </c>
      <c r="DC157" s="196">
        <f t="shared" si="310"/>
        <v>0</v>
      </c>
      <c r="DD157" s="298">
        <f t="shared" si="311"/>
        <v>0</v>
      </c>
      <c r="DE157" s="9" t="str">
        <f t="shared" si="312"/>
        <v/>
      </c>
      <c r="DF157" s="11" t="str">
        <f t="shared" si="313"/>
        <v/>
      </c>
      <c r="DG157" s="29" t="str">
        <f t="shared" ref="DG157:DG167" si="326">IF((BG157+CE157+CK157)&gt;0,(BJ157+CH157+CN157),"")</f>
        <v/>
      </c>
      <c r="DH157" s="11" t="str">
        <f t="shared" si="314"/>
        <v/>
      </c>
    </row>
    <row r="158" spans="1:112">
      <c r="A158" s="170" t="s">
        <v>288</v>
      </c>
      <c r="B158" s="171" t="s">
        <v>384</v>
      </c>
      <c r="C158" s="172">
        <v>176080</v>
      </c>
      <c r="D158" s="135">
        <v>1</v>
      </c>
      <c r="E158" s="336">
        <v>2656</v>
      </c>
      <c r="F158" s="405">
        <v>64</v>
      </c>
      <c r="G158" s="116">
        <f t="shared" si="315"/>
        <v>2592</v>
      </c>
      <c r="H158" s="108">
        <f t="shared" si="316"/>
        <v>2592</v>
      </c>
      <c r="I158" s="376">
        <f t="shared" si="273"/>
        <v>0</v>
      </c>
      <c r="J158" s="375"/>
      <c r="K158" s="265">
        <v>170</v>
      </c>
      <c r="L158" s="302">
        <f t="shared" si="268"/>
        <v>0</v>
      </c>
      <c r="M158" s="512">
        <v>57</v>
      </c>
      <c r="N158" s="302">
        <f t="shared" si="274"/>
        <v>0</v>
      </c>
      <c r="O158" s="512"/>
      <c r="P158" s="302">
        <f t="shared" si="275"/>
        <v>0</v>
      </c>
      <c r="Q158" s="512">
        <v>4.6399999999999997</v>
      </c>
      <c r="R158" s="120">
        <f t="shared" si="252"/>
        <v>788.8</v>
      </c>
      <c r="S158" s="512">
        <v>4.74</v>
      </c>
      <c r="T158" s="120">
        <f t="shared" si="276"/>
        <v>270.18</v>
      </c>
      <c r="U158" s="512"/>
      <c r="V158" s="120">
        <f t="shared" si="277"/>
        <v>0</v>
      </c>
      <c r="W158" s="512"/>
      <c r="X158" s="7">
        <f t="shared" si="269"/>
        <v>0</v>
      </c>
      <c r="Y158" s="6"/>
      <c r="Z158" s="7">
        <f t="shared" si="253"/>
        <v>0</v>
      </c>
      <c r="AA158" s="6"/>
      <c r="AB158" s="7">
        <f t="shared" si="254"/>
        <v>0</v>
      </c>
      <c r="AC158" s="8">
        <f t="shared" si="278"/>
        <v>227</v>
      </c>
      <c r="AD158" s="298">
        <f t="shared" si="255"/>
        <v>0</v>
      </c>
      <c r="AE158" s="110">
        <f t="shared" si="279"/>
        <v>4.6651101321585902</v>
      </c>
      <c r="AF158" s="9">
        <f t="shared" si="256"/>
        <v>1058.98</v>
      </c>
      <c r="AG158" s="10">
        <f t="shared" si="280"/>
        <v>0</v>
      </c>
      <c r="AH158" s="11">
        <f t="shared" si="257"/>
        <v>0</v>
      </c>
      <c r="AI158" s="392">
        <v>630</v>
      </c>
      <c r="AJ158" s="298">
        <f t="shared" si="281"/>
        <v>0</v>
      </c>
      <c r="AK158" s="392">
        <v>341</v>
      </c>
      <c r="AL158" s="298">
        <f t="shared" si="282"/>
        <v>0</v>
      </c>
      <c r="AM158" s="6"/>
      <c r="AN158" s="298">
        <f t="shared" si="283"/>
        <v>0</v>
      </c>
      <c r="AO158" s="6">
        <v>5.16</v>
      </c>
      <c r="AP158" s="41">
        <f t="shared" si="317"/>
        <v>3250.8</v>
      </c>
      <c r="AQ158" s="6">
        <v>5.36</v>
      </c>
      <c r="AR158" s="41">
        <f t="shared" si="318"/>
        <v>1827.7600000000002</v>
      </c>
      <c r="AS158" s="6"/>
      <c r="AT158" s="41">
        <f t="shared" si="284"/>
        <v>0</v>
      </c>
      <c r="AU158" s="6"/>
      <c r="AV158" s="111">
        <f t="shared" si="258"/>
        <v>0</v>
      </c>
      <c r="AW158" s="6"/>
      <c r="AX158" s="111">
        <f t="shared" si="259"/>
        <v>0</v>
      </c>
      <c r="AY158" s="6"/>
      <c r="AZ158" s="118">
        <f t="shared" si="260"/>
        <v>0</v>
      </c>
      <c r="BA158" s="8">
        <f t="shared" si="319"/>
        <v>971</v>
      </c>
      <c r="BB158" s="298">
        <f t="shared" si="261"/>
        <v>0</v>
      </c>
      <c r="BC158" s="110">
        <f t="shared" si="285"/>
        <v>5.2302368692070038</v>
      </c>
      <c r="BD158" s="9">
        <f t="shared" si="262"/>
        <v>5078.5600000000004</v>
      </c>
      <c r="BE158" s="10">
        <f t="shared" si="286"/>
        <v>0</v>
      </c>
      <c r="BF158" s="11">
        <f t="shared" si="263"/>
        <v>0</v>
      </c>
      <c r="BG158" s="304">
        <f t="shared" si="287"/>
        <v>1198</v>
      </c>
      <c r="BH158" s="298">
        <f t="shared" si="288"/>
        <v>0</v>
      </c>
      <c r="BI158" s="112">
        <f t="shared" si="289"/>
        <v>5.1231552587646085</v>
      </c>
      <c r="BJ158" s="113">
        <f t="shared" si="264"/>
        <v>6137.5400000000009</v>
      </c>
      <c r="BK158" s="10">
        <f t="shared" si="290"/>
        <v>0</v>
      </c>
      <c r="BL158" s="119">
        <f t="shared" si="265"/>
        <v>0</v>
      </c>
      <c r="BM158" s="265">
        <v>707</v>
      </c>
      <c r="BN158" s="298">
        <f t="shared" si="291"/>
        <v>0</v>
      </c>
      <c r="BO158" s="392">
        <v>621</v>
      </c>
      <c r="BP158" s="298">
        <f t="shared" si="292"/>
        <v>0</v>
      </c>
      <c r="BQ158" s="6"/>
      <c r="BR158" s="298">
        <f t="shared" si="293"/>
        <v>0</v>
      </c>
      <c r="BS158" s="40">
        <v>3.34</v>
      </c>
      <c r="BT158" s="41">
        <f t="shared" si="320"/>
        <v>2361.38</v>
      </c>
      <c r="BU158" s="40">
        <v>4.01</v>
      </c>
      <c r="BV158" s="41">
        <f t="shared" si="321"/>
        <v>2490.21</v>
      </c>
      <c r="BW158" s="40"/>
      <c r="BX158" s="41">
        <f t="shared" si="294"/>
        <v>0</v>
      </c>
      <c r="BY158" s="6"/>
      <c r="BZ158" s="111">
        <f t="shared" si="295"/>
        <v>0</v>
      </c>
      <c r="CA158" s="6"/>
      <c r="CB158" s="111">
        <f t="shared" si="266"/>
        <v>0</v>
      </c>
      <c r="CC158" s="6"/>
      <c r="CD158" s="111">
        <f t="shared" si="267"/>
        <v>0</v>
      </c>
      <c r="CE158" s="8">
        <f t="shared" si="322"/>
        <v>1328</v>
      </c>
      <c r="CF158" s="298">
        <f t="shared" si="270"/>
        <v>0</v>
      </c>
      <c r="CG158" s="110">
        <f t="shared" si="296"/>
        <v>3.6533057228915662</v>
      </c>
      <c r="CH158" s="9">
        <f t="shared" si="271"/>
        <v>4851.59</v>
      </c>
      <c r="CI158" s="10">
        <f t="shared" si="297"/>
        <v>0</v>
      </c>
      <c r="CJ158" s="117">
        <f t="shared" si="272"/>
        <v>0</v>
      </c>
      <c r="CK158" s="265">
        <v>66</v>
      </c>
      <c r="CL158" s="302">
        <f t="shared" si="298"/>
        <v>0</v>
      </c>
      <c r="CM158" s="40">
        <v>5.16</v>
      </c>
      <c r="CN158" s="9">
        <f t="shared" si="323"/>
        <v>340.56</v>
      </c>
      <c r="CO158" s="6"/>
      <c r="CP158" s="117">
        <f t="shared" si="299"/>
        <v>0</v>
      </c>
      <c r="CQ158" s="195">
        <f t="shared" si="324"/>
        <v>1507</v>
      </c>
      <c r="CR158" s="298">
        <f t="shared" si="300"/>
        <v>0</v>
      </c>
      <c r="CS158" s="9">
        <f t="shared" si="301"/>
        <v>6400.9800000000005</v>
      </c>
      <c r="CT158" s="117" t="str">
        <f t="shared" si="302"/>
        <v/>
      </c>
      <c r="CU158" s="196">
        <f t="shared" si="325"/>
        <v>1019</v>
      </c>
      <c r="CV158" s="298">
        <f t="shared" si="303"/>
        <v>0</v>
      </c>
      <c r="CW158" s="31">
        <f t="shared" si="304"/>
        <v>4588.1499999999996</v>
      </c>
      <c r="CX158" s="121">
        <f t="shared" si="305"/>
        <v>0</v>
      </c>
      <c r="CY158" s="196">
        <f t="shared" si="306"/>
        <v>2526</v>
      </c>
      <c r="CZ158" s="298">
        <f t="shared" si="307"/>
        <v>0</v>
      </c>
      <c r="DA158" s="31">
        <f t="shared" si="308"/>
        <v>10989.130000000001</v>
      </c>
      <c r="DB158" s="121" t="str">
        <f t="shared" si="309"/>
        <v/>
      </c>
      <c r="DC158" s="196">
        <f t="shared" si="310"/>
        <v>0</v>
      </c>
      <c r="DD158" s="298">
        <f t="shared" si="311"/>
        <v>0</v>
      </c>
      <c r="DE158" s="9" t="str">
        <f t="shared" si="312"/>
        <v/>
      </c>
      <c r="DF158" s="11" t="str">
        <f t="shared" si="313"/>
        <v/>
      </c>
      <c r="DG158" s="29">
        <f t="shared" si="326"/>
        <v>11329.69</v>
      </c>
      <c r="DH158" s="11" t="str">
        <f t="shared" si="314"/>
        <v/>
      </c>
    </row>
    <row r="159" spans="1:112">
      <c r="A159" s="170" t="s">
        <v>288</v>
      </c>
      <c r="B159" s="171" t="s">
        <v>385</v>
      </c>
      <c r="C159" s="172">
        <v>176372</v>
      </c>
      <c r="D159" s="135">
        <v>1</v>
      </c>
      <c r="E159" s="336">
        <v>2375</v>
      </c>
      <c r="F159" s="115">
        <v>16</v>
      </c>
      <c r="G159" s="116">
        <f t="shared" si="315"/>
        <v>2359</v>
      </c>
      <c r="H159" s="108">
        <f t="shared" si="316"/>
        <v>2359</v>
      </c>
      <c r="I159" s="376">
        <f t="shared" si="273"/>
        <v>0</v>
      </c>
      <c r="J159" s="375"/>
      <c r="K159" s="265">
        <v>40</v>
      </c>
      <c r="L159" s="302">
        <f t="shared" si="268"/>
        <v>0</v>
      </c>
      <c r="M159" s="512">
        <v>19</v>
      </c>
      <c r="N159" s="302">
        <f t="shared" si="274"/>
        <v>0</v>
      </c>
      <c r="O159" s="512"/>
      <c r="P159" s="302">
        <f t="shared" si="275"/>
        <v>0</v>
      </c>
      <c r="Q159" s="512">
        <v>4.8600000000000003</v>
      </c>
      <c r="R159" s="120">
        <f t="shared" si="252"/>
        <v>194.4</v>
      </c>
      <c r="S159" s="512">
        <v>5.37</v>
      </c>
      <c r="T159" s="120">
        <f t="shared" si="276"/>
        <v>102.03</v>
      </c>
      <c r="U159" s="512"/>
      <c r="V159" s="120">
        <f t="shared" si="277"/>
        <v>0</v>
      </c>
      <c r="W159" s="512"/>
      <c r="X159" s="7">
        <f t="shared" si="269"/>
        <v>0</v>
      </c>
      <c r="Y159" s="6"/>
      <c r="Z159" s="7">
        <f t="shared" si="253"/>
        <v>0</v>
      </c>
      <c r="AA159" s="6"/>
      <c r="AB159" s="7">
        <f t="shared" si="254"/>
        <v>0</v>
      </c>
      <c r="AC159" s="8">
        <f t="shared" si="278"/>
        <v>59</v>
      </c>
      <c r="AD159" s="298">
        <f t="shared" si="255"/>
        <v>0</v>
      </c>
      <c r="AE159" s="110">
        <f t="shared" si="279"/>
        <v>5.024237288135593</v>
      </c>
      <c r="AF159" s="9">
        <f t="shared" si="256"/>
        <v>296.43</v>
      </c>
      <c r="AG159" s="10">
        <f t="shared" si="280"/>
        <v>0</v>
      </c>
      <c r="AH159" s="11">
        <f t="shared" si="257"/>
        <v>0</v>
      </c>
      <c r="AI159" s="392">
        <v>556</v>
      </c>
      <c r="AJ159" s="298">
        <f t="shared" si="281"/>
        <v>0</v>
      </c>
      <c r="AK159" s="392">
        <v>212</v>
      </c>
      <c r="AL159" s="298">
        <f t="shared" si="282"/>
        <v>0</v>
      </c>
      <c r="AM159" s="6"/>
      <c r="AN159" s="298">
        <f t="shared" si="283"/>
        <v>0</v>
      </c>
      <c r="AO159" s="6">
        <v>5.26</v>
      </c>
      <c r="AP159" s="41">
        <f t="shared" si="317"/>
        <v>2924.56</v>
      </c>
      <c r="AQ159" s="6">
        <v>5.59</v>
      </c>
      <c r="AR159" s="41">
        <f t="shared" si="318"/>
        <v>1185.08</v>
      </c>
      <c r="AS159" s="6"/>
      <c r="AT159" s="41">
        <f t="shared" si="284"/>
        <v>0</v>
      </c>
      <c r="AU159" s="6"/>
      <c r="AV159" s="111">
        <f t="shared" si="258"/>
        <v>0</v>
      </c>
      <c r="AW159" s="6"/>
      <c r="AX159" s="111">
        <f t="shared" si="259"/>
        <v>0</v>
      </c>
      <c r="AY159" s="6"/>
      <c r="AZ159" s="118">
        <f t="shared" si="260"/>
        <v>0</v>
      </c>
      <c r="BA159" s="8">
        <f t="shared" si="319"/>
        <v>768</v>
      </c>
      <c r="BB159" s="298">
        <f t="shared" si="261"/>
        <v>0</v>
      </c>
      <c r="BC159" s="110">
        <f t="shared" si="285"/>
        <v>5.3510937499999995</v>
      </c>
      <c r="BD159" s="9">
        <f t="shared" si="262"/>
        <v>4109.6399999999994</v>
      </c>
      <c r="BE159" s="10">
        <f t="shared" si="286"/>
        <v>0</v>
      </c>
      <c r="BF159" s="11">
        <f t="shared" si="263"/>
        <v>0</v>
      </c>
      <c r="BG159" s="304">
        <f t="shared" si="287"/>
        <v>827</v>
      </c>
      <c r="BH159" s="298">
        <f t="shared" si="288"/>
        <v>0</v>
      </c>
      <c r="BI159" s="112">
        <f t="shared" si="289"/>
        <v>5.3277750906892383</v>
      </c>
      <c r="BJ159" s="113">
        <f t="shared" si="264"/>
        <v>4406.07</v>
      </c>
      <c r="BK159" s="10">
        <f t="shared" si="290"/>
        <v>0</v>
      </c>
      <c r="BL159" s="119">
        <f t="shared" si="265"/>
        <v>0</v>
      </c>
      <c r="BM159" s="265">
        <v>645</v>
      </c>
      <c r="BN159" s="298">
        <f t="shared" si="291"/>
        <v>0</v>
      </c>
      <c r="BO159" s="392">
        <v>750</v>
      </c>
      <c r="BP159" s="298">
        <f t="shared" si="292"/>
        <v>0</v>
      </c>
      <c r="BQ159" s="6"/>
      <c r="BR159" s="298">
        <f t="shared" si="293"/>
        <v>0</v>
      </c>
      <c r="BS159" s="40">
        <v>3.65</v>
      </c>
      <c r="BT159" s="41">
        <f t="shared" si="320"/>
        <v>2354.25</v>
      </c>
      <c r="BU159" s="40">
        <v>3.96</v>
      </c>
      <c r="BV159" s="41">
        <f t="shared" si="321"/>
        <v>2970</v>
      </c>
      <c r="BW159" s="40"/>
      <c r="BX159" s="41">
        <f t="shared" si="294"/>
        <v>0</v>
      </c>
      <c r="BY159" s="6"/>
      <c r="BZ159" s="111">
        <f t="shared" si="295"/>
        <v>0</v>
      </c>
      <c r="CA159" s="6"/>
      <c r="CB159" s="111">
        <f t="shared" si="266"/>
        <v>0</v>
      </c>
      <c r="CC159" s="6"/>
      <c r="CD159" s="111">
        <f t="shared" si="267"/>
        <v>0</v>
      </c>
      <c r="CE159" s="8">
        <f t="shared" si="322"/>
        <v>1395</v>
      </c>
      <c r="CF159" s="298">
        <f t="shared" si="270"/>
        <v>0</v>
      </c>
      <c r="CG159" s="110">
        <f t="shared" si="296"/>
        <v>3.8166666666666669</v>
      </c>
      <c r="CH159" s="9">
        <f t="shared" si="271"/>
        <v>5324.25</v>
      </c>
      <c r="CI159" s="10">
        <f t="shared" si="297"/>
        <v>0</v>
      </c>
      <c r="CJ159" s="117">
        <f t="shared" si="272"/>
        <v>0</v>
      </c>
      <c r="CK159" s="265">
        <v>137</v>
      </c>
      <c r="CL159" s="302">
        <f t="shared" si="298"/>
        <v>0</v>
      </c>
      <c r="CM159" s="40">
        <v>4.79</v>
      </c>
      <c r="CN159" s="9">
        <f t="shared" si="323"/>
        <v>656.23</v>
      </c>
      <c r="CO159" s="6"/>
      <c r="CP159" s="117">
        <f t="shared" si="299"/>
        <v>0</v>
      </c>
      <c r="CQ159" s="195">
        <f t="shared" si="324"/>
        <v>1241</v>
      </c>
      <c r="CR159" s="298">
        <f t="shared" si="300"/>
        <v>0</v>
      </c>
      <c r="CS159" s="9">
        <f t="shared" si="301"/>
        <v>5473.21</v>
      </c>
      <c r="CT159" s="117" t="str">
        <f t="shared" si="302"/>
        <v/>
      </c>
      <c r="CU159" s="196">
        <f t="shared" si="325"/>
        <v>981</v>
      </c>
      <c r="CV159" s="298">
        <f t="shared" si="303"/>
        <v>0</v>
      </c>
      <c r="CW159" s="31">
        <f t="shared" si="304"/>
        <v>4257.1099999999997</v>
      </c>
      <c r="CX159" s="121">
        <f t="shared" si="305"/>
        <v>0</v>
      </c>
      <c r="CY159" s="196">
        <f t="shared" si="306"/>
        <v>2222</v>
      </c>
      <c r="CZ159" s="298">
        <f t="shared" si="307"/>
        <v>0</v>
      </c>
      <c r="DA159" s="31">
        <f t="shared" si="308"/>
        <v>9730.32</v>
      </c>
      <c r="DB159" s="121" t="str">
        <f t="shared" si="309"/>
        <v/>
      </c>
      <c r="DC159" s="196">
        <f t="shared" si="310"/>
        <v>0</v>
      </c>
      <c r="DD159" s="298">
        <f t="shared" si="311"/>
        <v>0</v>
      </c>
      <c r="DE159" s="9" t="str">
        <f t="shared" si="312"/>
        <v/>
      </c>
      <c r="DF159" s="11" t="str">
        <f t="shared" si="313"/>
        <v/>
      </c>
      <c r="DG159" s="29">
        <f t="shared" si="326"/>
        <v>10386.549999999999</v>
      </c>
      <c r="DH159" s="11" t="str">
        <f t="shared" si="314"/>
        <v/>
      </c>
    </row>
    <row r="160" spans="1:112">
      <c r="A160" s="170" t="s">
        <v>288</v>
      </c>
      <c r="B160" s="171" t="s">
        <v>386</v>
      </c>
      <c r="C160" s="172">
        <v>175856</v>
      </c>
      <c r="D160" s="135">
        <v>2</v>
      </c>
      <c r="E160" s="336">
        <v>905</v>
      </c>
      <c r="F160" s="115">
        <v>4</v>
      </c>
      <c r="G160" s="116">
        <f t="shared" si="315"/>
        <v>901</v>
      </c>
      <c r="H160" s="108">
        <f t="shared" si="316"/>
        <v>901</v>
      </c>
      <c r="I160" s="376">
        <f t="shared" si="273"/>
        <v>0</v>
      </c>
      <c r="J160" s="375"/>
      <c r="K160" s="5">
        <v>4</v>
      </c>
      <c r="L160" s="302">
        <f t="shared" si="268"/>
        <v>0</v>
      </c>
      <c r="M160" s="512">
        <v>27</v>
      </c>
      <c r="N160" s="302">
        <f t="shared" si="274"/>
        <v>0</v>
      </c>
      <c r="O160" s="512"/>
      <c r="P160" s="302">
        <f t="shared" si="275"/>
        <v>0</v>
      </c>
      <c r="Q160" s="512">
        <v>5.5</v>
      </c>
      <c r="R160" s="120">
        <f t="shared" si="252"/>
        <v>22</v>
      </c>
      <c r="S160" s="512">
        <v>5.26</v>
      </c>
      <c r="T160" s="120">
        <f t="shared" si="276"/>
        <v>142.01999999999998</v>
      </c>
      <c r="U160" s="512"/>
      <c r="V160" s="120">
        <f t="shared" si="277"/>
        <v>0</v>
      </c>
      <c r="W160" s="512"/>
      <c r="X160" s="7">
        <f t="shared" si="269"/>
        <v>0</v>
      </c>
      <c r="Y160" s="6"/>
      <c r="Z160" s="7">
        <f t="shared" si="253"/>
        <v>0</v>
      </c>
      <c r="AA160" s="6"/>
      <c r="AB160" s="7">
        <f t="shared" si="254"/>
        <v>0</v>
      </c>
      <c r="AC160" s="8">
        <f t="shared" si="278"/>
        <v>31</v>
      </c>
      <c r="AD160" s="298">
        <f t="shared" si="255"/>
        <v>0</v>
      </c>
      <c r="AE160" s="110">
        <f t="shared" si="279"/>
        <v>5.290967741935483</v>
      </c>
      <c r="AF160" s="9">
        <f t="shared" si="256"/>
        <v>164.01999999999998</v>
      </c>
      <c r="AG160" s="10">
        <f t="shared" si="280"/>
        <v>0</v>
      </c>
      <c r="AH160" s="11">
        <f t="shared" si="257"/>
        <v>0</v>
      </c>
      <c r="AI160" s="392">
        <v>311</v>
      </c>
      <c r="AJ160" s="298">
        <f t="shared" si="281"/>
        <v>0</v>
      </c>
      <c r="AK160" s="6">
        <v>96</v>
      </c>
      <c r="AL160" s="298">
        <f t="shared" si="282"/>
        <v>0</v>
      </c>
      <c r="AM160" s="6"/>
      <c r="AN160" s="298">
        <f t="shared" si="283"/>
        <v>0</v>
      </c>
      <c r="AO160" s="6">
        <v>5.26</v>
      </c>
      <c r="AP160" s="41">
        <f t="shared" si="317"/>
        <v>1635.86</v>
      </c>
      <c r="AQ160" s="6">
        <v>6.22</v>
      </c>
      <c r="AR160" s="41">
        <f t="shared" si="318"/>
        <v>597.12</v>
      </c>
      <c r="AS160" s="6"/>
      <c r="AT160" s="41">
        <f t="shared" si="284"/>
        <v>0</v>
      </c>
      <c r="AU160" s="6"/>
      <c r="AV160" s="111">
        <f t="shared" si="258"/>
        <v>0</v>
      </c>
      <c r="AW160" s="6"/>
      <c r="AX160" s="111">
        <f t="shared" si="259"/>
        <v>0</v>
      </c>
      <c r="AY160" s="6"/>
      <c r="AZ160" s="118">
        <f t="shared" si="260"/>
        <v>0</v>
      </c>
      <c r="BA160" s="8">
        <f t="shared" si="319"/>
        <v>407</v>
      </c>
      <c r="BB160" s="298">
        <f t="shared" si="261"/>
        <v>0</v>
      </c>
      <c r="BC160" s="110">
        <f t="shared" si="285"/>
        <v>5.4864373464373468</v>
      </c>
      <c r="BD160" s="9">
        <f t="shared" si="262"/>
        <v>2232.98</v>
      </c>
      <c r="BE160" s="10">
        <f t="shared" si="286"/>
        <v>0</v>
      </c>
      <c r="BF160" s="11">
        <f t="shared" si="263"/>
        <v>0</v>
      </c>
      <c r="BG160" s="304">
        <f t="shared" si="287"/>
        <v>438</v>
      </c>
      <c r="BH160" s="298">
        <f t="shared" si="288"/>
        <v>0</v>
      </c>
      <c r="BI160" s="112">
        <f t="shared" si="289"/>
        <v>5.4726027397260273</v>
      </c>
      <c r="BJ160" s="113">
        <f t="shared" si="264"/>
        <v>2397</v>
      </c>
      <c r="BK160" s="10">
        <f t="shared" si="290"/>
        <v>0</v>
      </c>
      <c r="BL160" s="119">
        <f t="shared" si="265"/>
        <v>0</v>
      </c>
      <c r="BM160" s="265">
        <v>156</v>
      </c>
      <c r="BN160" s="298">
        <f t="shared" si="291"/>
        <v>0</v>
      </c>
      <c r="BO160" s="6">
        <v>201</v>
      </c>
      <c r="BP160" s="298">
        <f t="shared" si="292"/>
        <v>0</v>
      </c>
      <c r="BQ160" s="6">
        <v>1</v>
      </c>
      <c r="BR160" s="298">
        <f t="shared" si="293"/>
        <v>0</v>
      </c>
      <c r="BS160" s="40">
        <v>3.8</v>
      </c>
      <c r="BT160" s="41">
        <f t="shared" si="320"/>
        <v>592.79999999999995</v>
      </c>
      <c r="BU160" s="40">
        <v>4.37</v>
      </c>
      <c r="BV160" s="41">
        <f t="shared" si="321"/>
        <v>878.37</v>
      </c>
      <c r="BW160" s="40">
        <v>4.5</v>
      </c>
      <c r="BX160" s="41">
        <f t="shared" si="294"/>
        <v>4.5</v>
      </c>
      <c r="BY160" s="6"/>
      <c r="BZ160" s="111">
        <f t="shared" si="295"/>
        <v>0</v>
      </c>
      <c r="CA160" s="6"/>
      <c r="CB160" s="111">
        <f t="shared" si="266"/>
        <v>0</v>
      </c>
      <c r="CC160" s="6"/>
      <c r="CD160" s="111">
        <f t="shared" si="267"/>
        <v>0</v>
      </c>
      <c r="CE160" s="8">
        <f t="shared" si="322"/>
        <v>358</v>
      </c>
      <c r="CF160" s="298">
        <f t="shared" si="270"/>
        <v>0</v>
      </c>
      <c r="CG160" s="110">
        <f t="shared" si="296"/>
        <v>4.1219832402234635</v>
      </c>
      <c r="CH160" s="9">
        <f t="shared" si="271"/>
        <v>1475.6699999999998</v>
      </c>
      <c r="CI160" s="10">
        <f t="shared" si="297"/>
        <v>0</v>
      </c>
      <c r="CJ160" s="117">
        <f t="shared" si="272"/>
        <v>0</v>
      </c>
      <c r="CK160" s="265">
        <v>105</v>
      </c>
      <c r="CL160" s="302">
        <f t="shared" si="298"/>
        <v>0</v>
      </c>
      <c r="CM160" s="40">
        <v>6.4</v>
      </c>
      <c r="CN160" s="9">
        <f t="shared" si="323"/>
        <v>672</v>
      </c>
      <c r="CO160" s="6"/>
      <c r="CP160" s="117">
        <f t="shared" si="299"/>
        <v>0</v>
      </c>
      <c r="CQ160" s="195">
        <f t="shared" si="324"/>
        <v>471</v>
      </c>
      <c r="CR160" s="298">
        <f t="shared" si="300"/>
        <v>0</v>
      </c>
      <c r="CS160" s="9">
        <f t="shared" si="301"/>
        <v>2250.66</v>
      </c>
      <c r="CT160" s="117" t="str">
        <f t="shared" si="302"/>
        <v/>
      </c>
      <c r="CU160" s="196">
        <f t="shared" si="325"/>
        <v>324</v>
      </c>
      <c r="CV160" s="298">
        <f t="shared" si="303"/>
        <v>0</v>
      </c>
      <c r="CW160" s="31">
        <f t="shared" si="304"/>
        <v>1617.51</v>
      </c>
      <c r="CX160" s="121">
        <f t="shared" si="305"/>
        <v>0</v>
      </c>
      <c r="CY160" s="196">
        <f t="shared" si="306"/>
        <v>795</v>
      </c>
      <c r="CZ160" s="298">
        <f t="shared" si="307"/>
        <v>0</v>
      </c>
      <c r="DA160" s="31">
        <f t="shared" si="308"/>
        <v>3868.17</v>
      </c>
      <c r="DB160" s="121" t="str">
        <f t="shared" si="309"/>
        <v/>
      </c>
      <c r="DC160" s="196">
        <f t="shared" si="310"/>
        <v>1</v>
      </c>
      <c r="DD160" s="298">
        <f t="shared" si="311"/>
        <v>0</v>
      </c>
      <c r="DE160" s="9">
        <f t="shared" si="312"/>
        <v>4.5</v>
      </c>
      <c r="DF160" s="11" t="str">
        <f t="shared" si="313"/>
        <v/>
      </c>
      <c r="DG160" s="29">
        <f t="shared" si="326"/>
        <v>4544.67</v>
      </c>
      <c r="DH160" s="11" t="str">
        <f t="shared" si="314"/>
        <v/>
      </c>
    </row>
    <row r="161" spans="1:112">
      <c r="A161" s="170" t="s">
        <v>288</v>
      </c>
      <c r="B161" s="171" t="s">
        <v>387</v>
      </c>
      <c r="C161" s="172">
        <v>176017</v>
      </c>
      <c r="D161" s="135">
        <v>2</v>
      </c>
      <c r="E161" s="336">
        <v>2506</v>
      </c>
      <c r="F161" s="115">
        <v>41</v>
      </c>
      <c r="G161" s="116">
        <f t="shared" si="315"/>
        <v>2465</v>
      </c>
      <c r="H161" s="108">
        <f t="shared" si="316"/>
        <v>2465</v>
      </c>
      <c r="I161" s="376">
        <f t="shared" si="273"/>
        <v>0</v>
      </c>
      <c r="J161" s="375"/>
      <c r="K161" s="265">
        <v>61</v>
      </c>
      <c r="L161" s="302">
        <f t="shared" si="268"/>
        <v>0</v>
      </c>
      <c r="M161" s="515">
        <v>30</v>
      </c>
      <c r="N161" s="302">
        <f t="shared" si="274"/>
        <v>0</v>
      </c>
      <c r="O161" s="512"/>
      <c r="P161" s="302">
        <f t="shared" si="275"/>
        <v>0</v>
      </c>
      <c r="Q161" s="512">
        <v>4.6399999999999997</v>
      </c>
      <c r="R161" s="120">
        <f t="shared" si="252"/>
        <v>283.03999999999996</v>
      </c>
      <c r="S161" s="512">
        <v>4.88</v>
      </c>
      <c r="T161" s="120">
        <f t="shared" si="276"/>
        <v>146.4</v>
      </c>
      <c r="U161" s="512"/>
      <c r="V161" s="120">
        <f t="shared" si="277"/>
        <v>0</v>
      </c>
      <c r="W161" s="512"/>
      <c r="X161" s="7">
        <f t="shared" si="269"/>
        <v>0</v>
      </c>
      <c r="Y161" s="6"/>
      <c r="Z161" s="7">
        <f t="shared" si="253"/>
        <v>0</v>
      </c>
      <c r="AA161" s="6"/>
      <c r="AB161" s="7">
        <f t="shared" si="254"/>
        <v>0</v>
      </c>
      <c r="AC161" s="8">
        <f t="shared" si="278"/>
        <v>91</v>
      </c>
      <c r="AD161" s="298">
        <f t="shared" si="255"/>
        <v>0</v>
      </c>
      <c r="AE161" s="110">
        <f t="shared" si="279"/>
        <v>4.7191208791208785</v>
      </c>
      <c r="AF161" s="9">
        <f t="shared" si="256"/>
        <v>429.43999999999994</v>
      </c>
      <c r="AG161" s="10">
        <f t="shared" si="280"/>
        <v>0</v>
      </c>
      <c r="AH161" s="11">
        <f t="shared" si="257"/>
        <v>0</v>
      </c>
      <c r="AI161" s="392">
        <v>660</v>
      </c>
      <c r="AJ161" s="298">
        <f t="shared" si="281"/>
        <v>0</v>
      </c>
      <c r="AK161" s="392">
        <v>695</v>
      </c>
      <c r="AL161" s="298">
        <f t="shared" si="282"/>
        <v>0</v>
      </c>
      <c r="AM161" s="6"/>
      <c r="AN161" s="298">
        <f t="shared" si="283"/>
        <v>0</v>
      </c>
      <c r="AO161" s="6">
        <v>4.8600000000000003</v>
      </c>
      <c r="AP161" s="41">
        <f t="shared" si="317"/>
        <v>3207.6000000000004</v>
      </c>
      <c r="AQ161" s="6">
        <v>5.18</v>
      </c>
      <c r="AR161" s="41">
        <f t="shared" si="318"/>
        <v>3600.1</v>
      </c>
      <c r="AS161" s="6"/>
      <c r="AT161" s="41">
        <f t="shared" si="284"/>
        <v>0</v>
      </c>
      <c r="AU161" s="6"/>
      <c r="AV161" s="111">
        <f t="shared" si="258"/>
        <v>0</v>
      </c>
      <c r="AW161" s="6"/>
      <c r="AX161" s="111">
        <f t="shared" si="259"/>
        <v>0</v>
      </c>
      <c r="AY161" s="6"/>
      <c r="AZ161" s="118">
        <f t="shared" si="260"/>
        <v>0</v>
      </c>
      <c r="BA161" s="8">
        <f t="shared" si="319"/>
        <v>1355</v>
      </c>
      <c r="BB161" s="298">
        <f t="shared" si="261"/>
        <v>0</v>
      </c>
      <c r="BC161" s="110">
        <f t="shared" si="285"/>
        <v>5.0241328413284139</v>
      </c>
      <c r="BD161" s="9">
        <f t="shared" si="262"/>
        <v>6807.7000000000007</v>
      </c>
      <c r="BE161" s="10">
        <f t="shared" si="286"/>
        <v>0</v>
      </c>
      <c r="BF161" s="11">
        <f t="shared" si="263"/>
        <v>0</v>
      </c>
      <c r="BG161" s="304">
        <f t="shared" si="287"/>
        <v>1446</v>
      </c>
      <c r="BH161" s="298">
        <f t="shared" si="288"/>
        <v>0</v>
      </c>
      <c r="BI161" s="112">
        <f t="shared" si="289"/>
        <v>5.0049377593360997</v>
      </c>
      <c r="BJ161" s="113">
        <f t="shared" si="264"/>
        <v>7237.14</v>
      </c>
      <c r="BK161" s="10">
        <f t="shared" si="290"/>
        <v>0</v>
      </c>
      <c r="BL161" s="119">
        <f t="shared" si="265"/>
        <v>0</v>
      </c>
      <c r="BM161" s="265">
        <v>382</v>
      </c>
      <c r="BN161" s="298">
        <f t="shared" si="291"/>
        <v>0</v>
      </c>
      <c r="BO161" s="392">
        <v>487</v>
      </c>
      <c r="BP161" s="298">
        <f t="shared" si="292"/>
        <v>0</v>
      </c>
      <c r="BQ161" s="6"/>
      <c r="BR161" s="298">
        <f t="shared" si="293"/>
        <v>0</v>
      </c>
      <c r="BS161" s="40">
        <v>3.24</v>
      </c>
      <c r="BT161" s="41">
        <f t="shared" si="320"/>
        <v>1237.68</v>
      </c>
      <c r="BU161" s="40">
        <v>3.68</v>
      </c>
      <c r="BV161" s="41">
        <f t="shared" si="321"/>
        <v>1792.16</v>
      </c>
      <c r="BW161" s="40"/>
      <c r="BX161" s="41">
        <f t="shared" si="294"/>
        <v>0</v>
      </c>
      <c r="BY161" s="6"/>
      <c r="BZ161" s="111">
        <f t="shared" si="295"/>
        <v>0</v>
      </c>
      <c r="CA161" s="6"/>
      <c r="CB161" s="111">
        <f t="shared" si="266"/>
        <v>0</v>
      </c>
      <c r="CC161" s="6"/>
      <c r="CD161" s="111">
        <f t="shared" si="267"/>
        <v>0</v>
      </c>
      <c r="CE161" s="8">
        <f t="shared" si="322"/>
        <v>869</v>
      </c>
      <c r="CF161" s="298">
        <f t="shared" si="270"/>
        <v>0</v>
      </c>
      <c r="CG161" s="110">
        <f t="shared" si="296"/>
        <v>3.4865822784810128</v>
      </c>
      <c r="CH161" s="9">
        <f t="shared" si="271"/>
        <v>3029.84</v>
      </c>
      <c r="CI161" s="10">
        <f t="shared" si="297"/>
        <v>0</v>
      </c>
      <c r="CJ161" s="117">
        <f t="shared" si="272"/>
        <v>0</v>
      </c>
      <c r="CK161" s="265">
        <v>150</v>
      </c>
      <c r="CL161" s="302">
        <f t="shared" si="298"/>
        <v>0</v>
      </c>
      <c r="CM161" s="40">
        <v>4.22</v>
      </c>
      <c r="CN161" s="9">
        <f t="shared" si="323"/>
        <v>633</v>
      </c>
      <c r="CO161" s="6"/>
      <c r="CP161" s="117">
        <f t="shared" si="299"/>
        <v>0</v>
      </c>
      <c r="CQ161" s="195">
        <f t="shared" si="324"/>
        <v>1103</v>
      </c>
      <c r="CR161" s="298">
        <f t="shared" si="300"/>
        <v>0</v>
      </c>
      <c r="CS161" s="9">
        <f t="shared" si="301"/>
        <v>4728.3200000000006</v>
      </c>
      <c r="CT161" s="117" t="str">
        <f t="shared" si="302"/>
        <v/>
      </c>
      <c r="CU161" s="196">
        <f t="shared" si="325"/>
        <v>1212</v>
      </c>
      <c r="CV161" s="298">
        <f t="shared" si="303"/>
        <v>0</v>
      </c>
      <c r="CW161" s="31">
        <f t="shared" si="304"/>
        <v>5538.66</v>
      </c>
      <c r="CX161" s="121">
        <f t="shared" si="305"/>
        <v>0</v>
      </c>
      <c r="CY161" s="196">
        <f t="shared" si="306"/>
        <v>2315</v>
      </c>
      <c r="CZ161" s="298">
        <f t="shared" si="307"/>
        <v>0</v>
      </c>
      <c r="DA161" s="31">
        <f t="shared" si="308"/>
        <v>10266.98</v>
      </c>
      <c r="DB161" s="121" t="str">
        <f t="shared" si="309"/>
        <v/>
      </c>
      <c r="DC161" s="196">
        <f t="shared" si="310"/>
        <v>0</v>
      </c>
      <c r="DD161" s="298">
        <f t="shared" si="311"/>
        <v>0</v>
      </c>
      <c r="DE161" s="9" t="str">
        <f t="shared" si="312"/>
        <v/>
      </c>
      <c r="DF161" s="11" t="str">
        <f t="shared" si="313"/>
        <v/>
      </c>
      <c r="DG161" s="29">
        <f t="shared" si="326"/>
        <v>10899.98</v>
      </c>
      <c r="DH161" s="11" t="str">
        <f t="shared" si="314"/>
        <v/>
      </c>
    </row>
    <row r="162" spans="1:112">
      <c r="A162" s="170" t="s">
        <v>288</v>
      </c>
      <c r="B162" s="171" t="s">
        <v>388</v>
      </c>
      <c r="C162" s="172">
        <v>175342</v>
      </c>
      <c r="D162" s="135">
        <v>4</v>
      </c>
      <c r="E162" s="336">
        <v>439</v>
      </c>
      <c r="F162" s="115">
        <v>2</v>
      </c>
      <c r="G162" s="116">
        <f t="shared" si="315"/>
        <v>437</v>
      </c>
      <c r="H162" s="108">
        <f t="shared" si="316"/>
        <v>437</v>
      </c>
      <c r="I162" s="376">
        <f t="shared" si="273"/>
        <v>0</v>
      </c>
      <c r="J162" s="375"/>
      <c r="K162" s="5">
        <v>28</v>
      </c>
      <c r="L162" s="302">
        <f t="shared" si="268"/>
        <v>0</v>
      </c>
      <c r="M162" s="512">
        <v>20</v>
      </c>
      <c r="N162" s="302">
        <f t="shared" si="274"/>
        <v>0</v>
      </c>
      <c r="O162" s="512"/>
      <c r="P162" s="302">
        <f t="shared" si="275"/>
        <v>0</v>
      </c>
      <c r="Q162" s="512">
        <v>5.39</v>
      </c>
      <c r="R162" s="120">
        <f t="shared" si="252"/>
        <v>150.91999999999999</v>
      </c>
      <c r="S162" s="512">
        <v>4.95</v>
      </c>
      <c r="T162" s="120">
        <f t="shared" si="276"/>
        <v>99</v>
      </c>
      <c r="U162" s="512"/>
      <c r="V162" s="120">
        <f t="shared" si="277"/>
        <v>0</v>
      </c>
      <c r="W162" s="512"/>
      <c r="X162" s="7">
        <f t="shared" si="269"/>
        <v>0</v>
      </c>
      <c r="Y162" s="6"/>
      <c r="Z162" s="7">
        <f t="shared" si="253"/>
        <v>0</v>
      </c>
      <c r="AA162" s="6"/>
      <c r="AB162" s="7">
        <f t="shared" si="254"/>
        <v>0</v>
      </c>
      <c r="AC162" s="8">
        <f t="shared" si="278"/>
        <v>48</v>
      </c>
      <c r="AD162" s="298">
        <f t="shared" si="255"/>
        <v>0</v>
      </c>
      <c r="AE162" s="110">
        <f t="shared" si="279"/>
        <v>5.2066666666666661</v>
      </c>
      <c r="AF162" s="9">
        <f t="shared" si="256"/>
        <v>249.91999999999996</v>
      </c>
      <c r="AG162" s="10">
        <f t="shared" si="280"/>
        <v>0</v>
      </c>
      <c r="AH162" s="11">
        <f t="shared" si="257"/>
        <v>0</v>
      </c>
      <c r="AI162" s="392">
        <v>143</v>
      </c>
      <c r="AJ162" s="298">
        <f t="shared" si="281"/>
        <v>0</v>
      </c>
      <c r="AK162" s="6">
        <v>32</v>
      </c>
      <c r="AL162" s="298">
        <f t="shared" si="282"/>
        <v>0</v>
      </c>
      <c r="AM162" s="6"/>
      <c r="AN162" s="298">
        <f t="shared" si="283"/>
        <v>0</v>
      </c>
      <c r="AO162" s="6">
        <v>5.0199999999999996</v>
      </c>
      <c r="AP162" s="41">
        <f t="shared" si="317"/>
        <v>717.8599999999999</v>
      </c>
      <c r="AQ162" s="6">
        <v>6.05</v>
      </c>
      <c r="AR162" s="41">
        <f t="shared" si="318"/>
        <v>193.6</v>
      </c>
      <c r="AS162" s="6"/>
      <c r="AT162" s="41">
        <f t="shared" si="284"/>
        <v>0</v>
      </c>
      <c r="AU162" s="6"/>
      <c r="AV162" s="111">
        <f t="shared" si="258"/>
        <v>0</v>
      </c>
      <c r="AW162" s="6"/>
      <c r="AX162" s="111">
        <f t="shared" si="259"/>
        <v>0</v>
      </c>
      <c r="AY162" s="6"/>
      <c r="AZ162" s="118">
        <f t="shared" si="260"/>
        <v>0</v>
      </c>
      <c r="BA162" s="8">
        <f t="shared" si="319"/>
        <v>175</v>
      </c>
      <c r="BB162" s="298">
        <f t="shared" si="261"/>
        <v>0</v>
      </c>
      <c r="BC162" s="110">
        <f t="shared" si="285"/>
        <v>5.2083428571428563</v>
      </c>
      <c r="BD162" s="9">
        <f t="shared" si="262"/>
        <v>911.45999999999981</v>
      </c>
      <c r="BE162" s="10">
        <f t="shared" si="286"/>
        <v>0</v>
      </c>
      <c r="BF162" s="11">
        <f t="shared" si="263"/>
        <v>0</v>
      </c>
      <c r="BG162" s="304">
        <f t="shared" si="287"/>
        <v>223</v>
      </c>
      <c r="BH162" s="298">
        <f t="shared" si="288"/>
        <v>0</v>
      </c>
      <c r="BI162" s="112">
        <f t="shared" si="289"/>
        <v>5.2079820627802675</v>
      </c>
      <c r="BJ162" s="113">
        <f t="shared" si="264"/>
        <v>1161.3799999999997</v>
      </c>
      <c r="BK162" s="10">
        <f t="shared" si="290"/>
        <v>0</v>
      </c>
      <c r="BL162" s="119">
        <f t="shared" si="265"/>
        <v>0</v>
      </c>
      <c r="BM162" s="5">
        <v>63</v>
      </c>
      <c r="BN162" s="298">
        <f t="shared" si="291"/>
        <v>0</v>
      </c>
      <c r="BO162" s="6">
        <v>103</v>
      </c>
      <c r="BP162" s="298">
        <f t="shared" si="292"/>
        <v>0</v>
      </c>
      <c r="BQ162" s="6"/>
      <c r="BR162" s="298">
        <f t="shared" si="293"/>
        <v>0</v>
      </c>
      <c r="BS162" s="40">
        <v>3.23</v>
      </c>
      <c r="BT162" s="41">
        <f t="shared" si="320"/>
        <v>203.49</v>
      </c>
      <c r="BU162" s="40">
        <v>3.76</v>
      </c>
      <c r="BV162" s="41">
        <f t="shared" si="321"/>
        <v>387.28</v>
      </c>
      <c r="BW162" s="40"/>
      <c r="BX162" s="41">
        <f t="shared" si="294"/>
        <v>0</v>
      </c>
      <c r="BY162" s="6"/>
      <c r="BZ162" s="111">
        <f t="shared" si="295"/>
        <v>0</v>
      </c>
      <c r="CA162" s="6"/>
      <c r="CB162" s="111">
        <f t="shared" si="266"/>
        <v>0</v>
      </c>
      <c r="CC162" s="6"/>
      <c r="CD162" s="111">
        <f t="shared" si="267"/>
        <v>0</v>
      </c>
      <c r="CE162" s="8">
        <f t="shared" si="322"/>
        <v>166</v>
      </c>
      <c r="CF162" s="298">
        <f t="shared" si="270"/>
        <v>0</v>
      </c>
      <c r="CG162" s="110">
        <f t="shared" si="296"/>
        <v>3.5588554216867467</v>
      </c>
      <c r="CH162" s="9">
        <f t="shared" si="271"/>
        <v>590.77</v>
      </c>
      <c r="CI162" s="10">
        <f t="shared" si="297"/>
        <v>0</v>
      </c>
      <c r="CJ162" s="117">
        <f t="shared" si="272"/>
        <v>0</v>
      </c>
      <c r="CK162" s="5">
        <v>48</v>
      </c>
      <c r="CL162" s="302">
        <f t="shared" si="298"/>
        <v>0</v>
      </c>
      <c r="CM162" s="40">
        <v>5.16</v>
      </c>
      <c r="CN162" s="9">
        <f t="shared" si="323"/>
        <v>247.68</v>
      </c>
      <c r="CO162" s="6"/>
      <c r="CP162" s="117">
        <f t="shared" si="299"/>
        <v>0</v>
      </c>
      <c r="CQ162" s="195">
        <f t="shared" si="324"/>
        <v>234</v>
      </c>
      <c r="CR162" s="298">
        <f t="shared" si="300"/>
        <v>0</v>
      </c>
      <c r="CS162" s="9">
        <f t="shared" si="301"/>
        <v>1072.27</v>
      </c>
      <c r="CT162" s="117" t="str">
        <f t="shared" si="302"/>
        <v/>
      </c>
      <c r="CU162" s="196">
        <f t="shared" si="325"/>
        <v>155</v>
      </c>
      <c r="CV162" s="298">
        <f t="shared" si="303"/>
        <v>0</v>
      </c>
      <c r="CW162" s="31">
        <f t="shared" si="304"/>
        <v>679.88</v>
      </c>
      <c r="CX162" s="121">
        <f t="shared" si="305"/>
        <v>0</v>
      </c>
      <c r="CY162" s="196">
        <f t="shared" si="306"/>
        <v>389</v>
      </c>
      <c r="CZ162" s="298">
        <f t="shared" si="307"/>
        <v>0</v>
      </c>
      <c r="DA162" s="31">
        <f t="shared" si="308"/>
        <v>1752.15</v>
      </c>
      <c r="DB162" s="121" t="str">
        <f t="shared" si="309"/>
        <v/>
      </c>
      <c r="DC162" s="196">
        <f t="shared" si="310"/>
        <v>0</v>
      </c>
      <c r="DD162" s="298">
        <f t="shared" si="311"/>
        <v>0</v>
      </c>
      <c r="DE162" s="9" t="str">
        <f t="shared" si="312"/>
        <v/>
      </c>
      <c r="DF162" s="11" t="str">
        <f t="shared" si="313"/>
        <v/>
      </c>
      <c r="DG162" s="29">
        <f t="shared" si="326"/>
        <v>1999.8299999999997</v>
      </c>
      <c r="DH162" s="11" t="str">
        <f t="shared" si="314"/>
        <v/>
      </c>
    </row>
    <row r="163" spans="1:112">
      <c r="A163" s="170" t="s">
        <v>288</v>
      </c>
      <c r="B163" s="171" t="s">
        <v>389</v>
      </c>
      <c r="C163" s="172">
        <v>175616</v>
      </c>
      <c r="D163" s="135">
        <v>4</v>
      </c>
      <c r="E163" s="336">
        <v>598</v>
      </c>
      <c r="F163" s="405">
        <v>3</v>
      </c>
      <c r="G163" s="116">
        <f t="shared" si="315"/>
        <v>595</v>
      </c>
      <c r="H163" s="108">
        <f t="shared" si="316"/>
        <v>595</v>
      </c>
      <c r="I163" s="376">
        <f t="shared" si="273"/>
        <v>0</v>
      </c>
      <c r="J163" s="375"/>
      <c r="K163" s="265">
        <v>55</v>
      </c>
      <c r="L163" s="302">
        <f t="shared" si="268"/>
        <v>0</v>
      </c>
      <c r="M163" s="512">
        <v>23</v>
      </c>
      <c r="N163" s="302">
        <f t="shared" si="274"/>
        <v>0</v>
      </c>
      <c r="O163" s="512"/>
      <c r="P163" s="302">
        <f t="shared" si="275"/>
        <v>0</v>
      </c>
      <c r="Q163" s="512">
        <v>4.54</v>
      </c>
      <c r="R163" s="120">
        <f t="shared" si="252"/>
        <v>249.7</v>
      </c>
      <c r="S163" s="512">
        <v>4.6500000000000004</v>
      </c>
      <c r="T163" s="120">
        <f t="shared" si="276"/>
        <v>106.95</v>
      </c>
      <c r="U163" s="512"/>
      <c r="V163" s="120">
        <f t="shared" si="277"/>
        <v>0</v>
      </c>
      <c r="W163" s="512"/>
      <c r="X163" s="7">
        <f t="shared" si="269"/>
        <v>0</v>
      </c>
      <c r="Y163" s="6"/>
      <c r="Z163" s="7">
        <f t="shared" si="253"/>
        <v>0</v>
      </c>
      <c r="AA163" s="6"/>
      <c r="AB163" s="7">
        <f t="shared" si="254"/>
        <v>0</v>
      </c>
      <c r="AC163" s="8">
        <f t="shared" si="278"/>
        <v>78</v>
      </c>
      <c r="AD163" s="298">
        <f t="shared" si="255"/>
        <v>0</v>
      </c>
      <c r="AE163" s="110">
        <f t="shared" si="279"/>
        <v>4.5724358974358967</v>
      </c>
      <c r="AF163" s="9">
        <f t="shared" si="256"/>
        <v>356.64999999999992</v>
      </c>
      <c r="AG163" s="10">
        <f t="shared" si="280"/>
        <v>0</v>
      </c>
      <c r="AH163" s="11">
        <f t="shared" si="257"/>
        <v>0</v>
      </c>
      <c r="AI163" s="392">
        <v>90</v>
      </c>
      <c r="AJ163" s="298">
        <f t="shared" si="281"/>
        <v>0</v>
      </c>
      <c r="AK163" s="392">
        <v>39</v>
      </c>
      <c r="AL163" s="298">
        <f t="shared" si="282"/>
        <v>0</v>
      </c>
      <c r="AM163" s="6"/>
      <c r="AN163" s="298">
        <f t="shared" si="283"/>
        <v>0</v>
      </c>
      <c r="AO163" s="6">
        <v>5.45</v>
      </c>
      <c r="AP163" s="41">
        <f t="shared" si="317"/>
        <v>490.5</v>
      </c>
      <c r="AQ163" s="6">
        <v>5.8</v>
      </c>
      <c r="AR163" s="41">
        <f t="shared" si="318"/>
        <v>226.2</v>
      </c>
      <c r="AS163" s="6"/>
      <c r="AT163" s="41">
        <f t="shared" si="284"/>
        <v>0</v>
      </c>
      <c r="AU163" s="6"/>
      <c r="AV163" s="111">
        <f t="shared" si="258"/>
        <v>0</v>
      </c>
      <c r="AW163" s="6"/>
      <c r="AX163" s="111">
        <f t="shared" si="259"/>
        <v>0</v>
      </c>
      <c r="AY163" s="6"/>
      <c r="AZ163" s="118">
        <f t="shared" si="260"/>
        <v>0</v>
      </c>
      <c r="BA163" s="8">
        <f t="shared" si="319"/>
        <v>129</v>
      </c>
      <c r="BB163" s="298">
        <f t="shared" si="261"/>
        <v>0</v>
      </c>
      <c r="BC163" s="110">
        <f t="shared" si="285"/>
        <v>5.5558139534883724</v>
      </c>
      <c r="BD163" s="9">
        <f t="shared" si="262"/>
        <v>716.7</v>
      </c>
      <c r="BE163" s="10">
        <f t="shared" si="286"/>
        <v>0</v>
      </c>
      <c r="BF163" s="11">
        <f t="shared" si="263"/>
        <v>0</v>
      </c>
      <c r="BG163" s="304">
        <f t="shared" si="287"/>
        <v>207</v>
      </c>
      <c r="BH163" s="298">
        <f t="shared" si="288"/>
        <v>0</v>
      </c>
      <c r="BI163" s="112">
        <f t="shared" si="289"/>
        <v>5.1852657004830913</v>
      </c>
      <c r="BJ163" s="113">
        <f t="shared" si="264"/>
        <v>1073.3499999999999</v>
      </c>
      <c r="BK163" s="10">
        <f t="shared" si="290"/>
        <v>0</v>
      </c>
      <c r="BL163" s="119">
        <f t="shared" si="265"/>
        <v>0</v>
      </c>
      <c r="BM163" s="5">
        <v>190</v>
      </c>
      <c r="BN163" s="298">
        <f t="shared" si="291"/>
        <v>0</v>
      </c>
      <c r="BO163" s="6">
        <v>171</v>
      </c>
      <c r="BP163" s="298">
        <f t="shared" si="292"/>
        <v>0</v>
      </c>
      <c r="BQ163" s="6"/>
      <c r="BR163" s="298">
        <f t="shared" si="293"/>
        <v>0</v>
      </c>
      <c r="BS163" s="40">
        <v>3.69</v>
      </c>
      <c r="BT163" s="41">
        <f t="shared" si="320"/>
        <v>701.1</v>
      </c>
      <c r="BU163" s="40">
        <v>3.88</v>
      </c>
      <c r="BV163" s="41">
        <f t="shared" si="321"/>
        <v>663.48</v>
      </c>
      <c r="BW163" s="40"/>
      <c r="BX163" s="41">
        <f t="shared" si="294"/>
        <v>0</v>
      </c>
      <c r="BY163" s="6"/>
      <c r="BZ163" s="111">
        <f t="shared" si="295"/>
        <v>0</v>
      </c>
      <c r="CA163" s="6"/>
      <c r="CB163" s="111">
        <f t="shared" si="266"/>
        <v>0</v>
      </c>
      <c r="CC163" s="6"/>
      <c r="CD163" s="111">
        <f t="shared" si="267"/>
        <v>0</v>
      </c>
      <c r="CE163" s="8">
        <f t="shared" si="322"/>
        <v>361</v>
      </c>
      <c r="CF163" s="298">
        <f t="shared" si="270"/>
        <v>0</v>
      </c>
      <c r="CG163" s="110">
        <f t="shared" si="296"/>
        <v>3.78</v>
      </c>
      <c r="CH163" s="9">
        <f t="shared" si="271"/>
        <v>1364.58</v>
      </c>
      <c r="CI163" s="10">
        <f t="shared" si="297"/>
        <v>0</v>
      </c>
      <c r="CJ163" s="117">
        <f t="shared" si="272"/>
        <v>0</v>
      </c>
      <c r="CK163" s="5">
        <v>27</v>
      </c>
      <c r="CL163" s="302">
        <f t="shared" si="298"/>
        <v>0</v>
      </c>
      <c r="CM163" s="40">
        <v>5.1100000000000003</v>
      </c>
      <c r="CN163" s="9">
        <f t="shared" si="323"/>
        <v>137.97</v>
      </c>
      <c r="CO163" s="6"/>
      <c r="CP163" s="117">
        <f t="shared" si="299"/>
        <v>0</v>
      </c>
      <c r="CQ163" s="195">
        <f t="shared" si="324"/>
        <v>335</v>
      </c>
      <c r="CR163" s="298">
        <f t="shared" si="300"/>
        <v>0</v>
      </c>
      <c r="CS163" s="9">
        <f t="shared" si="301"/>
        <v>1441.3000000000002</v>
      </c>
      <c r="CT163" s="117" t="str">
        <f t="shared" si="302"/>
        <v/>
      </c>
      <c r="CU163" s="196">
        <f t="shared" si="325"/>
        <v>233</v>
      </c>
      <c r="CV163" s="298">
        <f t="shared" si="303"/>
        <v>0</v>
      </c>
      <c r="CW163" s="31">
        <f t="shared" si="304"/>
        <v>996.63</v>
      </c>
      <c r="CX163" s="121">
        <f t="shared" si="305"/>
        <v>0</v>
      </c>
      <c r="CY163" s="196">
        <f t="shared" si="306"/>
        <v>568</v>
      </c>
      <c r="CZ163" s="298">
        <f t="shared" si="307"/>
        <v>0</v>
      </c>
      <c r="DA163" s="31">
        <f t="shared" si="308"/>
        <v>2437.9300000000003</v>
      </c>
      <c r="DB163" s="121" t="str">
        <f t="shared" si="309"/>
        <v/>
      </c>
      <c r="DC163" s="196">
        <f t="shared" si="310"/>
        <v>0</v>
      </c>
      <c r="DD163" s="298">
        <f t="shared" si="311"/>
        <v>0</v>
      </c>
      <c r="DE163" s="9" t="str">
        <f t="shared" si="312"/>
        <v/>
      </c>
      <c r="DF163" s="11" t="str">
        <f t="shared" si="313"/>
        <v/>
      </c>
      <c r="DG163" s="29">
        <f t="shared" si="326"/>
        <v>2575.8999999999996</v>
      </c>
      <c r="DH163" s="11" t="str">
        <f t="shared" si="314"/>
        <v/>
      </c>
    </row>
    <row r="164" spans="1:112">
      <c r="A164" s="170" t="s">
        <v>288</v>
      </c>
      <c r="B164" s="173" t="s">
        <v>391</v>
      </c>
      <c r="C164" s="174">
        <v>176044</v>
      </c>
      <c r="D164" s="132">
        <v>4</v>
      </c>
      <c r="E164" s="336">
        <v>308</v>
      </c>
      <c r="F164" s="115">
        <v>2</v>
      </c>
      <c r="G164" s="116">
        <f t="shared" si="315"/>
        <v>306</v>
      </c>
      <c r="H164" s="108">
        <f t="shared" si="316"/>
        <v>306</v>
      </c>
      <c r="I164" s="376">
        <f t="shared" si="273"/>
        <v>0</v>
      </c>
      <c r="J164" s="375"/>
      <c r="K164" s="5">
        <v>3</v>
      </c>
      <c r="L164" s="302">
        <f t="shared" si="268"/>
        <v>0</v>
      </c>
      <c r="M164" s="512">
        <v>17</v>
      </c>
      <c r="N164" s="302">
        <f t="shared" si="274"/>
        <v>0</v>
      </c>
      <c r="O164" s="512"/>
      <c r="P164" s="302">
        <f t="shared" si="275"/>
        <v>0</v>
      </c>
      <c r="Q164" s="512">
        <v>8.67</v>
      </c>
      <c r="R164" s="120">
        <f t="shared" si="252"/>
        <v>26.009999999999998</v>
      </c>
      <c r="S164" s="512">
        <v>6.12</v>
      </c>
      <c r="T164" s="120">
        <f t="shared" si="276"/>
        <v>104.04</v>
      </c>
      <c r="U164" s="512"/>
      <c r="V164" s="120">
        <f t="shared" si="277"/>
        <v>0</v>
      </c>
      <c r="W164" s="512"/>
      <c r="X164" s="7">
        <f t="shared" si="269"/>
        <v>0</v>
      </c>
      <c r="Y164" s="6"/>
      <c r="Z164" s="7">
        <f t="shared" si="253"/>
        <v>0</v>
      </c>
      <c r="AA164" s="6"/>
      <c r="AB164" s="7">
        <f t="shared" si="254"/>
        <v>0</v>
      </c>
      <c r="AC164" s="8">
        <f t="shared" si="278"/>
        <v>20</v>
      </c>
      <c r="AD164" s="298">
        <f t="shared" si="255"/>
        <v>0</v>
      </c>
      <c r="AE164" s="110">
        <f t="shared" si="279"/>
        <v>6.5025000000000004</v>
      </c>
      <c r="AF164" s="9">
        <f t="shared" si="256"/>
        <v>130.05000000000001</v>
      </c>
      <c r="AG164" s="10">
        <f t="shared" si="280"/>
        <v>0</v>
      </c>
      <c r="AH164" s="11">
        <f t="shared" si="257"/>
        <v>0</v>
      </c>
      <c r="AI164" s="392">
        <v>70</v>
      </c>
      <c r="AJ164" s="298">
        <f t="shared" si="281"/>
        <v>0</v>
      </c>
      <c r="AK164" s="392">
        <v>31</v>
      </c>
      <c r="AL164" s="298">
        <f t="shared" si="282"/>
        <v>0</v>
      </c>
      <c r="AM164" s="6"/>
      <c r="AN164" s="298">
        <f t="shared" si="283"/>
        <v>0</v>
      </c>
      <c r="AO164" s="6">
        <v>4.8</v>
      </c>
      <c r="AP164" s="41">
        <f t="shared" si="317"/>
        <v>336</v>
      </c>
      <c r="AQ164" s="6">
        <v>5.88</v>
      </c>
      <c r="AR164" s="41">
        <f t="shared" si="318"/>
        <v>182.28</v>
      </c>
      <c r="AS164" s="6"/>
      <c r="AT164" s="41">
        <f t="shared" si="284"/>
        <v>0</v>
      </c>
      <c r="AU164" s="6"/>
      <c r="AV164" s="111">
        <f t="shared" si="258"/>
        <v>0</v>
      </c>
      <c r="AW164" s="6"/>
      <c r="AX164" s="111">
        <f t="shared" si="259"/>
        <v>0</v>
      </c>
      <c r="AY164" s="6"/>
      <c r="AZ164" s="118">
        <f t="shared" si="260"/>
        <v>0</v>
      </c>
      <c r="BA164" s="8">
        <f t="shared" si="319"/>
        <v>101</v>
      </c>
      <c r="BB164" s="298">
        <f t="shared" si="261"/>
        <v>0</v>
      </c>
      <c r="BC164" s="110">
        <f t="shared" si="285"/>
        <v>5.1314851485148516</v>
      </c>
      <c r="BD164" s="9">
        <f t="shared" si="262"/>
        <v>518.28</v>
      </c>
      <c r="BE164" s="10">
        <f t="shared" si="286"/>
        <v>0</v>
      </c>
      <c r="BF164" s="11">
        <f t="shared" si="263"/>
        <v>0</v>
      </c>
      <c r="BG164" s="304">
        <f t="shared" si="287"/>
        <v>121</v>
      </c>
      <c r="BH164" s="298">
        <f t="shared" si="288"/>
        <v>0</v>
      </c>
      <c r="BI164" s="112">
        <f t="shared" si="289"/>
        <v>5.3580991735537182</v>
      </c>
      <c r="BJ164" s="113">
        <f t="shared" si="264"/>
        <v>648.32999999999993</v>
      </c>
      <c r="BK164" s="10">
        <f t="shared" si="290"/>
        <v>0</v>
      </c>
      <c r="BL164" s="119">
        <f t="shared" si="265"/>
        <v>0</v>
      </c>
      <c r="BM164" s="5">
        <v>38</v>
      </c>
      <c r="BN164" s="298">
        <f t="shared" si="291"/>
        <v>0</v>
      </c>
      <c r="BO164" s="6">
        <v>87</v>
      </c>
      <c r="BP164" s="298">
        <f t="shared" si="292"/>
        <v>0</v>
      </c>
      <c r="BQ164" s="6"/>
      <c r="BR164" s="298">
        <f t="shared" si="293"/>
        <v>0</v>
      </c>
      <c r="BS164" s="40">
        <v>3.58</v>
      </c>
      <c r="BT164" s="41">
        <f t="shared" si="320"/>
        <v>136.04</v>
      </c>
      <c r="BU164" s="40">
        <v>4.3499999999999996</v>
      </c>
      <c r="BV164" s="41">
        <f t="shared" si="321"/>
        <v>378.45</v>
      </c>
      <c r="BW164" s="40"/>
      <c r="BX164" s="41">
        <f t="shared" si="294"/>
        <v>0</v>
      </c>
      <c r="BY164" s="6"/>
      <c r="BZ164" s="111">
        <f t="shared" si="295"/>
        <v>0</v>
      </c>
      <c r="CA164" s="6"/>
      <c r="CB164" s="111">
        <f t="shared" si="266"/>
        <v>0</v>
      </c>
      <c r="CC164" s="6"/>
      <c r="CD164" s="111">
        <f t="shared" si="267"/>
        <v>0</v>
      </c>
      <c r="CE164" s="8">
        <f t="shared" si="322"/>
        <v>125</v>
      </c>
      <c r="CF164" s="298">
        <f t="shared" si="270"/>
        <v>0</v>
      </c>
      <c r="CG164" s="110">
        <f t="shared" si="296"/>
        <v>4.11592</v>
      </c>
      <c r="CH164" s="9">
        <f t="shared" si="271"/>
        <v>514.49</v>
      </c>
      <c r="CI164" s="10">
        <f t="shared" si="297"/>
        <v>0</v>
      </c>
      <c r="CJ164" s="117">
        <f t="shared" si="272"/>
        <v>0</v>
      </c>
      <c r="CK164" s="5">
        <v>60</v>
      </c>
      <c r="CL164" s="302">
        <f t="shared" si="298"/>
        <v>0</v>
      </c>
      <c r="CM164" s="40">
        <v>5.84</v>
      </c>
      <c r="CN164" s="9">
        <f t="shared" si="323"/>
        <v>350.4</v>
      </c>
      <c r="CO164" s="6"/>
      <c r="CP164" s="117">
        <f t="shared" si="299"/>
        <v>0</v>
      </c>
      <c r="CQ164" s="195">
        <f t="shared" si="324"/>
        <v>111</v>
      </c>
      <c r="CR164" s="298">
        <f t="shared" si="300"/>
        <v>0</v>
      </c>
      <c r="CS164" s="9">
        <f t="shared" si="301"/>
        <v>498.04999999999995</v>
      </c>
      <c r="CT164" s="117" t="str">
        <f t="shared" si="302"/>
        <v/>
      </c>
      <c r="CU164" s="196">
        <f t="shared" si="325"/>
        <v>135</v>
      </c>
      <c r="CV164" s="298">
        <f t="shared" si="303"/>
        <v>0</v>
      </c>
      <c r="CW164" s="31">
        <f t="shared" si="304"/>
        <v>664.77</v>
      </c>
      <c r="CX164" s="121">
        <f t="shared" si="305"/>
        <v>0</v>
      </c>
      <c r="CY164" s="196">
        <f t="shared" si="306"/>
        <v>246</v>
      </c>
      <c r="CZ164" s="298">
        <f t="shared" si="307"/>
        <v>0</v>
      </c>
      <c r="DA164" s="31">
        <f t="shared" si="308"/>
        <v>1162.82</v>
      </c>
      <c r="DB164" s="121" t="str">
        <f t="shared" si="309"/>
        <v/>
      </c>
      <c r="DC164" s="196">
        <f t="shared" si="310"/>
        <v>0</v>
      </c>
      <c r="DD164" s="298">
        <f t="shared" si="311"/>
        <v>0</v>
      </c>
      <c r="DE164" s="9" t="str">
        <f t="shared" si="312"/>
        <v/>
      </c>
      <c r="DF164" s="11" t="str">
        <f t="shared" si="313"/>
        <v/>
      </c>
      <c r="DG164" s="29">
        <f t="shared" si="326"/>
        <v>1513.2199999999998</v>
      </c>
      <c r="DH164" s="11" t="str">
        <f t="shared" si="314"/>
        <v/>
      </c>
    </row>
    <row r="165" spans="1:112">
      <c r="A165" s="170" t="s">
        <v>288</v>
      </c>
      <c r="B165" s="171" t="s">
        <v>390</v>
      </c>
      <c r="C165" s="172">
        <v>176035</v>
      </c>
      <c r="D165" s="135">
        <v>5</v>
      </c>
      <c r="E165" s="336">
        <v>406</v>
      </c>
      <c r="F165" s="115">
        <v>0</v>
      </c>
      <c r="G165" s="116">
        <f t="shared" si="315"/>
        <v>406</v>
      </c>
      <c r="H165" s="108">
        <f t="shared" si="316"/>
        <v>406</v>
      </c>
      <c r="I165" s="376">
        <f t="shared" si="273"/>
        <v>0</v>
      </c>
      <c r="J165" s="375"/>
      <c r="K165" s="5">
        <v>11</v>
      </c>
      <c r="L165" s="302">
        <f t="shared" si="268"/>
        <v>0</v>
      </c>
      <c r="M165" s="512">
        <v>9</v>
      </c>
      <c r="N165" s="302">
        <f t="shared" si="274"/>
        <v>0</v>
      </c>
      <c r="O165" s="512"/>
      <c r="P165" s="302">
        <f t="shared" si="275"/>
        <v>0</v>
      </c>
      <c r="Q165" s="512">
        <v>4.45</v>
      </c>
      <c r="R165" s="120">
        <f t="shared" si="252"/>
        <v>48.95</v>
      </c>
      <c r="S165" s="512">
        <v>5</v>
      </c>
      <c r="T165" s="120">
        <f t="shared" si="276"/>
        <v>45</v>
      </c>
      <c r="U165" s="512"/>
      <c r="V165" s="120">
        <f t="shared" si="277"/>
        <v>0</v>
      </c>
      <c r="W165" s="512"/>
      <c r="X165" s="7">
        <f t="shared" si="269"/>
        <v>0</v>
      </c>
      <c r="Y165" s="6"/>
      <c r="Z165" s="7">
        <f t="shared" si="253"/>
        <v>0</v>
      </c>
      <c r="AA165" s="6"/>
      <c r="AB165" s="7">
        <f t="shared" si="254"/>
        <v>0</v>
      </c>
      <c r="AC165" s="8">
        <f t="shared" si="278"/>
        <v>20</v>
      </c>
      <c r="AD165" s="298">
        <f t="shared" si="255"/>
        <v>0</v>
      </c>
      <c r="AE165" s="110">
        <f t="shared" si="279"/>
        <v>4.6974999999999998</v>
      </c>
      <c r="AF165" s="9">
        <f t="shared" si="256"/>
        <v>93.949999999999989</v>
      </c>
      <c r="AG165" s="10">
        <f t="shared" si="280"/>
        <v>0</v>
      </c>
      <c r="AH165" s="11">
        <f t="shared" si="257"/>
        <v>0</v>
      </c>
      <c r="AI165" s="6">
        <v>96</v>
      </c>
      <c r="AJ165" s="298">
        <f t="shared" si="281"/>
        <v>0</v>
      </c>
      <c r="AK165" s="6">
        <v>15</v>
      </c>
      <c r="AL165" s="298">
        <f t="shared" si="282"/>
        <v>0</v>
      </c>
      <c r="AM165" s="6"/>
      <c r="AN165" s="298">
        <f t="shared" si="283"/>
        <v>0</v>
      </c>
      <c r="AO165" s="6">
        <v>5.35</v>
      </c>
      <c r="AP165" s="41">
        <f t="shared" si="317"/>
        <v>513.59999999999991</v>
      </c>
      <c r="AQ165" s="6">
        <v>6.63</v>
      </c>
      <c r="AR165" s="41">
        <f t="shared" si="318"/>
        <v>99.45</v>
      </c>
      <c r="AS165" s="6"/>
      <c r="AT165" s="41">
        <f t="shared" si="284"/>
        <v>0</v>
      </c>
      <c r="AU165" s="6"/>
      <c r="AV165" s="111">
        <f t="shared" si="258"/>
        <v>0</v>
      </c>
      <c r="AW165" s="6"/>
      <c r="AX165" s="111">
        <f t="shared" si="259"/>
        <v>0</v>
      </c>
      <c r="AY165" s="6"/>
      <c r="AZ165" s="118">
        <f t="shared" si="260"/>
        <v>0</v>
      </c>
      <c r="BA165" s="8">
        <f t="shared" si="319"/>
        <v>111</v>
      </c>
      <c r="BB165" s="298">
        <f t="shared" si="261"/>
        <v>0</v>
      </c>
      <c r="BC165" s="110">
        <f t="shared" si="285"/>
        <v>5.5229729729729726</v>
      </c>
      <c r="BD165" s="9">
        <f t="shared" si="262"/>
        <v>613.04999999999995</v>
      </c>
      <c r="BE165" s="10">
        <f t="shared" si="286"/>
        <v>0</v>
      </c>
      <c r="BF165" s="11">
        <f t="shared" si="263"/>
        <v>0</v>
      </c>
      <c r="BG165" s="304">
        <f t="shared" si="287"/>
        <v>131</v>
      </c>
      <c r="BH165" s="298">
        <f t="shared" si="288"/>
        <v>0</v>
      </c>
      <c r="BI165" s="112">
        <f t="shared" si="289"/>
        <v>5.3969465648854964</v>
      </c>
      <c r="BJ165" s="113">
        <f t="shared" si="264"/>
        <v>707</v>
      </c>
      <c r="BK165" s="10">
        <f t="shared" si="290"/>
        <v>0</v>
      </c>
      <c r="BL165" s="119">
        <f t="shared" si="265"/>
        <v>0</v>
      </c>
      <c r="BM165" s="5">
        <v>109</v>
      </c>
      <c r="BN165" s="298">
        <f t="shared" si="291"/>
        <v>0</v>
      </c>
      <c r="BO165" s="6">
        <v>148</v>
      </c>
      <c r="BP165" s="298">
        <f t="shared" si="292"/>
        <v>0</v>
      </c>
      <c r="BQ165" s="6"/>
      <c r="BR165" s="298">
        <f t="shared" si="293"/>
        <v>0</v>
      </c>
      <c r="BS165" s="40">
        <v>3.46</v>
      </c>
      <c r="BT165" s="41">
        <f t="shared" si="320"/>
        <v>377.14</v>
      </c>
      <c r="BU165" s="40">
        <v>3.35</v>
      </c>
      <c r="BV165" s="41">
        <f t="shared" si="321"/>
        <v>495.8</v>
      </c>
      <c r="BW165" s="40"/>
      <c r="BX165" s="41">
        <f t="shared" si="294"/>
        <v>0</v>
      </c>
      <c r="BY165" s="6"/>
      <c r="BZ165" s="111">
        <f t="shared" si="295"/>
        <v>0</v>
      </c>
      <c r="CA165" s="6"/>
      <c r="CB165" s="111">
        <f t="shared" si="266"/>
        <v>0</v>
      </c>
      <c r="CC165" s="6"/>
      <c r="CD165" s="111">
        <f t="shared" si="267"/>
        <v>0</v>
      </c>
      <c r="CE165" s="8">
        <f t="shared" si="322"/>
        <v>257</v>
      </c>
      <c r="CF165" s="298">
        <f t="shared" si="270"/>
        <v>0</v>
      </c>
      <c r="CG165" s="110">
        <f t="shared" si="296"/>
        <v>3.3966536964980545</v>
      </c>
      <c r="CH165" s="9">
        <f t="shared" si="271"/>
        <v>872.94</v>
      </c>
      <c r="CI165" s="10">
        <f t="shared" si="297"/>
        <v>0</v>
      </c>
      <c r="CJ165" s="117">
        <f t="shared" si="272"/>
        <v>0</v>
      </c>
      <c r="CK165" s="5">
        <v>18</v>
      </c>
      <c r="CL165" s="302">
        <f t="shared" si="298"/>
        <v>0</v>
      </c>
      <c r="CM165" s="40">
        <v>5.5</v>
      </c>
      <c r="CN165" s="9">
        <f t="shared" si="323"/>
        <v>99</v>
      </c>
      <c r="CO165" s="6"/>
      <c r="CP165" s="117">
        <f t="shared" si="299"/>
        <v>0</v>
      </c>
      <c r="CQ165" s="195">
        <f t="shared" si="324"/>
        <v>216</v>
      </c>
      <c r="CR165" s="298">
        <f t="shared" si="300"/>
        <v>0</v>
      </c>
      <c r="CS165" s="9">
        <f t="shared" si="301"/>
        <v>939.68999999999994</v>
      </c>
      <c r="CT165" s="117" t="str">
        <f t="shared" si="302"/>
        <v/>
      </c>
      <c r="CU165" s="196">
        <f t="shared" si="325"/>
        <v>172</v>
      </c>
      <c r="CV165" s="298">
        <f t="shared" si="303"/>
        <v>0</v>
      </c>
      <c r="CW165" s="31">
        <f t="shared" si="304"/>
        <v>640.25</v>
      </c>
      <c r="CX165" s="121">
        <f t="shared" si="305"/>
        <v>0</v>
      </c>
      <c r="CY165" s="196">
        <f t="shared" si="306"/>
        <v>388</v>
      </c>
      <c r="CZ165" s="298">
        <f t="shared" si="307"/>
        <v>0</v>
      </c>
      <c r="DA165" s="31">
        <f t="shared" si="308"/>
        <v>1579.94</v>
      </c>
      <c r="DB165" s="121" t="str">
        <f t="shared" si="309"/>
        <v/>
      </c>
      <c r="DC165" s="196">
        <f t="shared" si="310"/>
        <v>0</v>
      </c>
      <c r="DD165" s="298">
        <f t="shared" si="311"/>
        <v>0</v>
      </c>
      <c r="DE165" s="9" t="str">
        <f t="shared" si="312"/>
        <v/>
      </c>
      <c r="DF165" s="11" t="str">
        <f t="shared" si="313"/>
        <v/>
      </c>
      <c r="DG165" s="29">
        <f t="shared" si="326"/>
        <v>1678.94</v>
      </c>
      <c r="DH165" s="11" t="str">
        <f t="shared" si="314"/>
        <v/>
      </c>
    </row>
    <row r="166" spans="1:112">
      <c r="A166" s="258" t="s">
        <v>45</v>
      </c>
      <c r="B166" s="257" t="s">
        <v>46</v>
      </c>
      <c r="C166" s="259">
        <v>199193</v>
      </c>
      <c r="D166" s="260">
        <v>1</v>
      </c>
      <c r="E166" s="335">
        <v>4623</v>
      </c>
      <c r="F166" s="115">
        <v>350</v>
      </c>
      <c r="G166" s="116">
        <f t="shared" si="315"/>
        <v>4273</v>
      </c>
      <c r="H166" s="108">
        <f t="shared" si="316"/>
        <v>4273</v>
      </c>
      <c r="I166" s="376">
        <f t="shared" si="273"/>
        <v>4273</v>
      </c>
      <c r="J166" s="375"/>
      <c r="K166" s="5">
        <v>34</v>
      </c>
      <c r="L166" s="302">
        <f t="shared" si="268"/>
        <v>34</v>
      </c>
      <c r="M166" s="512">
        <v>0</v>
      </c>
      <c r="N166" s="302">
        <f t="shared" si="274"/>
        <v>0</v>
      </c>
      <c r="O166" s="512">
        <v>0</v>
      </c>
      <c r="P166" s="302">
        <f t="shared" si="275"/>
        <v>0</v>
      </c>
      <c r="Q166" s="512">
        <v>4.7</v>
      </c>
      <c r="R166" s="120">
        <f t="shared" si="252"/>
        <v>159.80000000000001</v>
      </c>
      <c r="S166" s="512">
        <v>0</v>
      </c>
      <c r="T166" s="120">
        <f t="shared" si="276"/>
        <v>0</v>
      </c>
      <c r="U166" s="512">
        <v>0</v>
      </c>
      <c r="V166" s="120">
        <f t="shared" si="277"/>
        <v>0</v>
      </c>
      <c r="W166" s="515">
        <v>184.3</v>
      </c>
      <c r="X166" s="7">
        <f t="shared" si="269"/>
        <v>6266.2000000000007</v>
      </c>
      <c r="Y166" s="6">
        <v>0</v>
      </c>
      <c r="Z166" s="7">
        <f t="shared" si="253"/>
        <v>0</v>
      </c>
      <c r="AA166" s="6">
        <v>0</v>
      </c>
      <c r="AB166" s="7">
        <f t="shared" si="254"/>
        <v>0</v>
      </c>
      <c r="AC166" s="8">
        <f t="shared" si="278"/>
        <v>34</v>
      </c>
      <c r="AD166" s="298">
        <f t="shared" si="255"/>
        <v>34</v>
      </c>
      <c r="AE166" s="110">
        <f t="shared" si="279"/>
        <v>4.7</v>
      </c>
      <c r="AF166" s="9">
        <f t="shared" si="256"/>
        <v>159.80000000000001</v>
      </c>
      <c r="AG166" s="10">
        <f t="shared" si="280"/>
        <v>184.3</v>
      </c>
      <c r="AH166" s="11">
        <f t="shared" si="257"/>
        <v>6266.2000000000007</v>
      </c>
      <c r="AI166" s="6">
        <v>3146</v>
      </c>
      <c r="AJ166" s="298">
        <f t="shared" si="281"/>
        <v>3146</v>
      </c>
      <c r="AK166" s="6">
        <v>2</v>
      </c>
      <c r="AL166" s="298">
        <f t="shared" si="282"/>
        <v>2</v>
      </c>
      <c r="AM166" s="6">
        <v>1</v>
      </c>
      <c r="AN166" s="298">
        <f t="shared" si="283"/>
        <v>1</v>
      </c>
      <c r="AO166" s="6">
        <v>4.9000000000000004</v>
      </c>
      <c r="AP166" s="41">
        <f t="shared" si="317"/>
        <v>15415.400000000001</v>
      </c>
      <c r="AQ166" s="6">
        <v>4</v>
      </c>
      <c r="AR166" s="41">
        <f t="shared" si="318"/>
        <v>8</v>
      </c>
      <c r="AS166" s="6">
        <v>6</v>
      </c>
      <c r="AT166" s="41">
        <f t="shared" si="284"/>
        <v>6</v>
      </c>
      <c r="AU166" s="392">
        <v>152.19999999999999</v>
      </c>
      <c r="AV166" s="111">
        <f t="shared" si="258"/>
        <v>478821.19999999995</v>
      </c>
      <c r="AW166" s="392">
        <v>130.5</v>
      </c>
      <c r="AX166" s="111">
        <f t="shared" si="259"/>
        <v>261</v>
      </c>
      <c r="AY166" s="392">
        <v>145</v>
      </c>
      <c r="AZ166" s="118">
        <f t="shared" si="260"/>
        <v>145</v>
      </c>
      <c r="BA166" s="8">
        <f t="shared" si="319"/>
        <v>3149</v>
      </c>
      <c r="BB166" s="298">
        <f t="shared" si="261"/>
        <v>3149</v>
      </c>
      <c r="BC166" s="110">
        <f t="shared" si="285"/>
        <v>4.8997777072086377</v>
      </c>
      <c r="BD166" s="9">
        <f t="shared" si="262"/>
        <v>15429.4</v>
      </c>
      <c r="BE166" s="10">
        <f t="shared" si="286"/>
        <v>152.18393140679581</v>
      </c>
      <c r="BF166" s="11">
        <f t="shared" si="263"/>
        <v>479227.2</v>
      </c>
      <c r="BG166" s="304">
        <f t="shared" si="287"/>
        <v>3183</v>
      </c>
      <c r="BH166" s="298">
        <f t="shared" si="288"/>
        <v>3183</v>
      </c>
      <c r="BI166" s="112">
        <f t="shared" si="289"/>
        <v>4.8976437323279924</v>
      </c>
      <c r="BJ166" s="113">
        <f t="shared" si="264"/>
        <v>15589.2</v>
      </c>
      <c r="BK166" s="10">
        <f t="shared" si="290"/>
        <v>152.52698711907007</v>
      </c>
      <c r="BL166" s="119">
        <f t="shared" si="265"/>
        <v>485493.4</v>
      </c>
      <c r="BM166" s="5">
        <v>962</v>
      </c>
      <c r="BN166" s="298">
        <f t="shared" si="291"/>
        <v>962</v>
      </c>
      <c r="BO166" s="6">
        <v>92</v>
      </c>
      <c r="BP166" s="298">
        <f t="shared" si="292"/>
        <v>92</v>
      </c>
      <c r="BQ166" s="6">
        <v>12</v>
      </c>
      <c r="BR166" s="298">
        <f t="shared" si="293"/>
        <v>12</v>
      </c>
      <c r="BS166" s="40">
        <v>3.7</v>
      </c>
      <c r="BT166" s="41">
        <f t="shared" si="320"/>
        <v>3559.4</v>
      </c>
      <c r="BU166" s="40">
        <v>3.8</v>
      </c>
      <c r="BV166" s="41">
        <f t="shared" si="321"/>
        <v>349.59999999999997</v>
      </c>
      <c r="BW166" s="40">
        <v>7.3</v>
      </c>
      <c r="BX166" s="41">
        <f t="shared" si="294"/>
        <v>87.6</v>
      </c>
      <c r="BY166" s="392">
        <v>130.1</v>
      </c>
      <c r="BZ166" s="111">
        <f t="shared" si="295"/>
        <v>125156.2</v>
      </c>
      <c r="CA166" s="392">
        <v>131.9</v>
      </c>
      <c r="CB166" s="111">
        <f t="shared" si="266"/>
        <v>12134.800000000001</v>
      </c>
      <c r="CC166" s="392">
        <v>99.5</v>
      </c>
      <c r="CD166" s="111">
        <f t="shared" si="267"/>
        <v>1194</v>
      </c>
      <c r="CE166" s="8">
        <f t="shared" si="322"/>
        <v>1066</v>
      </c>
      <c r="CF166" s="298">
        <f t="shared" si="270"/>
        <v>1066</v>
      </c>
      <c r="CG166" s="110">
        <f t="shared" si="296"/>
        <v>3.7491557223264538</v>
      </c>
      <c r="CH166" s="9">
        <f t="shared" si="271"/>
        <v>3996.6</v>
      </c>
      <c r="CI166" s="10">
        <f t="shared" si="297"/>
        <v>129.9108818011257</v>
      </c>
      <c r="CJ166" s="117">
        <f t="shared" si="272"/>
        <v>138485</v>
      </c>
      <c r="CK166" s="5">
        <v>24</v>
      </c>
      <c r="CL166" s="302">
        <f t="shared" si="298"/>
        <v>24</v>
      </c>
      <c r="CM166" s="40">
        <v>10.4</v>
      </c>
      <c r="CN166" s="9">
        <f t="shared" si="323"/>
        <v>249.60000000000002</v>
      </c>
      <c r="CO166" s="392">
        <v>131.30000000000001</v>
      </c>
      <c r="CP166" s="117">
        <f t="shared" si="299"/>
        <v>3151.2000000000003</v>
      </c>
      <c r="CQ166" s="195">
        <f t="shared" si="324"/>
        <v>4142</v>
      </c>
      <c r="CR166" s="298">
        <f t="shared" si="300"/>
        <v>4142</v>
      </c>
      <c r="CS166" s="9">
        <f t="shared" si="301"/>
        <v>19134.600000000002</v>
      </c>
      <c r="CT166" s="117">
        <f t="shared" si="302"/>
        <v>610243.6</v>
      </c>
      <c r="CU166" s="196">
        <f t="shared" si="325"/>
        <v>94</v>
      </c>
      <c r="CV166" s="298">
        <f t="shared" si="303"/>
        <v>94</v>
      </c>
      <c r="CW166" s="31">
        <f t="shared" si="304"/>
        <v>357.59999999999997</v>
      </c>
      <c r="CX166" s="121">
        <f t="shared" si="305"/>
        <v>12395.800000000001</v>
      </c>
      <c r="CY166" s="196">
        <f t="shared" si="306"/>
        <v>4236</v>
      </c>
      <c r="CZ166" s="298">
        <f t="shared" si="307"/>
        <v>4236</v>
      </c>
      <c r="DA166" s="31">
        <f t="shared" si="308"/>
        <v>19492.2</v>
      </c>
      <c r="DB166" s="121">
        <f t="shared" si="309"/>
        <v>622639.4</v>
      </c>
      <c r="DC166" s="196">
        <f t="shared" si="310"/>
        <v>13</v>
      </c>
      <c r="DD166" s="298">
        <f t="shared" si="311"/>
        <v>13</v>
      </c>
      <c r="DE166" s="9">
        <f t="shared" si="312"/>
        <v>93.6</v>
      </c>
      <c r="DF166" s="11">
        <f t="shared" si="313"/>
        <v>1339</v>
      </c>
      <c r="DG166" s="29">
        <f t="shared" si="326"/>
        <v>19835.399999999998</v>
      </c>
      <c r="DH166" s="11">
        <f t="shared" si="314"/>
        <v>627129.59999999998</v>
      </c>
    </row>
    <row r="167" spans="1:112">
      <c r="A167" s="258" t="s">
        <v>45</v>
      </c>
      <c r="B167" s="257" t="s">
        <v>47</v>
      </c>
      <c r="C167" s="259">
        <v>199120</v>
      </c>
      <c r="D167" s="260">
        <v>1</v>
      </c>
      <c r="E167" s="335">
        <v>4236</v>
      </c>
      <c r="F167" s="115">
        <v>0</v>
      </c>
      <c r="G167" s="116">
        <f t="shared" si="315"/>
        <v>4236</v>
      </c>
      <c r="H167" s="108">
        <f t="shared" si="316"/>
        <v>4236</v>
      </c>
      <c r="I167" s="376">
        <f t="shared" si="273"/>
        <v>4236</v>
      </c>
      <c r="J167" s="375"/>
      <c r="K167" s="5">
        <v>5</v>
      </c>
      <c r="L167" s="302">
        <f t="shared" si="268"/>
        <v>5</v>
      </c>
      <c r="M167" s="512">
        <v>0</v>
      </c>
      <c r="N167" s="302">
        <f t="shared" si="274"/>
        <v>0</v>
      </c>
      <c r="O167" s="512">
        <v>0</v>
      </c>
      <c r="P167" s="302">
        <f t="shared" si="275"/>
        <v>0</v>
      </c>
      <c r="Q167" s="512">
        <v>4</v>
      </c>
      <c r="R167" s="120">
        <f t="shared" si="252"/>
        <v>20</v>
      </c>
      <c r="S167" s="512">
        <v>0</v>
      </c>
      <c r="T167" s="120">
        <f t="shared" si="276"/>
        <v>0</v>
      </c>
      <c r="U167" s="512">
        <v>0</v>
      </c>
      <c r="V167" s="120">
        <f t="shared" si="277"/>
        <v>0</v>
      </c>
      <c r="W167" s="515">
        <v>161.9</v>
      </c>
      <c r="X167" s="7">
        <f t="shared" si="269"/>
        <v>809.5</v>
      </c>
      <c r="Y167" s="6">
        <v>0</v>
      </c>
      <c r="Z167" s="7">
        <f t="shared" si="253"/>
        <v>0</v>
      </c>
      <c r="AA167" s="6">
        <v>0</v>
      </c>
      <c r="AB167" s="7">
        <f t="shared" si="254"/>
        <v>0</v>
      </c>
      <c r="AC167" s="8">
        <f t="shared" si="278"/>
        <v>5</v>
      </c>
      <c r="AD167" s="298">
        <f t="shared" si="255"/>
        <v>5</v>
      </c>
      <c r="AE167" s="110">
        <f t="shared" si="279"/>
        <v>4</v>
      </c>
      <c r="AF167" s="9">
        <f t="shared" si="256"/>
        <v>20</v>
      </c>
      <c r="AG167" s="10">
        <f t="shared" si="280"/>
        <v>161.9</v>
      </c>
      <c r="AH167" s="11">
        <f t="shared" si="257"/>
        <v>809.5</v>
      </c>
      <c r="AI167" s="6">
        <v>3378</v>
      </c>
      <c r="AJ167" s="298">
        <f t="shared" si="281"/>
        <v>3378</v>
      </c>
      <c r="AK167" s="6">
        <v>6</v>
      </c>
      <c r="AL167" s="298">
        <f t="shared" si="282"/>
        <v>6</v>
      </c>
      <c r="AM167" s="6">
        <v>0</v>
      </c>
      <c r="AN167" s="298">
        <f t="shared" si="283"/>
        <v>0</v>
      </c>
      <c r="AO167" s="6">
        <v>4.5</v>
      </c>
      <c r="AP167" s="41">
        <f t="shared" si="317"/>
        <v>15201</v>
      </c>
      <c r="AQ167" s="6">
        <v>11.2</v>
      </c>
      <c r="AR167" s="41">
        <f t="shared" si="318"/>
        <v>67.199999999999989</v>
      </c>
      <c r="AS167" s="6">
        <v>0</v>
      </c>
      <c r="AT167" s="41">
        <f t="shared" si="284"/>
        <v>0</v>
      </c>
      <c r="AU167" s="392">
        <v>144.80000000000001</v>
      </c>
      <c r="AV167" s="111">
        <f t="shared" si="258"/>
        <v>489134.4</v>
      </c>
      <c r="AW167" s="392">
        <v>134.5</v>
      </c>
      <c r="AX167" s="111">
        <f t="shared" si="259"/>
        <v>807</v>
      </c>
      <c r="AY167" s="6">
        <v>0</v>
      </c>
      <c r="AZ167" s="118">
        <f t="shared" si="260"/>
        <v>0</v>
      </c>
      <c r="BA167" s="8">
        <f t="shared" si="319"/>
        <v>3384</v>
      </c>
      <c r="BB167" s="298">
        <f t="shared" si="261"/>
        <v>3384</v>
      </c>
      <c r="BC167" s="110">
        <f t="shared" si="285"/>
        <v>4.5118794326241138</v>
      </c>
      <c r="BD167" s="9">
        <f t="shared" si="262"/>
        <v>15268.2</v>
      </c>
      <c r="BE167" s="10">
        <f t="shared" si="286"/>
        <v>144.78173758865248</v>
      </c>
      <c r="BF167" s="11">
        <f t="shared" si="263"/>
        <v>489941.39999999997</v>
      </c>
      <c r="BG167" s="304">
        <f t="shared" si="287"/>
        <v>3389</v>
      </c>
      <c r="BH167" s="298">
        <f t="shared" si="288"/>
        <v>3389</v>
      </c>
      <c r="BI167" s="112">
        <f t="shared" si="289"/>
        <v>4.5111242254352319</v>
      </c>
      <c r="BJ167" s="113">
        <f t="shared" si="264"/>
        <v>15288.2</v>
      </c>
      <c r="BK167" s="10">
        <f t="shared" si="290"/>
        <v>144.80699321333725</v>
      </c>
      <c r="BL167" s="119">
        <f t="shared" si="265"/>
        <v>490750.89999999997</v>
      </c>
      <c r="BM167" s="5">
        <v>711</v>
      </c>
      <c r="BN167" s="298">
        <f t="shared" si="291"/>
        <v>711</v>
      </c>
      <c r="BO167" s="6">
        <v>24</v>
      </c>
      <c r="BP167" s="298">
        <f t="shared" si="292"/>
        <v>24</v>
      </c>
      <c r="BQ167" s="6">
        <v>1</v>
      </c>
      <c r="BR167" s="298">
        <f t="shared" si="293"/>
        <v>1</v>
      </c>
      <c r="BS167" s="40">
        <v>3.1</v>
      </c>
      <c r="BT167" s="41">
        <f t="shared" si="320"/>
        <v>2204.1</v>
      </c>
      <c r="BU167" s="40">
        <v>2.7</v>
      </c>
      <c r="BV167" s="41">
        <f t="shared" si="321"/>
        <v>64.800000000000011</v>
      </c>
      <c r="BW167" s="40">
        <v>6</v>
      </c>
      <c r="BX167" s="41">
        <f t="shared" si="294"/>
        <v>6</v>
      </c>
      <c r="BY167" s="392">
        <v>86.6</v>
      </c>
      <c r="BZ167" s="111">
        <f t="shared" si="295"/>
        <v>61572.6</v>
      </c>
      <c r="CA167" s="392">
        <v>64.400000000000006</v>
      </c>
      <c r="CB167" s="111">
        <f t="shared" si="266"/>
        <v>1545.6000000000001</v>
      </c>
      <c r="CC167" s="392">
        <v>45</v>
      </c>
      <c r="CD167" s="111">
        <f t="shared" si="267"/>
        <v>45</v>
      </c>
      <c r="CE167" s="8">
        <f t="shared" si="322"/>
        <v>736</v>
      </c>
      <c r="CF167" s="298">
        <f t="shared" si="270"/>
        <v>736</v>
      </c>
      <c r="CG167" s="110">
        <f t="shared" si="296"/>
        <v>3.0908967391304349</v>
      </c>
      <c r="CH167" s="9">
        <f t="shared" si="271"/>
        <v>2274.9</v>
      </c>
      <c r="CI167" s="10">
        <f t="shared" si="297"/>
        <v>85.8195652173913</v>
      </c>
      <c r="CJ167" s="117">
        <f t="shared" si="272"/>
        <v>63163.199999999997</v>
      </c>
      <c r="CK167" s="5">
        <v>111</v>
      </c>
      <c r="CL167" s="302">
        <f t="shared" si="298"/>
        <v>111</v>
      </c>
      <c r="CM167" s="40">
        <v>6.7</v>
      </c>
      <c r="CN167" s="9">
        <f t="shared" si="323"/>
        <v>743.7</v>
      </c>
      <c r="CO167" s="392">
        <v>108.8</v>
      </c>
      <c r="CP167" s="117">
        <f t="shared" si="299"/>
        <v>12076.8</v>
      </c>
      <c r="CQ167" s="195">
        <f t="shared" si="324"/>
        <v>4094</v>
      </c>
      <c r="CR167" s="298">
        <f t="shared" si="300"/>
        <v>4094</v>
      </c>
      <c r="CS167" s="9">
        <f t="shared" si="301"/>
        <v>17425.099999999999</v>
      </c>
      <c r="CT167" s="117">
        <f t="shared" si="302"/>
        <v>551516.5</v>
      </c>
      <c r="CU167" s="196">
        <f t="shared" si="325"/>
        <v>30</v>
      </c>
      <c r="CV167" s="298">
        <f t="shared" si="303"/>
        <v>30</v>
      </c>
      <c r="CW167" s="31">
        <f t="shared" si="304"/>
        <v>132</v>
      </c>
      <c r="CX167" s="121">
        <f t="shared" si="305"/>
        <v>2352.6000000000004</v>
      </c>
      <c r="CY167" s="196">
        <f t="shared" si="306"/>
        <v>4124</v>
      </c>
      <c r="CZ167" s="298">
        <f t="shared" si="307"/>
        <v>4124</v>
      </c>
      <c r="DA167" s="31">
        <f t="shared" si="308"/>
        <v>17557.099999999999</v>
      </c>
      <c r="DB167" s="121">
        <f t="shared" si="309"/>
        <v>553869.1</v>
      </c>
      <c r="DC167" s="196">
        <f t="shared" si="310"/>
        <v>1</v>
      </c>
      <c r="DD167" s="298">
        <f t="shared" si="311"/>
        <v>1</v>
      </c>
      <c r="DE167" s="9">
        <f t="shared" si="312"/>
        <v>6</v>
      </c>
      <c r="DF167" s="11">
        <f t="shared" si="313"/>
        <v>45</v>
      </c>
      <c r="DG167" s="29">
        <f t="shared" si="326"/>
        <v>18306.800000000003</v>
      </c>
      <c r="DH167" s="11">
        <f t="shared" si="314"/>
        <v>565990.9</v>
      </c>
    </row>
    <row r="168" spans="1:112">
      <c r="A168" s="258" t="s">
        <v>45</v>
      </c>
      <c r="B168" s="257" t="s">
        <v>48</v>
      </c>
      <c r="C168" s="259">
        <v>199139</v>
      </c>
      <c r="D168" s="260">
        <v>2</v>
      </c>
      <c r="E168" s="335">
        <v>3455</v>
      </c>
      <c r="F168" s="115">
        <v>105</v>
      </c>
      <c r="G168" s="116">
        <f t="shared" si="315"/>
        <v>3350</v>
      </c>
      <c r="H168" s="108">
        <f t="shared" ref="H168:H199" si="327">+K168+M168+O168+AI168+AK168+AM168+BM168+BO168+BQ168+CK168</f>
        <v>3350</v>
      </c>
      <c r="I168" s="376">
        <f t="shared" ref="I168:I199" si="328">+L168+N168+P168+AJ168+AL168+AN168+BN168+BP168+BR168+CL168</f>
        <v>3350</v>
      </c>
      <c r="J168" s="375"/>
      <c r="K168" s="5">
        <v>4</v>
      </c>
      <c r="L168" s="302">
        <f t="shared" si="268"/>
        <v>4</v>
      </c>
      <c r="M168" s="512">
        <v>0</v>
      </c>
      <c r="N168" s="302">
        <f t="shared" ref="N168:N199" si="329">IF(Y168&gt;0,M168,)</f>
        <v>0</v>
      </c>
      <c r="O168" s="512">
        <v>0</v>
      </c>
      <c r="P168" s="302">
        <f t="shared" ref="P168:P199" si="330">IF(AA168&gt;0,O168,)</f>
        <v>0</v>
      </c>
      <c r="Q168" s="512">
        <v>5.8</v>
      </c>
      <c r="R168" s="120">
        <f t="shared" si="252"/>
        <v>23.2</v>
      </c>
      <c r="S168" s="512">
        <v>0</v>
      </c>
      <c r="T168" s="120">
        <f t="shared" ref="T168:T199" si="331">IF(M168&gt;0,(M168*S168),)</f>
        <v>0</v>
      </c>
      <c r="U168" s="512">
        <v>0</v>
      </c>
      <c r="V168" s="120">
        <f t="shared" ref="V168:V199" si="332">IF(O168&gt;0,(O168*U168),)</f>
        <v>0</v>
      </c>
      <c r="W168" s="515">
        <v>205.3</v>
      </c>
      <c r="X168" s="7">
        <f t="shared" si="269"/>
        <v>821.2</v>
      </c>
      <c r="Y168" s="6">
        <v>0</v>
      </c>
      <c r="Z168" s="7">
        <f t="shared" si="253"/>
        <v>0</v>
      </c>
      <c r="AA168" s="6">
        <v>0</v>
      </c>
      <c r="AB168" s="7">
        <f t="shared" si="254"/>
        <v>0</v>
      </c>
      <c r="AC168" s="8">
        <f t="shared" ref="AC168:AC199" si="333">K168+M168+O168</f>
        <v>4</v>
      </c>
      <c r="AD168" s="298">
        <f t="shared" si="255"/>
        <v>4</v>
      </c>
      <c r="AE168" s="110">
        <f t="shared" ref="AE168:AE199" si="334">IF(AC168&gt;0,((R168+T168+V168)/AC168),)</f>
        <v>5.8</v>
      </c>
      <c r="AF168" s="9">
        <f t="shared" si="256"/>
        <v>23.2</v>
      </c>
      <c r="AG168" s="10">
        <f t="shared" ref="AG168:AG199" si="335">IF((X168+Z168+AB168)&gt;0,((X168+Z168+AB168)/AC168),)</f>
        <v>205.3</v>
      </c>
      <c r="AH168" s="11">
        <f t="shared" si="257"/>
        <v>821.2</v>
      </c>
      <c r="AI168" s="6">
        <v>1692</v>
      </c>
      <c r="AJ168" s="298">
        <f t="shared" ref="AJ168:AJ199" si="336">IF(AU168&gt;0,AI168,)</f>
        <v>1692</v>
      </c>
      <c r="AK168" s="6">
        <v>10</v>
      </c>
      <c r="AL168" s="298">
        <f t="shared" ref="AL168:AL199" si="337">IF(AW168&gt;0,AK168,)</f>
        <v>10</v>
      </c>
      <c r="AM168" s="6">
        <v>5</v>
      </c>
      <c r="AN168" s="298">
        <f t="shared" ref="AN168:AN199" si="338">IF(AY168&gt;0,AM168,)</f>
        <v>5</v>
      </c>
      <c r="AO168" s="6">
        <v>5.2</v>
      </c>
      <c r="AP168" s="41">
        <f t="shared" si="317"/>
        <v>8798.4</v>
      </c>
      <c r="AQ168" s="6">
        <v>7.1</v>
      </c>
      <c r="AR168" s="41">
        <f t="shared" ref="AR168:AR199" si="339">IF(AK168&gt;0,(AK168*AQ168),)</f>
        <v>71</v>
      </c>
      <c r="AS168" s="6">
        <v>7.4</v>
      </c>
      <c r="AT168" s="41">
        <f t="shared" ref="AT168:AT199" si="340">IF(AM168&gt;0,(AM168*AS168),)</f>
        <v>37</v>
      </c>
      <c r="AU168" s="392">
        <v>142.1</v>
      </c>
      <c r="AV168" s="111">
        <f t="shared" si="258"/>
        <v>240433.19999999998</v>
      </c>
      <c r="AW168" s="392">
        <v>121.5</v>
      </c>
      <c r="AX168" s="111">
        <f t="shared" si="259"/>
        <v>1215</v>
      </c>
      <c r="AY168" s="392">
        <v>117.6</v>
      </c>
      <c r="AZ168" s="118">
        <f t="shared" si="260"/>
        <v>588</v>
      </c>
      <c r="BA168" s="8">
        <f t="shared" ref="BA168:BA199" si="341">AI168+AK168+AM168</f>
        <v>1707</v>
      </c>
      <c r="BB168" s="298">
        <f t="shared" si="261"/>
        <v>1707</v>
      </c>
      <c r="BC168" s="110">
        <f t="shared" ref="BC168:BC199" si="342">IF(BA168&gt;0,((AP168+AR168+AT168)/BA168),)</f>
        <v>5.2175746924428816</v>
      </c>
      <c r="BD168" s="9">
        <f t="shared" si="262"/>
        <v>8906.4</v>
      </c>
      <c r="BE168" s="10">
        <f t="shared" ref="BE168:BE199" si="343">IF((AV168+AX168+AZ168)&gt;0,((AV168+AX168+AZ168)/BA168),)</f>
        <v>141.90755711775043</v>
      </c>
      <c r="BF168" s="11">
        <f t="shared" si="263"/>
        <v>242236.19999999998</v>
      </c>
      <c r="BG168" s="304">
        <f t="shared" ref="BG168:BG199" si="344">AC168+BA168</f>
        <v>1711</v>
      </c>
      <c r="BH168" s="298">
        <f t="shared" ref="BH168:BH199" si="345">AD168+BB168</f>
        <v>1711</v>
      </c>
      <c r="BI168" s="112">
        <f t="shared" ref="BI168:BI199" si="346">IF(BG168&gt;0,((AC168*AE168)+(BA168*BC168))/BG168,)</f>
        <v>5.2189362945645827</v>
      </c>
      <c r="BJ168" s="113">
        <f t="shared" si="264"/>
        <v>8929.6</v>
      </c>
      <c r="BK168" s="10">
        <f t="shared" ref="BK168:BK199" si="347">IF(BH168&gt;0,((AD168*AG168)+(BB168*BE168))/BH168,)</f>
        <v>142.05575686732905</v>
      </c>
      <c r="BL168" s="119">
        <f t="shared" si="265"/>
        <v>243057.4</v>
      </c>
      <c r="BM168" s="5">
        <v>1218</v>
      </c>
      <c r="BN168" s="298">
        <f t="shared" si="291"/>
        <v>1218</v>
      </c>
      <c r="BO168" s="6">
        <v>316</v>
      </c>
      <c r="BP168" s="298">
        <f t="shared" ref="BP168:BP199" si="348">IF(CA168&gt;0,BO168,)</f>
        <v>316</v>
      </c>
      <c r="BQ168" s="6">
        <v>66</v>
      </c>
      <c r="BR168" s="298">
        <f t="shared" ref="BR168:BR199" si="349">IF(CC168&gt;0,BQ168,)</f>
        <v>66</v>
      </c>
      <c r="BS168" s="40">
        <v>4.0999999999999996</v>
      </c>
      <c r="BT168" s="41">
        <f t="shared" si="320"/>
        <v>4993.7999999999993</v>
      </c>
      <c r="BU168" s="40">
        <v>4.5</v>
      </c>
      <c r="BV168" s="41">
        <f t="shared" ref="BV168:BV199" si="350">IF(BO168&gt;0,(BO168*BU168),)</f>
        <v>1422</v>
      </c>
      <c r="BW168" s="40">
        <v>7.1</v>
      </c>
      <c r="BX168" s="41">
        <f t="shared" ref="BX168:BX199" si="351">IF(BQ168&gt;0,(BQ168*BW168),)</f>
        <v>468.59999999999997</v>
      </c>
      <c r="BY168" s="392">
        <v>92.1</v>
      </c>
      <c r="BZ168" s="111">
        <f t="shared" si="295"/>
        <v>112177.79999999999</v>
      </c>
      <c r="CA168" s="392">
        <v>69.599999999999994</v>
      </c>
      <c r="CB168" s="111">
        <f t="shared" si="266"/>
        <v>21993.599999999999</v>
      </c>
      <c r="CC168" s="392">
        <v>92.7</v>
      </c>
      <c r="CD168" s="111">
        <f t="shared" si="267"/>
        <v>6118.2</v>
      </c>
      <c r="CE168" s="8">
        <f t="shared" ref="CE168:CE199" si="352">BM168+BO168+BQ168</f>
        <v>1600</v>
      </c>
      <c r="CF168" s="298">
        <f t="shared" si="270"/>
        <v>1600</v>
      </c>
      <c r="CG168" s="110">
        <f t="shared" ref="CG168:CG199" si="353">IF(CE168&gt;0,((BT168+BV168+BX168)/CE168),)</f>
        <v>4.3027499999999996</v>
      </c>
      <c r="CH168" s="9">
        <f t="shared" si="271"/>
        <v>6884.4</v>
      </c>
      <c r="CI168" s="10">
        <f t="shared" ref="CI168:CI199" si="354">IF((BZ168+CB168+CD168)&gt;0,((BZ168+CB168+CD168)/CE168),)</f>
        <v>87.680999999999997</v>
      </c>
      <c r="CJ168" s="117">
        <f t="shared" si="272"/>
        <v>140289.60000000001</v>
      </c>
      <c r="CK168" s="5">
        <v>39</v>
      </c>
      <c r="CL168" s="302">
        <f t="shared" ref="CL168:CL199" si="355">IF(CO168&gt;0,CK168,)</f>
        <v>39</v>
      </c>
      <c r="CM168" s="40">
        <v>9.1</v>
      </c>
      <c r="CN168" s="9">
        <f t="shared" ref="CN168:CN199" si="356">IF(CK168&gt;0,(CK168*CM168),)</f>
        <v>354.9</v>
      </c>
      <c r="CO168" s="392">
        <v>104.3</v>
      </c>
      <c r="CP168" s="117">
        <f t="shared" ref="CP168:CP199" si="357">IF(CO168&gt;0,(CK168*CO168),)</f>
        <v>4067.7</v>
      </c>
      <c r="CQ168" s="195">
        <f t="shared" ref="CQ168:CQ199" si="358">(K168+AI168+BM168)</f>
        <v>2914</v>
      </c>
      <c r="CR168" s="298">
        <f t="shared" ref="CR168:CR199" si="359">(L168+AJ168+BN168)</f>
        <v>2914</v>
      </c>
      <c r="CS168" s="9">
        <f t="shared" ref="CS168:CS199" si="360">IF(CQ168&gt;0,(R168+AP168+BT168),"")</f>
        <v>13815.4</v>
      </c>
      <c r="CT168" s="117">
        <f t="shared" ref="CT168:CT199" si="361">IF(CR168&gt;0,(X168+AV168+BZ168),"")</f>
        <v>353432.19999999995</v>
      </c>
      <c r="CU168" s="196">
        <f t="shared" ref="CU168:CU199" si="362">(M168+AK168+BO168)</f>
        <v>326</v>
      </c>
      <c r="CV168" s="298">
        <f t="shared" ref="CV168:CV199" si="363">(N168+AL168+BP168)</f>
        <v>326</v>
      </c>
      <c r="CW168" s="31">
        <f t="shared" ref="CW168:CW199" si="364">IF(CU168&gt;0,T168+AR168+BV168,)</f>
        <v>1493</v>
      </c>
      <c r="CX168" s="121">
        <f t="shared" ref="CX168:CX199" si="365">IF(CV168&gt;0,Z168+AX168+CB168,)</f>
        <v>23208.6</v>
      </c>
      <c r="CY168" s="196">
        <f t="shared" ref="CY168:CY199" si="366">+CU168+CQ168</f>
        <v>3240</v>
      </c>
      <c r="CZ168" s="298">
        <f t="shared" ref="CZ168:CZ199" si="367">+CV168+CR168</f>
        <v>3240</v>
      </c>
      <c r="DA168" s="31">
        <f t="shared" ref="DA168:DA199" si="368">IF(CY168&gt;0,(CS168+CW168),"")</f>
        <v>15308.4</v>
      </c>
      <c r="DB168" s="121">
        <f t="shared" ref="DB168:DB199" si="369">IF(CZ168&gt;0,(CT168+CX168),"")</f>
        <v>376640.79999999993</v>
      </c>
      <c r="DC168" s="196">
        <f t="shared" ref="DC168:DC199" si="370">(O168+AM168+BQ168)</f>
        <v>71</v>
      </c>
      <c r="DD168" s="298">
        <f t="shared" ref="DD168:DD199" si="371">(P168+AN168+BR168)</f>
        <v>71</v>
      </c>
      <c r="DE168" s="9">
        <f t="shared" ref="DE168:DE199" si="372">IF(DC168&gt;0,(V168+AT168+BX168),"")</f>
        <v>505.59999999999997</v>
      </c>
      <c r="DF168" s="11">
        <f t="shared" ref="DF168:DF199" si="373">IF(DD168&gt;0,(AB168+AZ168+CD168),"")</f>
        <v>6706.2</v>
      </c>
      <c r="DG168" s="29">
        <f t="shared" ref="DG168:DG199" si="374">IF((BG168+CE168+CK168)&gt;0,(BJ168+CH168+CN168),"")</f>
        <v>16168.9</v>
      </c>
      <c r="DH168" s="11">
        <f t="shared" ref="DH168:DH199" si="375">IF((BH168+CF168+CL168)&gt;0,(BL168+CJ168+CP168),"")</f>
        <v>387414.7</v>
      </c>
    </row>
    <row r="169" spans="1:112">
      <c r="A169" s="258" t="s">
        <v>45</v>
      </c>
      <c r="B169" s="261" t="s">
        <v>49</v>
      </c>
      <c r="C169" s="259">
        <v>199148</v>
      </c>
      <c r="D169" s="260">
        <v>2</v>
      </c>
      <c r="E169" s="335">
        <v>2441</v>
      </c>
      <c r="F169" s="115">
        <v>39</v>
      </c>
      <c r="G169" s="116">
        <f t="shared" si="315"/>
        <v>2402</v>
      </c>
      <c r="H169" s="108">
        <f t="shared" si="327"/>
        <v>2402</v>
      </c>
      <c r="I169" s="376">
        <f t="shared" si="328"/>
        <v>2402</v>
      </c>
      <c r="J169" s="375"/>
      <c r="K169" s="5">
        <v>2</v>
      </c>
      <c r="L169" s="302">
        <f t="shared" si="268"/>
        <v>2</v>
      </c>
      <c r="M169" s="512">
        <v>0</v>
      </c>
      <c r="N169" s="302">
        <f t="shared" si="329"/>
        <v>0</v>
      </c>
      <c r="O169" s="512">
        <v>0</v>
      </c>
      <c r="P169" s="302">
        <f t="shared" si="330"/>
        <v>0</v>
      </c>
      <c r="Q169" s="512">
        <v>5</v>
      </c>
      <c r="R169" s="120">
        <f t="shared" si="252"/>
        <v>10</v>
      </c>
      <c r="S169" s="512">
        <v>0</v>
      </c>
      <c r="T169" s="120">
        <f t="shared" si="331"/>
        <v>0</v>
      </c>
      <c r="U169" s="512">
        <v>0</v>
      </c>
      <c r="V169" s="120">
        <f t="shared" si="332"/>
        <v>0</v>
      </c>
      <c r="W169" s="515">
        <v>114</v>
      </c>
      <c r="X169" s="7">
        <f t="shared" si="269"/>
        <v>228</v>
      </c>
      <c r="Y169" s="6">
        <v>0</v>
      </c>
      <c r="Z169" s="7">
        <f t="shared" si="253"/>
        <v>0</v>
      </c>
      <c r="AA169" s="6">
        <v>0</v>
      </c>
      <c r="AB169" s="7">
        <f t="shared" si="254"/>
        <v>0</v>
      </c>
      <c r="AC169" s="8">
        <f t="shared" si="333"/>
        <v>2</v>
      </c>
      <c r="AD169" s="298">
        <f t="shared" si="255"/>
        <v>2</v>
      </c>
      <c r="AE169" s="110">
        <f t="shared" si="334"/>
        <v>5</v>
      </c>
      <c r="AF169" s="9">
        <f t="shared" si="256"/>
        <v>10</v>
      </c>
      <c r="AG169" s="10">
        <f t="shared" si="335"/>
        <v>114</v>
      </c>
      <c r="AH169" s="11">
        <f t="shared" si="257"/>
        <v>228</v>
      </c>
      <c r="AI169" s="6">
        <v>1285</v>
      </c>
      <c r="AJ169" s="298">
        <f t="shared" si="336"/>
        <v>1285</v>
      </c>
      <c r="AK169" s="6">
        <v>6</v>
      </c>
      <c r="AL169" s="298">
        <f t="shared" si="337"/>
        <v>6</v>
      </c>
      <c r="AM169" s="6">
        <v>9</v>
      </c>
      <c r="AN169" s="298">
        <f t="shared" si="338"/>
        <v>9</v>
      </c>
      <c r="AO169" s="6">
        <v>5</v>
      </c>
      <c r="AP169" s="41">
        <f t="shared" si="317"/>
        <v>6425</v>
      </c>
      <c r="AQ169" s="6">
        <v>7.2</v>
      </c>
      <c r="AR169" s="41">
        <f t="shared" si="339"/>
        <v>43.2</v>
      </c>
      <c r="AS169" s="6">
        <v>7.4</v>
      </c>
      <c r="AT169" s="41">
        <f t="shared" si="340"/>
        <v>66.600000000000009</v>
      </c>
      <c r="AU169" s="392">
        <v>132</v>
      </c>
      <c r="AV169" s="111">
        <f t="shared" si="258"/>
        <v>169620</v>
      </c>
      <c r="AW169" s="392">
        <v>115.5</v>
      </c>
      <c r="AX169" s="111">
        <f t="shared" si="259"/>
        <v>693</v>
      </c>
      <c r="AY169" s="392">
        <v>114.6</v>
      </c>
      <c r="AZ169" s="118">
        <f t="shared" si="260"/>
        <v>1031.3999999999999</v>
      </c>
      <c r="BA169" s="8">
        <f t="shared" si="341"/>
        <v>1300</v>
      </c>
      <c r="BB169" s="298">
        <f t="shared" si="261"/>
        <v>1300</v>
      </c>
      <c r="BC169" s="110">
        <f t="shared" si="342"/>
        <v>5.0267692307692311</v>
      </c>
      <c r="BD169" s="9">
        <f t="shared" si="262"/>
        <v>6534.8</v>
      </c>
      <c r="BE169" s="10">
        <f t="shared" si="343"/>
        <v>131.8033846153846</v>
      </c>
      <c r="BF169" s="11">
        <f t="shared" si="263"/>
        <v>171344.4</v>
      </c>
      <c r="BG169" s="304">
        <f t="shared" si="344"/>
        <v>1302</v>
      </c>
      <c r="BH169" s="298">
        <f t="shared" si="345"/>
        <v>1302</v>
      </c>
      <c r="BI169" s="112">
        <f t="shared" si="346"/>
        <v>5.0267281105990786</v>
      </c>
      <c r="BJ169" s="113">
        <f t="shared" si="264"/>
        <v>6544.8</v>
      </c>
      <c r="BK169" s="10">
        <f t="shared" si="347"/>
        <v>131.77603686635945</v>
      </c>
      <c r="BL169" s="119">
        <f t="shared" si="265"/>
        <v>171572.4</v>
      </c>
      <c r="BM169" s="5">
        <v>826</v>
      </c>
      <c r="BN169" s="298">
        <f t="shared" si="291"/>
        <v>826</v>
      </c>
      <c r="BO169" s="6">
        <v>156</v>
      </c>
      <c r="BP169" s="298">
        <f t="shared" si="348"/>
        <v>156</v>
      </c>
      <c r="BQ169" s="6">
        <v>31</v>
      </c>
      <c r="BR169" s="298">
        <f t="shared" si="349"/>
        <v>31</v>
      </c>
      <c r="BS169" s="40">
        <v>4.0999999999999996</v>
      </c>
      <c r="BT169" s="41">
        <f t="shared" si="320"/>
        <v>3386.6</v>
      </c>
      <c r="BU169" s="40">
        <v>4.5</v>
      </c>
      <c r="BV169" s="41">
        <f t="shared" si="350"/>
        <v>702</v>
      </c>
      <c r="BW169" s="40">
        <v>8.1</v>
      </c>
      <c r="BX169" s="41">
        <f t="shared" si="351"/>
        <v>251.1</v>
      </c>
      <c r="BY169" s="392">
        <v>87.2</v>
      </c>
      <c r="BZ169" s="111">
        <f t="shared" si="295"/>
        <v>72027.199999999997</v>
      </c>
      <c r="CA169" s="392">
        <v>69</v>
      </c>
      <c r="CB169" s="111">
        <f t="shared" si="266"/>
        <v>10764</v>
      </c>
      <c r="CC169" s="392">
        <v>82.6</v>
      </c>
      <c r="CD169" s="111">
        <f t="shared" si="267"/>
        <v>2560.6</v>
      </c>
      <c r="CE169" s="8">
        <f t="shared" si="352"/>
        <v>1013</v>
      </c>
      <c r="CF169" s="298">
        <f t="shared" si="270"/>
        <v>1013</v>
      </c>
      <c r="CG169" s="110">
        <f t="shared" si="353"/>
        <v>4.2840078973346492</v>
      </c>
      <c r="CH169" s="9">
        <f t="shared" si="271"/>
        <v>4339.7</v>
      </c>
      <c r="CI169" s="10">
        <f t="shared" si="354"/>
        <v>84.256465942744327</v>
      </c>
      <c r="CJ169" s="117">
        <f t="shared" si="272"/>
        <v>85351.8</v>
      </c>
      <c r="CK169" s="5">
        <v>87</v>
      </c>
      <c r="CL169" s="302">
        <f t="shared" si="355"/>
        <v>87</v>
      </c>
      <c r="CM169" s="40">
        <v>8</v>
      </c>
      <c r="CN169" s="9">
        <f t="shared" si="356"/>
        <v>696</v>
      </c>
      <c r="CO169" s="392">
        <v>99.9</v>
      </c>
      <c r="CP169" s="117">
        <f t="shared" si="357"/>
        <v>8691.3000000000011</v>
      </c>
      <c r="CQ169" s="195">
        <f t="shared" si="358"/>
        <v>2113</v>
      </c>
      <c r="CR169" s="298">
        <f t="shared" si="359"/>
        <v>2113</v>
      </c>
      <c r="CS169" s="9">
        <f t="shared" si="360"/>
        <v>9821.6</v>
      </c>
      <c r="CT169" s="117">
        <f t="shared" si="361"/>
        <v>241875.20000000001</v>
      </c>
      <c r="CU169" s="196">
        <f t="shared" si="362"/>
        <v>162</v>
      </c>
      <c r="CV169" s="298">
        <f t="shared" si="363"/>
        <v>162</v>
      </c>
      <c r="CW169" s="31">
        <f t="shared" si="364"/>
        <v>745.2</v>
      </c>
      <c r="CX169" s="121">
        <f t="shared" si="365"/>
        <v>11457</v>
      </c>
      <c r="CY169" s="196">
        <f t="shared" si="366"/>
        <v>2275</v>
      </c>
      <c r="CZ169" s="298">
        <f t="shared" si="367"/>
        <v>2275</v>
      </c>
      <c r="DA169" s="31">
        <f t="shared" si="368"/>
        <v>10566.800000000001</v>
      </c>
      <c r="DB169" s="121">
        <f t="shared" si="369"/>
        <v>253332.2</v>
      </c>
      <c r="DC169" s="196">
        <f t="shared" si="370"/>
        <v>40</v>
      </c>
      <c r="DD169" s="298">
        <f t="shared" si="371"/>
        <v>40</v>
      </c>
      <c r="DE169" s="9">
        <f t="shared" si="372"/>
        <v>317.7</v>
      </c>
      <c r="DF169" s="11">
        <f t="shared" si="373"/>
        <v>3592</v>
      </c>
      <c r="DG169" s="29">
        <f t="shared" si="374"/>
        <v>11580.5</v>
      </c>
      <c r="DH169" s="11">
        <f t="shared" si="375"/>
        <v>265615.5</v>
      </c>
    </row>
    <row r="170" spans="1:112">
      <c r="A170" s="258" t="s">
        <v>45</v>
      </c>
      <c r="B170" s="257" t="s">
        <v>50</v>
      </c>
      <c r="C170" s="259">
        <v>197869</v>
      </c>
      <c r="D170" s="260">
        <v>3</v>
      </c>
      <c r="E170" s="335">
        <v>2812</v>
      </c>
      <c r="F170" s="115">
        <v>40</v>
      </c>
      <c r="G170" s="116">
        <f t="shared" si="315"/>
        <v>2772</v>
      </c>
      <c r="H170" s="108">
        <f t="shared" si="327"/>
        <v>2772</v>
      </c>
      <c r="I170" s="376">
        <f t="shared" si="328"/>
        <v>2772</v>
      </c>
      <c r="J170" s="375"/>
      <c r="K170" s="5">
        <v>24</v>
      </c>
      <c r="L170" s="302">
        <f t="shared" si="268"/>
        <v>24</v>
      </c>
      <c r="M170" s="512">
        <v>1</v>
      </c>
      <c r="N170" s="302">
        <f t="shared" si="329"/>
        <v>1</v>
      </c>
      <c r="O170" s="512">
        <v>3</v>
      </c>
      <c r="P170" s="302">
        <f t="shared" si="330"/>
        <v>3</v>
      </c>
      <c r="Q170" s="512">
        <v>4.9000000000000004</v>
      </c>
      <c r="R170" s="120">
        <f t="shared" si="252"/>
        <v>117.60000000000001</v>
      </c>
      <c r="S170" s="512">
        <v>4</v>
      </c>
      <c r="T170" s="120">
        <f t="shared" si="331"/>
        <v>4</v>
      </c>
      <c r="U170" s="512">
        <v>5</v>
      </c>
      <c r="V170" s="120">
        <f t="shared" si="332"/>
        <v>15</v>
      </c>
      <c r="W170" s="512">
        <v>147</v>
      </c>
      <c r="X170" s="7">
        <f t="shared" si="269"/>
        <v>3528</v>
      </c>
      <c r="Y170" s="392">
        <v>150</v>
      </c>
      <c r="Z170" s="7">
        <f t="shared" si="253"/>
        <v>150</v>
      </c>
      <c r="AA170" s="392">
        <v>142.30000000000001</v>
      </c>
      <c r="AB170" s="7">
        <f t="shared" si="254"/>
        <v>426.90000000000003</v>
      </c>
      <c r="AC170" s="8">
        <f t="shared" si="333"/>
        <v>28</v>
      </c>
      <c r="AD170" s="298">
        <f t="shared" si="255"/>
        <v>28</v>
      </c>
      <c r="AE170" s="110">
        <f t="shared" si="334"/>
        <v>4.878571428571429</v>
      </c>
      <c r="AF170" s="9">
        <f t="shared" si="256"/>
        <v>136.60000000000002</v>
      </c>
      <c r="AG170" s="10">
        <f t="shared" si="335"/>
        <v>146.60357142857143</v>
      </c>
      <c r="AH170" s="11">
        <f t="shared" si="257"/>
        <v>4104.8999999999996</v>
      </c>
      <c r="AI170" s="6">
        <v>1886</v>
      </c>
      <c r="AJ170" s="298">
        <f t="shared" si="336"/>
        <v>1886</v>
      </c>
      <c r="AK170" s="6">
        <v>1</v>
      </c>
      <c r="AL170" s="298">
        <f t="shared" si="337"/>
        <v>1</v>
      </c>
      <c r="AM170" s="6">
        <v>7</v>
      </c>
      <c r="AN170" s="298">
        <f t="shared" si="338"/>
        <v>7</v>
      </c>
      <c r="AO170" s="6">
        <v>4.9000000000000004</v>
      </c>
      <c r="AP170" s="41">
        <f t="shared" si="317"/>
        <v>9241.4000000000015</v>
      </c>
      <c r="AQ170" s="6">
        <v>5</v>
      </c>
      <c r="AR170" s="41">
        <f t="shared" si="339"/>
        <v>5</v>
      </c>
      <c r="AS170" s="6">
        <v>8</v>
      </c>
      <c r="AT170" s="41">
        <f t="shared" si="340"/>
        <v>56</v>
      </c>
      <c r="AU170" s="392">
        <v>139.1</v>
      </c>
      <c r="AV170" s="111">
        <f t="shared" si="258"/>
        <v>262342.59999999998</v>
      </c>
      <c r="AW170" s="392">
        <v>117</v>
      </c>
      <c r="AX170" s="111">
        <f t="shared" si="259"/>
        <v>117</v>
      </c>
      <c r="AY170" s="392">
        <v>113.9</v>
      </c>
      <c r="AZ170" s="118">
        <f t="shared" si="260"/>
        <v>797.30000000000007</v>
      </c>
      <c r="BA170" s="8">
        <f t="shared" si="341"/>
        <v>1894</v>
      </c>
      <c r="BB170" s="298">
        <f t="shared" si="261"/>
        <v>1894</v>
      </c>
      <c r="BC170" s="110">
        <f t="shared" si="342"/>
        <v>4.9115100316789873</v>
      </c>
      <c r="BD170" s="9">
        <f t="shared" si="262"/>
        <v>9302.4000000000015</v>
      </c>
      <c r="BE170" s="10">
        <f t="shared" si="343"/>
        <v>138.99519535374867</v>
      </c>
      <c r="BF170" s="11">
        <f t="shared" si="263"/>
        <v>263256.89999999997</v>
      </c>
      <c r="BG170" s="304">
        <f t="shared" si="344"/>
        <v>1922</v>
      </c>
      <c r="BH170" s="298">
        <f t="shared" si="345"/>
        <v>1922</v>
      </c>
      <c r="BI170" s="112">
        <f t="shared" si="346"/>
        <v>4.9110301768990645</v>
      </c>
      <c r="BJ170" s="113">
        <f t="shared" si="264"/>
        <v>9439.0000000000018</v>
      </c>
      <c r="BK170" s="10">
        <f t="shared" si="347"/>
        <v>139.10603537981268</v>
      </c>
      <c r="BL170" s="119">
        <f t="shared" si="265"/>
        <v>267361.8</v>
      </c>
      <c r="BM170" s="5">
        <v>693</v>
      </c>
      <c r="BN170" s="298">
        <f t="shared" si="291"/>
        <v>693</v>
      </c>
      <c r="BO170" s="6">
        <v>133</v>
      </c>
      <c r="BP170" s="298">
        <f t="shared" si="348"/>
        <v>133</v>
      </c>
      <c r="BQ170" s="6">
        <v>8</v>
      </c>
      <c r="BR170" s="298">
        <f t="shared" si="349"/>
        <v>8</v>
      </c>
      <c r="BS170" s="40">
        <v>3.7</v>
      </c>
      <c r="BT170" s="41">
        <f t="shared" si="320"/>
        <v>2564.1</v>
      </c>
      <c r="BU170" s="40">
        <v>3.6</v>
      </c>
      <c r="BV170" s="41">
        <f t="shared" si="350"/>
        <v>478.8</v>
      </c>
      <c r="BW170" s="40">
        <v>6.9</v>
      </c>
      <c r="BX170" s="41">
        <f t="shared" si="351"/>
        <v>55.2</v>
      </c>
      <c r="BY170" s="392">
        <v>94.5</v>
      </c>
      <c r="BZ170" s="111">
        <f t="shared" si="295"/>
        <v>65488.5</v>
      </c>
      <c r="CA170" s="392">
        <v>61.4</v>
      </c>
      <c r="CB170" s="111">
        <f t="shared" si="266"/>
        <v>8166.2</v>
      </c>
      <c r="CC170" s="392">
        <v>82.1</v>
      </c>
      <c r="CD170" s="111">
        <f t="shared" si="267"/>
        <v>656.8</v>
      </c>
      <c r="CE170" s="8">
        <f t="shared" si="352"/>
        <v>834</v>
      </c>
      <c r="CF170" s="298">
        <f t="shared" si="270"/>
        <v>834</v>
      </c>
      <c r="CG170" s="110">
        <f t="shared" si="353"/>
        <v>3.7147482014388489</v>
      </c>
      <c r="CH170" s="9">
        <f t="shared" si="271"/>
        <v>3098.1</v>
      </c>
      <c r="CI170" s="10">
        <f t="shared" si="354"/>
        <v>89.102517985611513</v>
      </c>
      <c r="CJ170" s="117">
        <f t="shared" si="272"/>
        <v>74311.5</v>
      </c>
      <c r="CK170" s="5">
        <v>16</v>
      </c>
      <c r="CL170" s="302">
        <f t="shared" si="355"/>
        <v>16</v>
      </c>
      <c r="CM170" s="40">
        <v>9.6</v>
      </c>
      <c r="CN170" s="9">
        <f t="shared" si="356"/>
        <v>153.6</v>
      </c>
      <c r="CO170" s="392">
        <v>92.6</v>
      </c>
      <c r="CP170" s="117">
        <f t="shared" si="357"/>
        <v>1481.6</v>
      </c>
      <c r="CQ170" s="195">
        <f t="shared" si="358"/>
        <v>2603</v>
      </c>
      <c r="CR170" s="298">
        <f t="shared" si="359"/>
        <v>2603</v>
      </c>
      <c r="CS170" s="9">
        <f t="shared" si="360"/>
        <v>11923.100000000002</v>
      </c>
      <c r="CT170" s="117">
        <f t="shared" si="361"/>
        <v>331359.09999999998</v>
      </c>
      <c r="CU170" s="196">
        <f t="shared" si="362"/>
        <v>135</v>
      </c>
      <c r="CV170" s="298">
        <f t="shared" si="363"/>
        <v>135</v>
      </c>
      <c r="CW170" s="31">
        <f t="shared" si="364"/>
        <v>487.8</v>
      </c>
      <c r="CX170" s="121">
        <f t="shared" si="365"/>
        <v>8433.2000000000007</v>
      </c>
      <c r="CY170" s="196">
        <f t="shared" si="366"/>
        <v>2738</v>
      </c>
      <c r="CZ170" s="298">
        <f t="shared" si="367"/>
        <v>2738</v>
      </c>
      <c r="DA170" s="31">
        <f t="shared" si="368"/>
        <v>12410.900000000001</v>
      </c>
      <c r="DB170" s="121">
        <f t="shared" si="369"/>
        <v>339792.3</v>
      </c>
      <c r="DC170" s="196">
        <f t="shared" si="370"/>
        <v>18</v>
      </c>
      <c r="DD170" s="298">
        <f t="shared" si="371"/>
        <v>18</v>
      </c>
      <c r="DE170" s="9">
        <f t="shared" si="372"/>
        <v>126.2</v>
      </c>
      <c r="DF170" s="11">
        <f t="shared" si="373"/>
        <v>1881</v>
      </c>
      <c r="DG170" s="29">
        <f t="shared" si="374"/>
        <v>12690.700000000003</v>
      </c>
      <c r="DH170" s="11">
        <f t="shared" si="375"/>
        <v>343154.89999999997</v>
      </c>
    </row>
    <row r="171" spans="1:112">
      <c r="A171" s="258" t="s">
        <v>45</v>
      </c>
      <c r="B171" s="257" t="s">
        <v>51</v>
      </c>
      <c r="C171" s="259">
        <v>198464</v>
      </c>
      <c r="D171" s="260">
        <v>3</v>
      </c>
      <c r="E171" s="335">
        <v>3606</v>
      </c>
      <c r="F171" s="115">
        <v>46</v>
      </c>
      <c r="G171" s="116">
        <f t="shared" si="315"/>
        <v>3560</v>
      </c>
      <c r="H171" s="108">
        <f t="shared" si="327"/>
        <v>3560</v>
      </c>
      <c r="I171" s="376">
        <f t="shared" si="328"/>
        <v>3560</v>
      </c>
      <c r="J171" s="375"/>
      <c r="K171" s="5">
        <v>0</v>
      </c>
      <c r="L171" s="302">
        <f t="shared" si="268"/>
        <v>0</v>
      </c>
      <c r="M171" s="512">
        <v>0</v>
      </c>
      <c r="N171" s="302">
        <f t="shared" si="329"/>
        <v>0</v>
      </c>
      <c r="O171" s="512">
        <v>1</v>
      </c>
      <c r="P171" s="302">
        <f t="shared" si="330"/>
        <v>1</v>
      </c>
      <c r="Q171" s="512">
        <v>0</v>
      </c>
      <c r="R171" s="120">
        <f t="shared" si="252"/>
        <v>0</v>
      </c>
      <c r="S171" s="512">
        <v>0</v>
      </c>
      <c r="T171" s="120">
        <f t="shared" si="331"/>
        <v>0</v>
      </c>
      <c r="U171" s="512">
        <v>4</v>
      </c>
      <c r="V171" s="120">
        <f t="shared" si="332"/>
        <v>4</v>
      </c>
      <c r="W171" s="512">
        <v>0</v>
      </c>
      <c r="X171" s="7">
        <f t="shared" si="269"/>
        <v>0</v>
      </c>
      <c r="Y171" s="6">
        <v>0</v>
      </c>
      <c r="Z171" s="7">
        <f t="shared" si="253"/>
        <v>0</v>
      </c>
      <c r="AA171" s="392">
        <v>106</v>
      </c>
      <c r="AB171" s="7">
        <f t="shared" si="254"/>
        <v>106</v>
      </c>
      <c r="AC171" s="8">
        <f t="shared" si="333"/>
        <v>1</v>
      </c>
      <c r="AD171" s="298">
        <f t="shared" si="255"/>
        <v>1</v>
      </c>
      <c r="AE171" s="110">
        <f t="shared" si="334"/>
        <v>4</v>
      </c>
      <c r="AF171" s="9">
        <f t="shared" si="256"/>
        <v>4</v>
      </c>
      <c r="AG171" s="10">
        <f t="shared" si="335"/>
        <v>106</v>
      </c>
      <c r="AH171" s="11">
        <f t="shared" si="257"/>
        <v>106</v>
      </c>
      <c r="AI171" s="6">
        <v>2192</v>
      </c>
      <c r="AJ171" s="298">
        <f t="shared" si="336"/>
        <v>2192</v>
      </c>
      <c r="AK171" s="6">
        <v>15</v>
      </c>
      <c r="AL171" s="298">
        <f t="shared" si="337"/>
        <v>15</v>
      </c>
      <c r="AM171" s="6">
        <v>7</v>
      </c>
      <c r="AN171" s="298">
        <f t="shared" si="338"/>
        <v>7</v>
      </c>
      <c r="AO171" s="6">
        <v>4.4000000000000004</v>
      </c>
      <c r="AP171" s="41">
        <f t="shared" si="317"/>
        <v>9644.8000000000011</v>
      </c>
      <c r="AQ171" s="6">
        <v>4.0999999999999996</v>
      </c>
      <c r="AR171" s="41">
        <f t="shared" si="339"/>
        <v>61.499999999999993</v>
      </c>
      <c r="AS171" s="6">
        <v>6.1</v>
      </c>
      <c r="AT171" s="41">
        <f t="shared" si="340"/>
        <v>42.699999999999996</v>
      </c>
      <c r="AU171" s="392">
        <v>148.69999999999999</v>
      </c>
      <c r="AV171" s="111">
        <f t="shared" si="258"/>
        <v>325950.39999999997</v>
      </c>
      <c r="AW171" s="392">
        <v>120.9</v>
      </c>
      <c r="AX171" s="111">
        <f t="shared" si="259"/>
        <v>1813.5</v>
      </c>
      <c r="AY171" s="392">
        <v>174.7</v>
      </c>
      <c r="AZ171" s="118">
        <f t="shared" si="260"/>
        <v>1222.8999999999999</v>
      </c>
      <c r="BA171" s="8">
        <f t="shared" si="341"/>
        <v>2214</v>
      </c>
      <c r="BB171" s="298">
        <f t="shared" si="261"/>
        <v>2214</v>
      </c>
      <c r="BC171" s="110">
        <f t="shared" si="342"/>
        <v>4.403342366757002</v>
      </c>
      <c r="BD171" s="9">
        <f t="shared" si="262"/>
        <v>9749.0000000000018</v>
      </c>
      <c r="BE171" s="10">
        <f t="shared" si="343"/>
        <v>148.59385727190605</v>
      </c>
      <c r="BF171" s="11">
        <f t="shared" si="263"/>
        <v>328986.8</v>
      </c>
      <c r="BG171" s="304">
        <f t="shared" si="344"/>
        <v>2215</v>
      </c>
      <c r="BH171" s="298">
        <f t="shared" si="345"/>
        <v>2215</v>
      </c>
      <c r="BI171" s="112">
        <f t="shared" si="346"/>
        <v>4.4031602708803623</v>
      </c>
      <c r="BJ171" s="113">
        <f t="shared" si="264"/>
        <v>9753.0000000000018</v>
      </c>
      <c r="BK171" s="10">
        <f t="shared" si="347"/>
        <v>148.57462753950338</v>
      </c>
      <c r="BL171" s="119">
        <f t="shared" si="265"/>
        <v>329092.8</v>
      </c>
      <c r="BM171" s="5">
        <v>975</v>
      </c>
      <c r="BN171" s="298">
        <f t="shared" si="291"/>
        <v>975</v>
      </c>
      <c r="BO171" s="6">
        <v>273</v>
      </c>
      <c r="BP171" s="298">
        <f t="shared" si="348"/>
        <v>273</v>
      </c>
      <c r="BQ171" s="6">
        <v>31</v>
      </c>
      <c r="BR171" s="298">
        <f t="shared" si="349"/>
        <v>31</v>
      </c>
      <c r="BS171" s="40">
        <v>3.3</v>
      </c>
      <c r="BT171" s="41">
        <f t="shared" si="320"/>
        <v>3217.5</v>
      </c>
      <c r="BU171" s="40">
        <v>3.5</v>
      </c>
      <c r="BV171" s="41">
        <f t="shared" si="350"/>
        <v>955.5</v>
      </c>
      <c r="BW171" s="40">
        <v>4.8</v>
      </c>
      <c r="BX171" s="41">
        <f t="shared" si="351"/>
        <v>148.79999999999998</v>
      </c>
      <c r="BY171" s="392">
        <v>99.8</v>
      </c>
      <c r="BZ171" s="111">
        <f t="shared" si="295"/>
        <v>97305</v>
      </c>
      <c r="CA171" s="392">
        <v>72.900000000000006</v>
      </c>
      <c r="CB171" s="111">
        <f t="shared" si="266"/>
        <v>19901.7</v>
      </c>
      <c r="CC171" s="392">
        <v>84</v>
      </c>
      <c r="CD171" s="111">
        <f t="shared" si="267"/>
        <v>2604</v>
      </c>
      <c r="CE171" s="8">
        <f t="shared" si="352"/>
        <v>1279</v>
      </c>
      <c r="CF171" s="298">
        <f t="shared" si="270"/>
        <v>1279</v>
      </c>
      <c r="CG171" s="110">
        <f t="shared" si="353"/>
        <v>3.3790461297888976</v>
      </c>
      <c r="CH171" s="9">
        <f t="shared" si="271"/>
        <v>4321.8</v>
      </c>
      <c r="CI171" s="10">
        <f t="shared" si="354"/>
        <v>93.675293197810788</v>
      </c>
      <c r="CJ171" s="117">
        <f t="shared" si="272"/>
        <v>119810.7</v>
      </c>
      <c r="CK171" s="5">
        <v>66</v>
      </c>
      <c r="CL171" s="302">
        <f t="shared" si="355"/>
        <v>66</v>
      </c>
      <c r="CM171" s="40">
        <v>3.5</v>
      </c>
      <c r="CN171" s="9">
        <f t="shared" si="356"/>
        <v>231</v>
      </c>
      <c r="CO171" s="392">
        <v>100.9</v>
      </c>
      <c r="CP171" s="117">
        <f t="shared" si="357"/>
        <v>6659.4000000000005</v>
      </c>
      <c r="CQ171" s="195">
        <f t="shared" si="358"/>
        <v>3167</v>
      </c>
      <c r="CR171" s="298">
        <f t="shared" si="359"/>
        <v>3167</v>
      </c>
      <c r="CS171" s="9">
        <f t="shared" si="360"/>
        <v>12862.300000000001</v>
      </c>
      <c r="CT171" s="117">
        <f t="shared" si="361"/>
        <v>423255.39999999997</v>
      </c>
      <c r="CU171" s="196">
        <f t="shared" si="362"/>
        <v>288</v>
      </c>
      <c r="CV171" s="298">
        <f t="shared" si="363"/>
        <v>288</v>
      </c>
      <c r="CW171" s="31">
        <f t="shared" si="364"/>
        <v>1017</v>
      </c>
      <c r="CX171" s="121">
        <f t="shared" si="365"/>
        <v>21715.200000000001</v>
      </c>
      <c r="CY171" s="196">
        <f t="shared" si="366"/>
        <v>3455</v>
      </c>
      <c r="CZ171" s="298">
        <f t="shared" si="367"/>
        <v>3455</v>
      </c>
      <c r="DA171" s="31">
        <f t="shared" si="368"/>
        <v>13879.300000000001</v>
      </c>
      <c r="DB171" s="121">
        <f t="shared" si="369"/>
        <v>444970.6</v>
      </c>
      <c r="DC171" s="196">
        <f t="shared" si="370"/>
        <v>39</v>
      </c>
      <c r="DD171" s="298">
        <f t="shared" si="371"/>
        <v>39</v>
      </c>
      <c r="DE171" s="9">
        <f t="shared" si="372"/>
        <v>195.49999999999997</v>
      </c>
      <c r="DF171" s="11">
        <f t="shared" si="373"/>
        <v>3932.8999999999996</v>
      </c>
      <c r="DG171" s="29">
        <f t="shared" si="374"/>
        <v>14305.800000000003</v>
      </c>
      <c r="DH171" s="11">
        <f t="shared" si="375"/>
        <v>455562.9</v>
      </c>
    </row>
    <row r="172" spans="1:112">
      <c r="A172" s="258" t="s">
        <v>45</v>
      </c>
      <c r="B172" s="261" t="s">
        <v>382</v>
      </c>
      <c r="C172" s="259">
        <v>199102</v>
      </c>
      <c r="D172" s="260">
        <v>3</v>
      </c>
      <c r="E172" s="335">
        <v>1372</v>
      </c>
      <c r="F172" s="115">
        <v>0</v>
      </c>
      <c r="G172" s="116">
        <f t="shared" si="315"/>
        <v>1372</v>
      </c>
      <c r="H172" s="108">
        <f t="shared" si="327"/>
        <v>1372</v>
      </c>
      <c r="I172" s="376">
        <f t="shared" si="328"/>
        <v>1372</v>
      </c>
      <c r="J172" s="375"/>
      <c r="K172" s="5">
        <v>0</v>
      </c>
      <c r="L172" s="302">
        <f t="shared" si="268"/>
        <v>0</v>
      </c>
      <c r="M172" s="512">
        <v>0</v>
      </c>
      <c r="N172" s="302">
        <f t="shared" si="329"/>
        <v>0</v>
      </c>
      <c r="O172" s="512">
        <v>0</v>
      </c>
      <c r="P172" s="302">
        <f t="shared" si="330"/>
        <v>0</v>
      </c>
      <c r="Q172" s="512">
        <v>0</v>
      </c>
      <c r="R172" s="120">
        <f t="shared" si="252"/>
        <v>0</v>
      </c>
      <c r="S172" s="512">
        <v>0</v>
      </c>
      <c r="T172" s="120">
        <f t="shared" si="331"/>
        <v>0</v>
      </c>
      <c r="U172" s="512">
        <v>0</v>
      </c>
      <c r="V172" s="120">
        <f t="shared" si="332"/>
        <v>0</v>
      </c>
      <c r="W172" s="512">
        <v>0</v>
      </c>
      <c r="X172" s="7">
        <f t="shared" si="269"/>
        <v>0</v>
      </c>
      <c r="Y172" s="6">
        <v>0</v>
      </c>
      <c r="Z172" s="7">
        <f t="shared" si="253"/>
        <v>0</v>
      </c>
      <c r="AA172" s="6">
        <v>0</v>
      </c>
      <c r="AB172" s="7">
        <f t="shared" si="254"/>
        <v>0</v>
      </c>
      <c r="AC172" s="8">
        <f t="shared" si="333"/>
        <v>0</v>
      </c>
      <c r="AD172" s="298">
        <f t="shared" si="255"/>
        <v>0</v>
      </c>
      <c r="AE172" s="110">
        <f t="shared" si="334"/>
        <v>0</v>
      </c>
      <c r="AF172" s="9">
        <f t="shared" si="256"/>
        <v>0</v>
      </c>
      <c r="AG172" s="10">
        <f t="shared" si="335"/>
        <v>0</v>
      </c>
      <c r="AH172" s="11">
        <f t="shared" si="257"/>
        <v>0</v>
      </c>
      <c r="AI172" s="6">
        <v>1007</v>
      </c>
      <c r="AJ172" s="298">
        <f t="shared" si="336"/>
        <v>1007</v>
      </c>
      <c r="AK172" s="6">
        <v>5</v>
      </c>
      <c r="AL172" s="298">
        <f t="shared" si="337"/>
        <v>5</v>
      </c>
      <c r="AM172" s="6">
        <v>3</v>
      </c>
      <c r="AN172" s="298">
        <f t="shared" si="338"/>
        <v>3</v>
      </c>
      <c r="AO172" s="6">
        <v>5.3</v>
      </c>
      <c r="AP172" s="41">
        <f t="shared" si="317"/>
        <v>5337.0999999999995</v>
      </c>
      <c r="AQ172" s="6">
        <v>4.5999999999999996</v>
      </c>
      <c r="AR172" s="41">
        <f t="shared" si="339"/>
        <v>23</v>
      </c>
      <c r="AS172" s="6">
        <v>6</v>
      </c>
      <c r="AT172" s="41">
        <f t="shared" si="340"/>
        <v>18</v>
      </c>
      <c r="AU172" s="392">
        <v>154</v>
      </c>
      <c r="AV172" s="111">
        <f t="shared" si="258"/>
        <v>155078</v>
      </c>
      <c r="AW172" s="392">
        <v>130.19999999999999</v>
      </c>
      <c r="AX172" s="111">
        <f t="shared" si="259"/>
        <v>651</v>
      </c>
      <c r="AY172" s="392">
        <v>161.69999999999999</v>
      </c>
      <c r="AZ172" s="118">
        <f t="shared" si="260"/>
        <v>485.09999999999997</v>
      </c>
      <c r="BA172" s="8">
        <f t="shared" si="341"/>
        <v>1015</v>
      </c>
      <c r="BB172" s="298">
        <f t="shared" si="261"/>
        <v>1015</v>
      </c>
      <c r="BC172" s="110">
        <f t="shared" si="342"/>
        <v>5.2986206896551717</v>
      </c>
      <c r="BD172" s="9">
        <f t="shared" si="262"/>
        <v>5378.0999999999995</v>
      </c>
      <c r="BE172" s="10">
        <f t="shared" si="343"/>
        <v>153.90551724137933</v>
      </c>
      <c r="BF172" s="11">
        <f t="shared" si="263"/>
        <v>156214.1</v>
      </c>
      <c r="BG172" s="304">
        <f t="shared" si="344"/>
        <v>1015</v>
      </c>
      <c r="BH172" s="298">
        <f t="shared" si="345"/>
        <v>1015</v>
      </c>
      <c r="BI172" s="112">
        <f t="shared" si="346"/>
        <v>5.2986206896551717</v>
      </c>
      <c r="BJ172" s="113">
        <f t="shared" si="264"/>
        <v>5378.0999999999995</v>
      </c>
      <c r="BK172" s="10">
        <f t="shared" si="347"/>
        <v>153.90551724137933</v>
      </c>
      <c r="BL172" s="119">
        <f t="shared" si="265"/>
        <v>156214.1</v>
      </c>
      <c r="BM172" s="5">
        <v>279</v>
      </c>
      <c r="BN172" s="298">
        <f t="shared" si="291"/>
        <v>279</v>
      </c>
      <c r="BO172" s="6">
        <v>44</v>
      </c>
      <c r="BP172" s="298">
        <f t="shared" si="348"/>
        <v>44</v>
      </c>
      <c r="BQ172" s="6">
        <v>16</v>
      </c>
      <c r="BR172" s="298">
        <f t="shared" si="349"/>
        <v>16</v>
      </c>
      <c r="BS172" s="40">
        <v>4.5999999999999996</v>
      </c>
      <c r="BT172" s="41">
        <f t="shared" si="320"/>
        <v>1283.3999999999999</v>
      </c>
      <c r="BU172" s="40">
        <v>5.3</v>
      </c>
      <c r="BV172" s="41">
        <f t="shared" si="350"/>
        <v>233.2</v>
      </c>
      <c r="BW172" s="40">
        <v>7.3</v>
      </c>
      <c r="BX172" s="41">
        <f t="shared" si="351"/>
        <v>116.8</v>
      </c>
      <c r="BY172" s="392">
        <v>117.8</v>
      </c>
      <c r="BZ172" s="111">
        <f t="shared" si="295"/>
        <v>32866.199999999997</v>
      </c>
      <c r="CA172" s="392">
        <v>95.6</v>
      </c>
      <c r="CB172" s="111">
        <f t="shared" si="266"/>
        <v>4206.3999999999996</v>
      </c>
      <c r="CC172" s="392">
        <v>118.7</v>
      </c>
      <c r="CD172" s="111">
        <f t="shared" si="267"/>
        <v>1899.2</v>
      </c>
      <c r="CE172" s="8">
        <f t="shared" si="352"/>
        <v>339</v>
      </c>
      <c r="CF172" s="298">
        <f t="shared" si="270"/>
        <v>339</v>
      </c>
      <c r="CG172" s="110">
        <f t="shared" si="353"/>
        <v>4.8182890855457225</v>
      </c>
      <c r="CH172" s="9">
        <f t="shared" si="271"/>
        <v>1633.3999999999999</v>
      </c>
      <c r="CI172" s="10">
        <f t="shared" si="354"/>
        <v>114.96106194690265</v>
      </c>
      <c r="CJ172" s="117">
        <f t="shared" si="272"/>
        <v>38971.799999999996</v>
      </c>
      <c r="CK172" s="5">
        <v>18</v>
      </c>
      <c r="CL172" s="302">
        <f t="shared" si="355"/>
        <v>18</v>
      </c>
      <c r="CM172" s="40">
        <v>6.9</v>
      </c>
      <c r="CN172" s="9">
        <f t="shared" si="356"/>
        <v>124.2</v>
      </c>
      <c r="CO172" s="392">
        <v>138.4</v>
      </c>
      <c r="CP172" s="117">
        <f t="shared" si="357"/>
        <v>2491.2000000000003</v>
      </c>
      <c r="CQ172" s="195">
        <f t="shared" si="358"/>
        <v>1286</v>
      </c>
      <c r="CR172" s="298">
        <f t="shared" si="359"/>
        <v>1286</v>
      </c>
      <c r="CS172" s="9">
        <f t="shared" si="360"/>
        <v>6620.4999999999991</v>
      </c>
      <c r="CT172" s="117">
        <f t="shared" si="361"/>
        <v>187944.2</v>
      </c>
      <c r="CU172" s="196">
        <f t="shared" si="362"/>
        <v>49</v>
      </c>
      <c r="CV172" s="298">
        <f t="shared" si="363"/>
        <v>49</v>
      </c>
      <c r="CW172" s="31">
        <f t="shared" si="364"/>
        <v>256.2</v>
      </c>
      <c r="CX172" s="121">
        <f t="shared" si="365"/>
        <v>4857.3999999999996</v>
      </c>
      <c r="CY172" s="196">
        <f t="shared" si="366"/>
        <v>1335</v>
      </c>
      <c r="CZ172" s="298">
        <f t="shared" si="367"/>
        <v>1335</v>
      </c>
      <c r="DA172" s="31">
        <f t="shared" si="368"/>
        <v>6876.6999999999989</v>
      </c>
      <c r="DB172" s="121">
        <f t="shared" si="369"/>
        <v>192801.6</v>
      </c>
      <c r="DC172" s="196">
        <f t="shared" si="370"/>
        <v>19</v>
      </c>
      <c r="DD172" s="298">
        <f t="shared" si="371"/>
        <v>19</v>
      </c>
      <c r="DE172" s="9">
        <f t="shared" si="372"/>
        <v>134.80000000000001</v>
      </c>
      <c r="DF172" s="11">
        <f t="shared" si="373"/>
        <v>2384.3000000000002</v>
      </c>
      <c r="DG172" s="29">
        <f t="shared" si="374"/>
        <v>7135.6999999999989</v>
      </c>
      <c r="DH172" s="11">
        <f t="shared" si="375"/>
        <v>197677.1</v>
      </c>
    </row>
    <row r="173" spans="1:112">
      <c r="A173" s="258" t="s">
        <v>45</v>
      </c>
      <c r="B173" s="257" t="s">
        <v>52</v>
      </c>
      <c r="C173" s="259">
        <v>199157</v>
      </c>
      <c r="D173" s="260">
        <v>3</v>
      </c>
      <c r="E173" s="335">
        <v>809</v>
      </c>
      <c r="F173" s="115">
        <v>1</v>
      </c>
      <c r="G173" s="116">
        <f t="shared" si="315"/>
        <v>808</v>
      </c>
      <c r="H173" s="108">
        <f t="shared" si="327"/>
        <v>808</v>
      </c>
      <c r="I173" s="376">
        <f t="shared" si="328"/>
        <v>808</v>
      </c>
      <c r="J173" s="375"/>
      <c r="K173" s="5">
        <v>2</v>
      </c>
      <c r="L173" s="302">
        <f t="shared" si="268"/>
        <v>2</v>
      </c>
      <c r="M173" s="512">
        <v>0</v>
      </c>
      <c r="N173" s="302">
        <f t="shared" si="329"/>
        <v>0</v>
      </c>
      <c r="O173" s="512">
        <v>1</v>
      </c>
      <c r="P173" s="302">
        <f t="shared" si="330"/>
        <v>1</v>
      </c>
      <c r="Q173" s="512">
        <v>4.5</v>
      </c>
      <c r="R173" s="120">
        <f t="shared" si="252"/>
        <v>9</v>
      </c>
      <c r="S173" s="512">
        <v>0</v>
      </c>
      <c r="T173" s="120">
        <f t="shared" si="331"/>
        <v>0</v>
      </c>
      <c r="U173" s="512">
        <v>7</v>
      </c>
      <c r="V173" s="120">
        <f t="shared" si="332"/>
        <v>7</v>
      </c>
      <c r="W173" s="515">
        <v>169</v>
      </c>
      <c r="X173" s="7">
        <f t="shared" si="269"/>
        <v>338</v>
      </c>
      <c r="Y173" s="6">
        <v>0</v>
      </c>
      <c r="Z173" s="7">
        <f t="shared" si="253"/>
        <v>0</v>
      </c>
      <c r="AA173" s="392">
        <v>168</v>
      </c>
      <c r="AB173" s="7">
        <f t="shared" si="254"/>
        <v>168</v>
      </c>
      <c r="AC173" s="8">
        <f t="shared" si="333"/>
        <v>3</v>
      </c>
      <c r="AD173" s="298">
        <f t="shared" si="255"/>
        <v>3</v>
      </c>
      <c r="AE173" s="110">
        <f t="shared" si="334"/>
        <v>5.333333333333333</v>
      </c>
      <c r="AF173" s="9">
        <f t="shared" si="256"/>
        <v>16</v>
      </c>
      <c r="AG173" s="10">
        <f t="shared" si="335"/>
        <v>168.66666666666666</v>
      </c>
      <c r="AH173" s="11">
        <f t="shared" si="257"/>
        <v>506</v>
      </c>
      <c r="AI173" s="6">
        <v>501</v>
      </c>
      <c r="AJ173" s="298">
        <f t="shared" si="336"/>
        <v>501</v>
      </c>
      <c r="AK173" s="6">
        <v>6</v>
      </c>
      <c r="AL173" s="298">
        <f t="shared" si="337"/>
        <v>6</v>
      </c>
      <c r="AM173" s="6">
        <v>3</v>
      </c>
      <c r="AN173" s="298">
        <f t="shared" si="338"/>
        <v>3</v>
      </c>
      <c r="AO173" s="6">
        <v>5.5</v>
      </c>
      <c r="AP173" s="41">
        <f t="shared" si="317"/>
        <v>2755.5</v>
      </c>
      <c r="AQ173" s="6">
        <v>7.2</v>
      </c>
      <c r="AR173" s="41">
        <f t="shared" si="339"/>
        <v>43.2</v>
      </c>
      <c r="AS173" s="6">
        <v>6.7</v>
      </c>
      <c r="AT173" s="41">
        <f t="shared" si="340"/>
        <v>20.100000000000001</v>
      </c>
      <c r="AU173" s="392">
        <v>143.9</v>
      </c>
      <c r="AV173" s="111">
        <f t="shared" si="258"/>
        <v>72093.900000000009</v>
      </c>
      <c r="AW173" s="392">
        <v>116.3</v>
      </c>
      <c r="AX173" s="111">
        <f t="shared" si="259"/>
        <v>697.8</v>
      </c>
      <c r="AY173" s="392">
        <v>114.5</v>
      </c>
      <c r="AZ173" s="118">
        <f t="shared" si="260"/>
        <v>343.5</v>
      </c>
      <c r="BA173" s="8">
        <f t="shared" si="341"/>
        <v>510</v>
      </c>
      <c r="BB173" s="298">
        <f t="shared" si="261"/>
        <v>510</v>
      </c>
      <c r="BC173" s="110">
        <f t="shared" si="342"/>
        <v>5.5270588235294111</v>
      </c>
      <c r="BD173" s="9">
        <f t="shared" si="262"/>
        <v>2818.7999999999997</v>
      </c>
      <c r="BE173" s="10">
        <f t="shared" si="343"/>
        <v>143.4023529411765</v>
      </c>
      <c r="BF173" s="11">
        <f t="shared" si="263"/>
        <v>73135.200000000012</v>
      </c>
      <c r="BG173" s="304">
        <f t="shared" si="344"/>
        <v>513</v>
      </c>
      <c r="BH173" s="298">
        <f t="shared" si="345"/>
        <v>513</v>
      </c>
      <c r="BI173" s="112">
        <f t="shared" si="346"/>
        <v>5.5259259259259252</v>
      </c>
      <c r="BJ173" s="113">
        <f t="shared" si="264"/>
        <v>2834.7999999999997</v>
      </c>
      <c r="BK173" s="10">
        <f t="shared" si="347"/>
        <v>143.55009746588695</v>
      </c>
      <c r="BL173" s="119">
        <f t="shared" si="265"/>
        <v>73641.200000000012</v>
      </c>
      <c r="BM173" s="5">
        <v>190</v>
      </c>
      <c r="BN173" s="298">
        <f t="shared" si="291"/>
        <v>190</v>
      </c>
      <c r="BO173" s="6">
        <v>48</v>
      </c>
      <c r="BP173" s="298">
        <f t="shared" si="348"/>
        <v>48</v>
      </c>
      <c r="BQ173" s="6">
        <v>19</v>
      </c>
      <c r="BR173" s="298">
        <f t="shared" si="349"/>
        <v>19</v>
      </c>
      <c r="BS173" s="40">
        <v>4.4000000000000004</v>
      </c>
      <c r="BT173" s="41">
        <f t="shared" si="320"/>
        <v>836.00000000000011</v>
      </c>
      <c r="BU173" s="40">
        <v>4.9000000000000004</v>
      </c>
      <c r="BV173" s="41">
        <f t="shared" si="350"/>
        <v>235.20000000000002</v>
      </c>
      <c r="BW173" s="40">
        <v>7.4</v>
      </c>
      <c r="BX173" s="41">
        <f t="shared" si="351"/>
        <v>140.6</v>
      </c>
      <c r="BY173" s="392">
        <v>104.8</v>
      </c>
      <c r="BZ173" s="111">
        <f t="shared" si="295"/>
        <v>19912</v>
      </c>
      <c r="CA173" s="392">
        <v>81.8</v>
      </c>
      <c r="CB173" s="111">
        <f t="shared" si="266"/>
        <v>3926.3999999999996</v>
      </c>
      <c r="CC173" s="392">
        <v>96.1</v>
      </c>
      <c r="CD173" s="111">
        <f t="shared" si="267"/>
        <v>1825.8999999999999</v>
      </c>
      <c r="CE173" s="8">
        <f t="shared" si="352"/>
        <v>257</v>
      </c>
      <c r="CF173" s="298">
        <f t="shared" si="270"/>
        <v>257</v>
      </c>
      <c r="CG173" s="110">
        <f t="shared" si="353"/>
        <v>4.7151750972762647</v>
      </c>
      <c r="CH173" s="9">
        <f t="shared" si="271"/>
        <v>1211.8</v>
      </c>
      <c r="CI173" s="10">
        <f t="shared" si="354"/>
        <v>99.861089494163437</v>
      </c>
      <c r="CJ173" s="117">
        <f t="shared" si="272"/>
        <v>25664.300000000003</v>
      </c>
      <c r="CK173" s="5">
        <v>38</v>
      </c>
      <c r="CL173" s="302">
        <f t="shared" si="355"/>
        <v>38</v>
      </c>
      <c r="CM173" s="40">
        <v>7.7</v>
      </c>
      <c r="CN173" s="9">
        <f t="shared" si="356"/>
        <v>292.60000000000002</v>
      </c>
      <c r="CO173" s="392">
        <v>115.2</v>
      </c>
      <c r="CP173" s="117">
        <f t="shared" si="357"/>
        <v>4377.6000000000004</v>
      </c>
      <c r="CQ173" s="195">
        <f t="shared" si="358"/>
        <v>693</v>
      </c>
      <c r="CR173" s="298">
        <f t="shared" si="359"/>
        <v>693</v>
      </c>
      <c r="CS173" s="9">
        <f t="shared" si="360"/>
        <v>3600.5</v>
      </c>
      <c r="CT173" s="117">
        <f t="shared" si="361"/>
        <v>92343.900000000009</v>
      </c>
      <c r="CU173" s="196">
        <f t="shared" si="362"/>
        <v>54</v>
      </c>
      <c r="CV173" s="298">
        <f t="shared" si="363"/>
        <v>54</v>
      </c>
      <c r="CW173" s="31">
        <f t="shared" si="364"/>
        <v>278.40000000000003</v>
      </c>
      <c r="CX173" s="121">
        <f t="shared" si="365"/>
        <v>4624.2</v>
      </c>
      <c r="CY173" s="196">
        <f t="shared" si="366"/>
        <v>747</v>
      </c>
      <c r="CZ173" s="298">
        <f t="shared" si="367"/>
        <v>747</v>
      </c>
      <c r="DA173" s="31">
        <f t="shared" si="368"/>
        <v>3878.9</v>
      </c>
      <c r="DB173" s="121">
        <f t="shared" si="369"/>
        <v>96968.1</v>
      </c>
      <c r="DC173" s="196">
        <f t="shared" si="370"/>
        <v>23</v>
      </c>
      <c r="DD173" s="298">
        <f t="shared" si="371"/>
        <v>23</v>
      </c>
      <c r="DE173" s="9">
        <f t="shared" si="372"/>
        <v>167.7</v>
      </c>
      <c r="DF173" s="11">
        <f t="shared" si="373"/>
        <v>2337.3999999999996</v>
      </c>
      <c r="DG173" s="29">
        <f t="shared" si="374"/>
        <v>4339.2</v>
      </c>
      <c r="DH173" s="11">
        <f t="shared" si="375"/>
        <v>103683.10000000002</v>
      </c>
    </row>
    <row r="174" spans="1:112">
      <c r="A174" s="258" t="s">
        <v>45</v>
      </c>
      <c r="B174" s="257" t="s">
        <v>53</v>
      </c>
      <c r="C174" s="259">
        <v>199218</v>
      </c>
      <c r="D174" s="260">
        <v>3</v>
      </c>
      <c r="E174" s="335">
        <v>2480</v>
      </c>
      <c r="F174" s="115">
        <v>0</v>
      </c>
      <c r="G174" s="116">
        <f t="shared" si="315"/>
        <v>2480</v>
      </c>
      <c r="H174" s="108">
        <f t="shared" si="327"/>
        <v>2480</v>
      </c>
      <c r="I174" s="376">
        <f t="shared" si="328"/>
        <v>2480</v>
      </c>
      <c r="J174" s="375"/>
      <c r="K174" s="5">
        <v>4</v>
      </c>
      <c r="L174" s="302">
        <f t="shared" si="268"/>
        <v>4</v>
      </c>
      <c r="M174" s="512">
        <v>0</v>
      </c>
      <c r="N174" s="302">
        <f t="shared" si="329"/>
        <v>0</v>
      </c>
      <c r="O174" s="512">
        <v>1</v>
      </c>
      <c r="P174" s="302">
        <f t="shared" si="330"/>
        <v>1</v>
      </c>
      <c r="Q174" s="512">
        <v>5.5</v>
      </c>
      <c r="R174" s="120">
        <f t="shared" si="252"/>
        <v>22</v>
      </c>
      <c r="S174" s="512">
        <v>0</v>
      </c>
      <c r="T174" s="120">
        <f t="shared" si="331"/>
        <v>0</v>
      </c>
      <c r="U174" s="512">
        <v>9</v>
      </c>
      <c r="V174" s="120">
        <f t="shared" si="332"/>
        <v>9</v>
      </c>
      <c r="W174" s="515">
        <v>123</v>
      </c>
      <c r="X174" s="7">
        <f t="shared" si="269"/>
        <v>492</v>
      </c>
      <c r="Y174" s="6">
        <v>0</v>
      </c>
      <c r="Z174" s="7">
        <f t="shared" si="253"/>
        <v>0</v>
      </c>
      <c r="AA174" s="392">
        <v>130</v>
      </c>
      <c r="AB174" s="7">
        <f t="shared" si="254"/>
        <v>130</v>
      </c>
      <c r="AC174" s="8">
        <f t="shared" si="333"/>
        <v>5</v>
      </c>
      <c r="AD174" s="298">
        <f t="shared" si="255"/>
        <v>5</v>
      </c>
      <c r="AE174" s="110">
        <f t="shared" si="334"/>
        <v>6.2</v>
      </c>
      <c r="AF174" s="9">
        <f t="shared" si="256"/>
        <v>31</v>
      </c>
      <c r="AG174" s="10">
        <f t="shared" si="335"/>
        <v>124.4</v>
      </c>
      <c r="AH174" s="11">
        <f t="shared" si="257"/>
        <v>622</v>
      </c>
      <c r="AI174" s="6">
        <v>1310</v>
      </c>
      <c r="AJ174" s="298">
        <f t="shared" si="336"/>
        <v>1310</v>
      </c>
      <c r="AK174" s="6">
        <v>4</v>
      </c>
      <c r="AL174" s="298">
        <f t="shared" si="337"/>
        <v>4</v>
      </c>
      <c r="AM174" s="6">
        <v>0</v>
      </c>
      <c r="AN174" s="298">
        <f t="shared" si="338"/>
        <v>0</v>
      </c>
      <c r="AO174" s="6">
        <v>4.7</v>
      </c>
      <c r="AP174" s="41">
        <f t="shared" si="317"/>
        <v>6157</v>
      </c>
      <c r="AQ174" s="6">
        <v>6</v>
      </c>
      <c r="AR174" s="41">
        <f t="shared" si="339"/>
        <v>24</v>
      </c>
      <c r="AS174" s="6">
        <v>0</v>
      </c>
      <c r="AT174" s="41">
        <f t="shared" si="340"/>
        <v>0</v>
      </c>
      <c r="AU174" s="392">
        <v>130.4</v>
      </c>
      <c r="AV174" s="111">
        <f t="shared" si="258"/>
        <v>170824</v>
      </c>
      <c r="AW174" s="392">
        <v>142</v>
      </c>
      <c r="AX174" s="111">
        <f t="shared" si="259"/>
        <v>568</v>
      </c>
      <c r="AY174" s="6">
        <v>0</v>
      </c>
      <c r="AZ174" s="118">
        <f t="shared" si="260"/>
        <v>0</v>
      </c>
      <c r="BA174" s="8">
        <f t="shared" si="341"/>
        <v>1314</v>
      </c>
      <c r="BB174" s="298">
        <f t="shared" si="261"/>
        <v>1314</v>
      </c>
      <c r="BC174" s="110">
        <f t="shared" si="342"/>
        <v>4.7039573820395741</v>
      </c>
      <c r="BD174" s="9">
        <f t="shared" si="262"/>
        <v>6181</v>
      </c>
      <c r="BE174" s="10">
        <f t="shared" si="343"/>
        <v>130.43531202435312</v>
      </c>
      <c r="BF174" s="11">
        <f t="shared" si="263"/>
        <v>171392</v>
      </c>
      <c r="BG174" s="304">
        <f t="shared" si="344"/>
        <v>1319</v>
      </c>
      <c r="BH174" s="298">
        <f t="shared" si="345"/>
        <v>1319</v>
      </c>
      <c r="BI174" s="112">
        <f t="shared" si="346"/>
        <v>4.7096285064442762</v>
      </c>
      <c r="BJ174" s="113">
        <f t="shared" si="264"/>
        <v>6212</v>
      </c>
      <c r="BK174" s="10">
        <f t="shared" si="347"/>
        <v>130.41243366186504</v>
      </c>
      <c r="BL174" s="119">
        <f t="shared" si="265"/>
        <v>172013.99999999997</v>
      </c>
      <c r="BM174" s="5">
        <v>996</v>
      </c>
      <c r="BN174" s="298">
        <f t="shared" si="291"/>
        <v>996</v>
      </c>
      <c r="BO174" s="6">
        <v>119</v>
      </c>
      <c r="BP174" s="298">
        <f t="shared" si="348"/>
        <v>119</v>
      </c>
      <c r="BQ174" s="6">
        <v>11</v>
      </c>
      <c r="BR174" s="298">
        <f t="shared" si="349"/>
        <v>11</v>
      </c>
      <c r="BS174" s="40">
        <v>3.3</v>
      </c>
      <c r="BT174" s="41">
        <f t="shared" si="320"/>
        <v>3286.7999999999997</v>
      </c>
      <c r="BU174" s="40">
        <v>3.3</v>
      </c>
      <c r="BV174" s="41">
        <f t="shared" si="350"/>
        <v>392.7</v>
      </c>
      <c r="BW174" s="40">
        <v>7.5</v>
      </c>
      <c r="BX174" s="41">
        <f t="shared" si="351"/>
        <v>82.5</v>
      </c>
      <c r="BY174" s="392">
        <v>83.8</v>
      </c>
      <c r="BZ174" s="111">
        <f t="shared" si="295"/>
        <v>83464.800000000003</v>
      </c>
      <c r="CA174" s="392">
        <v>67.400000000000006</v>
      </c>
      <c r="CB174" s="111">
        <f t="shared" si="266"/>
        <v>8020.6</v>
      </c>
      <c r="CC174" s="392">
        <v>77.5</v>
      </c>
      <c r="CD174" s="111">
        <f t="shared" si="267"/>
        <v>852.5</v>
      </c>
      <c r="CE174" s="8">
        <f t="shared" si="352"/>
        <v>1126</v>
      </c>
      <c r="CF174" s="298">
        <f t="shared" si="270"/>
        <v>1126</v>
      </c>
      <c r="CG174" s="110">
        <f t="shared" si="353"/>
        <v>3.3410301953818822</v>
      </c>
      <c r="CH174" s="9">
        <f t="shared" si="271"/>
        <v>3761.9999999999995</v>
      </c>
      <c r="CI174" s="10">
        <f t="shared" si="354"/>
        <v>82.005239786856137</v>
      </c>
      <c r="CJ174" s="117">
        <f t="shared" si="272"/>
        <v>92337.900000000009</v>
      </c>
      <c r="CK174" s="5">
        <v>35</v>
      </c>
      <c r="CL174" s="302">
        <f t="shared" si="355"/>
        <v>35</v>
      </c>
      <c r="CM174" s="40">
        <v>4.2</v>
      </c>
      <c r="CN174" s="9">
        <f t="shared" si="356"/>
        <v>147</v>
      </c>
      <c r="CO174" s="392">
        <v>76.900000000000006</v>
      </c>
      <c r="CP174" s="117">
        <f t="shared" si="357"/>
        <v>2691.5</v>
      </c>
      <c r="CQ174" s="195">
        <f t="shared" si="358"/>
        <v>2310</v>
      </c>
      <c r="CR174" s="298">
        <f t="shared" si="359"/>
        <v>2310</v>
      </c>
      <c r="CS174" s="9">
        <f t="shared" si="360"/>
        <v>9465.7999999999993</v>
      </c>
      <c r="CT174" s="117">
        <f t="shared" si="361"/>
        <v>254780.79999999999</v>
      </c>
      <c r="CU174" s="196">
        <f t="shared" si="362"/>
        <v>123</v>
      </c>
      <c r="CV174" s="298">
        <f t="shared" si="363"/>
        <v>123</v>
      </c>
      <c r="CW174" s="31">
        <f t="shared" si="364"/>
        <v>416.7</v>
      </c>
      <c r="CX174" s="121">
        <f t="shared" si="365"/>
        <v>8588.6</v>
      </c>
      <c r="CY174" s="196">
        <f t="shared" si="366"/>
        <v>2433</v>
      </c>
      <c r="CZ174" s="298">
        <f t="shared" si="367"/>
        <v>2433</v>
      </c>
      <c r="DA174" s="31">
        <f t="shared" si="368"/>
        <v>9882.5</v>
      </c>
      <c r="DB174" s="121">
        <f t="shared" si="369"/>
        <v>263369.39999999997</v>
      </c>
      <c r="DC174" s="196">
        <f t="shared" si="370"/>
        <v>12</v>
      </c>
      <c r="DD174" s="298">
        <f t="shared" si="371"/>
        <v>12</v>
      </c>
      <c r="DE174" s="9">
        <f t="shared" si="372"/>
        <v>91.5</v>
      </c>
      <c r="DF174" s="11">
        <f t="shared" si="373"/>
        <v>982.5</v>
      </c>
      <c r="DG174" s="29">
        <f t="shared" si="374"/>
        <v>10121</v>
      </c>
      <c r="DH174" s="11">
        <f t="shared" si="375"/>
        <v>267043.39999999997</v>
      </c>
    </row>
    <row r="175" spans="1:112">
      <c r="A175" s="258" t="s">
        <v>45</v>
      </c>
      <c r="B175" s="257" t="s">
        <v>54</v>
      </c>
      <c r="C175" s="259">
        <v>200004</v>
      </c>
      <c r="D175" s="260">
        <v>3</v>
      </c>
      <c r="E175" s="335">
        <v>1547</v>
      </c>
      <c r="F175" s="115">
        <v>70</v>
      </c>
      <c r="G175" s="116">
        <f t="shared" si="315"/>
        <v>1477</v>
      </c>
      <c r="H175" s="108">
        <f t="shared" si="327"/>
        <v>1477</v>
      </c>
      <c r="I175" s="376">
        <f t="shared" si="328"/>
        <v>1477</v>
      </c>
      <c r="J175" s="375"/>
      <c r="K175" s="5">
        <v>6</v>
      </c>
      <c r="L175" s="302">
        <f t="shared" si="268"/>
        <v>6</v>
      </c>
      <c r="M175" s="512">
        <v>0</v>
      </c>
      <c r="N175" s="302">
        <f t="shared" si="329"/>
        <v>0</v>
      </c>
      <c r="O175" s="512">
        <v>0</v>
      </c>
      <c r="P175" s="302">
        <f t="shared" si="330"/>
        <v>0</v>
      </c>
      <c r="Q175" s="512">
        <v>4.2</v>
      </c>
      <c r="R175" s="120">
        <f t="shared" si="252"/>
        <v>25.200000000000003</v>
      </c>
      <c r="S175" s="512">
        <v>0</v>
      </c>
      <c r="T175" s="120">
        <f t="shared" si="331"/>
        <v>0</v>
      </c>
      <c r="U175" s="512">
        <v>0</v>
      </c>
      <c r="V175" s="120">
        <f t="shared" si="332"/>
        <v>0</v>
      </c>
      <c r="W175" s="515">
        <v>129.5</v>
      </c>
      <c r="X175" s="7">
        <f t="shared" si="269"/>
        <v>777</v>
      </c>
      <c r="Y175" s="6">
        <v>0</v>
      </c>
      <c r="Z175" s="7">
        <f t="shared" si="253"/>
        <v>0</v>
      </c>
      <c r="AA175" s="6">
        <v>0</v>
      </c>
      <c r="AB175" s="7">
        <f t="shared" si="254"/>
        <v>0</v>
      </c>
      <c r="AC175" s="8">
        <f t="shared" si="333"/>
        <v>6</v>
      </c>
      <c r="AD175" s="298">
        <f t="shared" si="255"/>
        <v>6</v>
      </c>
      <c r="AE175" s="110">
        <f t="shared" si="334"/>
        <v>4.2</v>
      </c>
      <c r="AF175" s="9">
        <f t="shared" si="256"/>
        <v>25.200000000000003</v>
      </c>
      <c r="AG175" s="10">
        <f t="shared" si="335"/>
        <v>129.5</v>
      </c>
      <c r="AH175" s="11">
        <f t="shared" si="257"/>
        <v>777</v>
      </c>
      <c r="AI175" s="6">
        <v>864</v>
      </c>
      <c r="AJ175" s="298">
        <f t="shared" si="336"/>
        <v>864</v>
      </c>
      <c r="AK175" s="6">
        <v>5</v>
      </c>
      <c r="AL175" s="298">
        <f t="shared" si="337"/>
        <v>5</v>
      </c>
      <c r="AM175" s="6">
        <v>0</v>
      </c>
      <c r="AN175" s="298">
        <f t="shared" si="338"/>
        <v>0</v>
      </c>
      <c r="AO175" s="6">
        <v>5</v>
      </c>
      <c r="AP175" s="41">
        <f t="shared" si="317"/>
        <v>4320</v>
      </c>
      <c r="AQ175" s="6">
        <v>5</v>
      </c>
      <c r="AR175" s="41">
        <f t="shared" si="339"/>
        <v>25</v>
      </c>
      <c r="AS175" s="6">
        <v>0</v>
      </c>
      <c r="AT175" s="41">
        <f t="shared" si="340"/>
        <v>0</v>
      </c>
      <c r="AU175" s="392">
        <v>147.30000000000001</v>
      </c>
      <c r="AV175" s="111">
        <f t="shared" si="258"/>
        <v>127267.20000000001</v>
      </c>
      <c r="AW175" s="392">
        <v>121.2</v>
      </c>
      <c r="AX175" s="111">
        <f t="shared" si="259"/>
        <v>606</v>
      </c>
      <c r="AY175" s="6">
        <v>0</v>
      </c>
      <c r="AZ175" s="118">
        <f t="shared" si="260"/>
        <v>0</v>
      </c>
      <c r="BA175" s="8">
        <f t="shared" si="341"/>
        <v>869</v>
      </c>
      <c r="BB175" s="298">
        <f t="shared" si="261"/>
        <v>869</v>
      </c>
      <c r="BC175" s="110">
        <f t="shared" si="342"/>
        <v>5</v>
      </c>
      <c r="BD175" s="9">
        <f t="shared" si="262"/>
        <v>4345</v>
      </c>
      <c r="BE175" s="10">
        <f t="shared" si="343"/>
        <v>147.14982738780208</v>
      </c>
      <c r="BF175" s="11">
        <f t="shared" si="263"/>
        <v>127873.20000000001</v>
      </c>
      <c r="BG175" s="304">
        <f t="shared" si="344"/>
        <v>875</v>
      </c>
      <c r="BH175" s="298">
        <f t="shared" si="345"/>
        <v>875</v>
      </c>
      <c r="BI175" s="112">
        <f t="shared" si="346"/>
        <v>4.9945142857142857</v>
      </c>
      <c r="BJ175" s="113">
        <f t="shared" si="264"/>
        <v>4370.2</v>
      </c>
      <c r="BK175" s="10">
        <f t="shared" si="347"/>
        <v>147.02880000000002</v>
      </c>
      <c r="BL175" s="119">
        <f t="shared" si="265"/>
        <v>128650.20000000001</v>
      </c>
      <c r="BM175" s="5">
        <v>395</v>
      </c>
      <c r="BN175" s="298">
        <f t="shared" si="291"/>
        <v>395</v>
      </c>
      <c r="BO175" s="6">
        <v>177</v>
      </c>
      <c r="BP175" s="298">
        <f t="shared" si="348"/>
        <v>177</v>
      </c>
      <c r="BQ175" s="6">
        <v>12</v>
      </c>
      <c r="BR175" s="298">
        <f t="shared" si="349"/>
        <v>12</v>
      </c>
      <c r="BS175" s="40">
        <v>3.5</v>
      </c>
      <c r="BT175" s="41">
        <f t="shared" si="320"/>
        <v>1382.5</v>
      </c>
      <c r="BU175" s="40">
        <v>3.5</v>
      </c>
      <c r="BV175" s="41">
        <f t="shared" si="350"/>
        <v>619.5</v>
      </c>
      <c r="BW175" s="40">
        <v>5.9</v>
      </c>
      <c r="BX175" s="41">
        <f t="shared" si="351"/>
        <v>70.800000000000011</v>
      </c>
      <c r="BY175" s="392">
        <v>89.3</v>
      </c>
      <c r="BZ175" s="111">
        <f t="shared" si="295"/>
        <v>35273.5</v>
      </c>
      <c r="CA175" s="392">
        <v>46.5</v>
      </c>
      <c r="CB175" s="111">
        <f t="shared" si="266"/>
        <v>8230.5</v>
      </c>
      <c r="CC175" s="392">
        <v>46.3</v>
      </c>
      <c r="CD175" s="111">
        <f t="shared" si="267"/>
        <v>555.59999999999991</v>
      </c>
      <c r="CE175" s="8">
        <f t="shared" si="352"/>
        <v>584</v>
      </c>
      <c r="CF175" s="298">
        <f t="shared" si="270"/>
        <v>584</v>
      </c>
      <c r="CG175" s="110">
        <f t="shared" si="353"/>
        <v>3.5493150684931511</v>
      </c>
      <c r="CH175" s="9">
        <f t="shared" si="271"/>
        <v>2072.8000000000002</v>
      </c>
      <c r="CI175" s="10">
        <f t="shared" si="354"/>
        <v>75.444520547945203</v>
      </c>
      <c r="CJ175" s="117">
        <f t="shared" si="272"/>
        <v>44059.6</v>
      </c>
      <c r="CK175" s="5">
        <v>18</v>
      </c>
      <c r="CL175" s="302">
        <f t="shared" si="355"/>
        <v>18</v>
      </c>
      <c r="CM175" s="40">
        <v>7.7</v>
      </c>
      <c r="CN175" s="9">
        <f t="shared" si="356"/>
        <v>138.6</v>
      </c>
      <c r="CO175" s="392">
        <v>59</v>
      </c>
      <c r="CP175" s="117">
        <f t="shared" si="357"/>
        <v>1062</v>
      </c>
      <c r="CQ175" s="195">
        <f t="shared" si="358"/>
        <v>1265</v>
      </c>
      <c r="CR175" s="298">
        <f t="shared" si="359"/>
        <v>1265</v>
      </c>
      <c r="CS175" s="9">
        <f t="shared" si="360"/>
        <v>5727.7</v>
      </c>
      <c r="CT175" s="117">
        <f t="shared" si="361"/>
        <v>163317.70000000001</v>
      </c>
      <c r="CU175" s="196">
        <f t="shared" si="362"/>
        <v>182</v>
      </c>
      <c r="CV175" s="298">
        <f t="shared" si="363"/>
        <v>182</v>
      </c>
      <c r="CW175" s="31">
        <f t="shared" si="364"/>
        <v>644.5</v>
      </c>
      <c r="CX175" s="121">
        <f t="shared" si="365"/>
        <v>8836.5</v>
      </c>
      <c r="CY175" s="196">
        <f t="shared" si="366"/>
        <v>1447</v>
      </c>
      <c r="CZ175" s="298">
        <f t="shared" si="367"/>
        <v>1447</v>
      </c>
      <c r="DA175" s="31">
        <f t="shared" si="368"/>
        <v>6372.2</v>
      </c>
      <c r="DB175" s="121">
        <f t="shared" si="369"/>
        <v>172154.2</v>
      </c>
      <c r="DC175" s="196">
        <f t="shared" si="370"/>
        <v>12</v>
      </c>
      <c r="DD175" s="298">
        <f t="shared" si="371"/>
        <v>12</v>
      </c>
      <c r="DE175" s="9">
        <f t="shared" si="372"/>
        <v>70.800000000000011</v>
      </c>
      <c r="DF175" s="11">
        <f t="shared" si="373"/>
        <v>555.59999999999991</v>
      </c>
      <c r="DG175" s="29">
        <f t="shared" si="374"/>
        <v>6581.6</v>
      </c>
      <c r="DH175" s="11">
        <f t="shared" si="375"/>
        <v>173771.80000000002</v>
      </c>
    </row>
    <row r="176" spans="1:112">
      <c r="A176" s="258" t="s">
        <v>45</v>
      </c>
      <c r="B176" s="261" t="s">
        <v>55</v>
      </c>
      <c r="C176" s="259">
        <v>198543</v>
      </c>
      <c r="D176" s="260">
        <v>4</v>
      </c>
      <c r="E176" s="335">
        <v>773</v>
      </c>
      <c r="F176" s="115">
        <v>0</v>
      </c>
      <c r="G176" s="116">
        <f t="shared" si="315"/>
        <v>773</v>
      </c>
      <c r="H176" s="108">
        <f t="shared" si="327"/>
        <v>773</v>
      </c>
      <c r="I176" s="376">
        <f t="shared" si="328"/>
        <v>773</v>
      </c>
      <c r="J176" s="375"/>
      <c r="K176" s="5">
        <v>0</v>
      </c>
      <c r="L176" s="302">
        <f t="shared" si="268"/>
        <v>0</v>
      </c>
      <c r="M176" s="512">
        <v>2</v>
      </c>
      <c r="N176" s="302">
        <f t="shared" si="329"/>
        <v>2</v>
      </c>
      <c r="O176" s="512">
        <v>1</v>
      </c>
      <c r="P176" s="302">
        <f t="shared" si="330"/>
        <v>1</v>
      </c>
      <c r="Q176" s="512">
        <v>0</v>
      </c>
      <c r="R176" s="120">
        <f t="shared" si="252"/>
        <v>0</v>
      </c>
      <c r="S176" s="512">
        <v>9</v>
      </c>
      <c r="T176" s="120">
        <f t="shared" si="331"/>
        <v>18</v>
      </c>
      <c r="U176" s="512">
        <v>6</v>
      </c>
      <c r="V176" s="120">
        <f t="shared" si="332"/>
        <v>6</v>
      </c>
      <c r="W176" s="512">
        <v>0</v>
      </c>
      <c r="X176" s="7">
        <f t="shared" si="269"/>
        <v>0</v>
      </c>
      <c r="Y176" s="392">
        <v>112</v>
      </c>
      <c r="Z176" s="7">
        <f t="shared" si="253"/>
        <v>224</v>
      </c>
      <c r="AA176" s="392">
        <v>171</v>
      </c>
      <c r="AB176" s="7">
        <f t="shared" si="254"/>
        <v>171</v>
      </c>
      <c r="AC176" s="8">
        <f t="shared" si="333"/>
        <v>3</v>
      </c>
      <c r="AD176" s="298">
        <f t="shared" si="255"/>
        <v>3</v>
      </c>
      <c r="AE176" s="110">
        <f t="shared" si="334"/>
        <v>8</v>
      </c>
      <c r="AF176" s="9">
        <f t="shared" si="256"/>
        <v>24</v>
      </c>
      <c r="AG176" s="10">
        <f t="shared" si="335"/>
        <v>131.66666666666666</v>
      </c>
      <c r="AH176" s="11">
        <f t="shared" si="257"/>
        <v>395</v>
      </c>
      <c r="AI176" s="6">
        <v>299</v>
      </c>
      <c r="AJ176" s="298">
        <f t="shared" si="336"/>
        <v>299</v>
      </c>
      <c r="AK176" s="6">
        <v>5</v>
      </c>
      <c r="AL176" s="298">
        <f t="shared" si="337"/>
        <v>5</v>
      </c>
      <c r="AM176" s="6">
        <v>6</v>
      </c>
      <c r="AN176" s="298">
        <f t="shared" si="338"/>
        <v>6</v>
      </c>
      <c r="AO176" s="6">
        <v>5.9</v>
      </c>
      <c r="AP176" s="41">
        <f t="shared" si="317"/>
        <v>1764.1000000000001</v>
      </c>
      <c r="AQ176" s="6">
        <v>11.6</v>
      </c>
      <c r="AR176" s="41">
        <f t="shared" si="339"/>
        <v>58</v>
      </c>
      <c r="AS176" s="6">
        <v>7.8</v>
      </c>
      <c r="AT176" s="41">
        <f t="shared" si="340"/>
        <v>46.8</v>
      </c>
      <c r="AU176" s="392">
        <v>157.6</v>
      </c>
      <c r="AV176" s="111">
        <f t="shared" si="258"/>
        <v>47122.400000000001</v>
      </c>
      <c r="AW176" s="392">
        <v>125.8</v>
      </c>
      <c r="AX176" s="111">
        <f t="shared" si="259"/>
        <v>629</v>
      </c>
      <c r="AY176" s="392">
        <v>180.3</v>
      </c>
      <c r="AZ176" s="118">
        <f t="shared" si="260"/>
        <v>1081.8000000000002</v>
      </c>
      <c r="BA176" s="8">
        <f t="shared" si="341"/>
        <v>310</v>
      </c>
      <c r="BB176" s="298">
        <f t="shared" si="261"/>
        <v>310</v>
      </c>
      <c r="BC176" s="110">
        <f t="shared" si="342"/>
        <v>6.0287096774193554</v>
      </c>
      <c r="BD176" s="9">
        <f t="shared" si="262"/>
        <v>1868.9</v>
      </c>
      <c r="BE176" s="10">
        <f t="shared" si="343"/>
        <v>157.52645161290323</v>
      </c>
      <c r="BF176" s="11">
        <f t="shared" si="263"/>
        <v>48833.200000000004</v>
      </c>
      <c r="BG176" s="304">
        <f t="shared" si="344"/>
        <v>313</v>
      </c>
      <c r="BH176" s="298">
        <f t="shared" si="345"/>
        <v>313</v>
      </c>
      <c r="BI176" s="112">
        <f t="shared" si="346"/>
        <v>6.0476038338658151</v>
      </c>
      <c r="BJ176" s="113">
        <f t="shared" si="264"/>
        <v>1892.9</v>
      </c>
      <c r="BK176" s="10">
        <f t="shared" si="347"/>
        <v>157.27859424920129</v>
      </c>
      <c r="BL176" s="119">
        <f t="shared" si="265"/>
        <v>49228.200000000004</v>
      </c>
      <c r="BM176" s="5">
        <v>301</v>
      </c>
      <c r="BN176" s="298">
        <f t="shared" si="291"/>
        <v>301</v>
      </c>
      <c r="BO176" s="6">
        <v>103</v>
      </c>
      <c r="BP176" s="298">
        <f t="shared" si="348"/>
        <v>103</v>
      </c>
      <c r="BQ176" s="6">
        <v>10</v>
      </c>
      <c r="BR176" s="298">
        <f t="shared" si="349"/>
        <v>10</v>
      </c>
      <c r="BS176" s="40">
        <v>4.8</v>
      </c>
      <c r="BT176" s="41">
        <f t="shared" si="320"/>
        <v>1444.8</v>
      </c>
      <c r="BU176" s="40">
        <v>4.4000000000000004</v>
      </c>
      <c r="BV176" s="41">
        <f t="shared" si="350"/>
        <v>453.20000000000005</v>
      </c>
      <c r="BW176" s="40">
        <v>7.8</v>
      </c>
      <c r="BX176" s="41">
        <f t="shared" si="351"/>
        <v>78</v>
      </c>
      <c r="BY176" s="392">
        <v>98.5</v>
      </c>
      <c r="BZ176" s="111">
        <f t="shared" si="295"/>
        <v>29648.5</v>
      </c>
      <c r="CA176" s="392">
        <v>71.8</v>
      </c>
      <c r="CB176" s="111">
        <f t="shared" si="266"/>
        <v>7395.4</v>
      </c>
      <c r="CC176" s="392">
        <v>106.9</v>
      </c>
      <c r="CD176" s="111">
        <f t="shared" si="267"/>
        <v>1069</v>
      </c>
      <c r="CE176" s="8">
        <f t="shared" si="352"/>
        <v>414</v>
      </c>
      <c r="CF176" s="298">
        <f t="shared" si="270"/>
        <v>414</v>
      </c>
      <c r="CG176" s="110">
        <f t="shared" si="353"/>
        <v>4.7729468599033815</v>
      </c>
      <c r="CH176" s="9">
        <f t="shared" si="271"/>
        <v>1976</v>
      </c>
      <c r="CI176" s="10">
        <f t="shared" si="354"/>
        <v>92.060144927536228</v>
      </c>
      <c r="CJ176" s="117">
        <f t="shared" si="272"/>
        <v>38112.9</v>
      </c>
      <c r="CK176" s="5">
        <v>46</v>
      </c>
      <c r="CL176" s="302">
        <f t="shared" si="355"/>
        <v>46</v>
      </c>
      <c r="CM176" s="40">
        <v>10.1</v>
      </c>
      <c r="CN176" s="9">
        <f t="shared" si="356"/>
        <v>464.59999999999997</v>
      </c>
      <c r="CO176" s="392">
        <v>94.8</v>
      </c>
      <c r="CP176" s="117">
        <f t="shared" si="357"/>
        <v>4360.8</v>
      </c>
      <c r="CQ176" s="195">
        <f t="shared" si="358"/>
        <v>600</v>
      </c>
      <c r="CR176" s="298">
        <f t="shared" si="359"/>
        <v>600</v>
      </c>
      <c r="CS176" s="9">
        <f t="shared" si="360"/>
        <v>3208.9</v>
      </c>
      <c r="CT176" s="117">
        <f t="shared" si="361"/>
        <v>76770.899999999994</v>
      </c>
      <c r="CU176" s="196">
        <f t="shared" si="362"/>
        <v>110</v>
      </c>
      <c r="CV176" s="298">
        <f t="shared" si="363"/>
        <v>110</v>
      </c>
      <c r="CW176" s="31">
        <f t="shared" si="364"/>
        <v>529.20000000000005</v>
      </c>
      <c r="CX176" s="121">
        <f t="shared" si="365"/>
        <v>8248.4</v>
      </c>
      <c r="CY176" s="196">
        <f t="shared" si="366"/>
        <v>710</v>
      </c>
      <c r="CZ176" s="298">
        <f t="shared" si="367"/>
        <v>710</v>
      </c>
      <c r="DA176" s="31">
        <f t="shared" si="368"/>
        <v>3738.1000000000004</v>
      </c>
      <c r="DB176" s="121">
        <f t="shared" si="369"/>
        <v>85019.299999999988</v>
      </c>
      <c r="DC176" s="196">
        <f t="shared" si="370"/>
        <v>17</v>
      </c>
      <c r="DD176" s="298">
        <f t="shared" si="371"/>
        <v>17</v>
      </c>
      <c r="DE176" s="9">
        <f t="shared" si="372"/>
        <v>130.80000000000001</v>
      </c>
      <c r="DF176" s="11">
        <f t="shared" si="373"/>
        <v>2321.8000000000002</v>
      </c>
      <c r="DG176" s="29">
        <f t="shared" si="374"/>
        <v>4333.5</v>
      </c>
      <c r="DH176" s="11">
        <f t="shared" si="375"/>
        <v>91701.900000000009</v>
      </c>
    </row>
    <row r="177" spans="1:112">
      <c r="A177" s="258" t="s">
        <v>45</v>
      </c>
      <c r="B177" s="257" t="s">
        <v>56</v>
      </c>
      <c r="C177" s="259">
        <v>199281</v>
      </c>
      <c r="D177" s="260">
        <v>5</v>
      </c>
      <c r="E177" s="335">
        <v>739</v>
      </c>
      <c r="F177" s="115">
        <v>0</v>
      </c>
      <c r="G177" s="116">
        <f t="shared" si="315"/>
        <v>739</v>
      </c>
      <c r="H177" s="108">
        <f t="shared" si="327"/>
        <v>739</v>
      </c>
      <c r="I177" s="376">
        <f t="shared" si="328"/>
        <v>739</v>
      </c>
      <c r="J177" s="375"/>
      <c r="K177" s="5">
        <v>4</v>
      </c>
      <c r="L177" s="302">
        <f t="shared" si="268"/>
        <v>4</v>
      </c>
      <c r="M177" s="512">
        <v>1</v>
      </c>
      <c r="N177" s="302">
        <f t="shared" si="329"/>
        <v>1</v>
      </c>
      <c r="O177" s="512">
        <v>0</v>
      </c>
      <c r="P177" s="302">
        <f t="shared" si="330"/>
        <v>0</v>
      </c>
      <c r="Q177" s="512">
        <v>5.8</v>
      </c>
      <c r="R177" s="120">
        <f t="shared" si="252"/>
        <v>23.2</v>
      </c>
      <c r="S177" s="512">
        <v>5</v>
      </c>
      <c r="T177" s="120">
        <f t="shared" si="331"/>
        <v>5</v>
      </c>
      <c r="U177" s="512">
        <v>0</v>
      </c>
      <c r="V177" s="120">
        <f t="shared" si="332"/>
        <v>0</v>
      </c>
      <c r="W177" s="515">
        <v>142</v>
      </c>
      <c r="X177" s="7">
        <f t="shared" si="269"/>
        <v>568</v>
      </c>
      <c r="Y177" s="392">
        <v>126</v>
      </c>
      <c r="Z177" s="7">
        <f t="shared" si="253"/>
        <v>126</v>
      </c>
      <c r="AA177" s="6">
        <v>0</v>
      </c>
      <c r="AB177" s="7">
        <f t="shared" si="254"/>
        <v>0</v>
      </c>
      <c r="AC177" s="8">
        <f t="shared" si="333"/>
        <v>5</v>
      </c>
      <c r="AD177" s="298">
        <f t="shared" si="255"/>
        <v>5</v>
      </c>
      <c r="AE177" s="110">
        <f t="shared" si="334"/>
        <v>5.64</v>
      </c>
      <c r="AF177" s="9">
        <f t="shared" si="256"/>
        <v>28.2</v>
      </c>
      <c r="AG177" s="10">
        <f t="shared" si="335"/>
        <v>138.80000000000001</v>
      </c>
      <c r="AH177" s="11">
        <f t="shared" si="257"/>
        <v>694</v>
      </c>
      <c r="AI177" s="6">
        <v>343</v>
      </c>
      <c r="AJ177" s="298">
        <f t="shared" si="336"/>
        <v>343</v>
      </c>
      <c r="AK177" s="6">
        <v>2</v>
      </c>
      <c r="AL177" s="298">
        <f t="shared" si="337"/>
        <v>2</v>
      </c>
      <c r="AM177" s="6">
        <v>3</v>
      </c>
      <c r="AN177" s="298">
        <f t="shared" si="338"/>
        <v>3</v>
      </c>
      <c r="AO177" s="6">
        <v>5.5</v>
      </c>
      <c r="AP177" s="41">
        <f t="shared" si="317"/>
        <v>1886.5</v>
      </c>
      <c r="AQ177" s="6">
        <v>10</v>
      </c>
      <c r="AR177" s="41">
        <f t="shared" si="339"/>
        <v>20</v>
      </c>
      <c r="AS177" s="6">
        <v>8</v>
      </c>
      <c r="AT177" s="41">
        <f t="shared" si="340"/>
        <v>24</v>
      </c>
      <c r="AU177" s="392">
        <v>146.19999999999999</v>
      </c>
      <c r="AV177" s="111">
        <f t="shared" si="258"/>
        <v>50146.6</v>
      </c>
      <c r="AW177" s="392">
        <v>135.5</v>
      </c>
      <c r="AX177" s="111">
        <f t="shared" si="259"/>
        <v>271</v>
      </c>
      <c r="AY177" s="392">
        <v>129.69999999999999</v>
      </c>
      <c r="AZ177" s="118">
        <f t="shared" si="260"/>
        <v>389.09999999999997</v>
      </c>
      <c r="BA177" s="8">
        <f t="shared" si="341"/>
        <v>348</v>
      </c>
      <c r="BB177" s="298">
        <f t="shared" si="261"/>
        <v>348</v>
      </c>
      <c r="BC177" s="110">
        <f t="shared" si="342"/>
        <v>5.5474137931034484</v>
      </c>
      <c r="BD177" s="9">
        <f t="shared" si="262"/>
        <v>1930.5</v>
      </c>
      <c r="BE177" s="10">
        <f t="shared" si="343"/>
        <v>145.99626436781608</v>
      </c>
      <c r="BF177" s="11">
        <f t="shared" si="263"/>
        <v>50806.7</v>
      </c>
      <c r="BG177" s="304">
        <f t="shared" si="344"/>
        <v>353</v>
      </c>
      <c r="BH177" s="298">
        <f t="shared" si="345"/>
        <v>353</v>
      </c>
      <c r="BI177" s="112">
        <f t="shared" si="346"/>
        <v>5.5487252124645892</v>
      </c>
      <c r="BJ177" s="113">
        <f t="shared" si="264"/>
        <v>1958.7</v>
      </c>
      <c r="BK177" s="10">
        <f t="shared" si="347"/>
        <v>145.8943342776204</v>
      </c>
      <c r="BL177" s="119">
        <f t="shared" si="265"/>
        <v>51500.700000000004</v>
      </c>
      <c r="BM177" s="5">
        <v>262</v>
      </c>
      <c r="BN177" s="298">
        <f t="shared" si="291"/>
        <v>262</v>
      </c>
      <c r="BO177" s="6">
        <v>75</v>
      </c>
      <c r="BP177" s="298">
        <f t="shared" si="348"/>
        <v>75</v>
      </c>
      <c r="BQ177" s="6">
        <v>19</v>
      </c>
      <c r="BR177" s="298">
        <f t="shared" si="349"/>
        <v>19</v>
      </c>
      <c r="BS177" s="40">
        <v>4.2</v>
      </c>
      <c r="BT177" s="41">
        <f t="shared" si="320"/>
        <v>1100.4000000000001</v>
      </c>
      <c r="BU177" s="40">
        <v>4.5</v>
      </c>
      <c r="BV177" s="41">
        <f t="shared" si="350"/>
        <v>337.5</v>
      </c>
      <c r="BW177" s="40">
        <v>7</v>
      </c>
      <c r="BX177" s="41">
        <f t="shared" si="351"/>
        <v>133</v>
      </c>
      <c r="BY177" s="392">
        <v>92.9</v>
      </c>
      <c r="BZ177" s="111">
        <f t="shared" si="295"/>
        <v>24339.800000000003</v>
      </c>
      <c r="CA177" s="392">
        <v>80.5</v>
      </c>
      <c r="CB177" s="111">
        <f t="shared" si="266"/>
        <v>6037.5</v>
      </c>
      <c r="CC177" s="392">
        <v>104.9</v>
      </c>
      <c r="CD177" s="111">
        <f t="shared" si="267"/>
        <v>1993.1000000000001</v>
      </c>
      <c r="CE177" s="8">
        <f t="shared" si="352"/>
        <v>356</v>
      </c>
      <c r="CF177" s="298">
        <f t="shared" si="270"/>
        <v>356</v>
      </c>
      <c r="CG177" s="110">
        <f t="shared" si="353"/>
        <v>4.4126404494382028</v>
      </c>
      <c r="CH177" s="9">
        <f t="shared" si="271"/>
        <v>1570.9</v>
      </c>
      <c r="CI177" s="10">
        <f t="shared" si="354"/>
        <v>90.928089887640454</v>
      </c>
      <c r="CJ177" s="117">
        <f t="shared" si="272"/>
        <v>32370.400000000001</v>
      </c>
      <c r="CK177" s="5">
        <v>30</v>
      </c>
      <c r="CL177" s="302">
        <f t="shared" si="355"/>
        <v>30</v>
      </c>
      <c r="CM177" s="40">
        <v>8.6</v>
      </c>
      <c r="CN177" s="9">
        <f t="shared" si="356"/>
        <v>258</v>
      </c>
      <c r="CO177" s="392">
        <v>98.2</v>
      </c>
      <c r="CP177" s="117">
        <f t="shared" si="357"/>
        <v>2946</v>
      </c>
      <c r="CQ177" s="195">
        <f t="shared" si="358"/>
        <v>609</v>
      </c>
      <c r="CR177" s="298">
        <f t="shared" si="359"/>
        <v>609</v>
      </c>
      <c r="CS177" s="9">
        <f t="shared" si="360"/>
        <v>3010.1000000000004</v>
      </c>
      <c r="CT177" s="117">
        <f t="shared" si="361"/>
        <v>75054.399999999994</v>
      </c>
      <c r="CU177" s="196">
        <f t="shared" si="362"/>
        <v>78</v>
      </c>
      <c r="CV177" s="298">
        <f t="shared" si="363"/>
        <v>78</v>
      </c>
      <c r="CW177" s="31">
        <f t="shared" si="364"/>
        <v>362.5</v>
      </c>
      <c r="CX177" s="121">
        <f t="shared" si="365"/>
        <v>6434.5</v>
      </c>
      <c r="CY177" s="196">
        <f t="shared" si="366"/>
        <v>687</v>
      </c>
      <c r="CZ177" s="298">
        <f t="shared" si="367"/>
        <v>687</v>
      </c>
      <c r="DA177" s="31">
        <f t="shared" si="368"/>
        <v>3372.6000000000004</v>
      </c>
      <c r="DB177" s="121">
        <f t="shared" si="369"/>
        <v>81488.899999999994</v>
      </c>
      <c r="DC177" s="196">
        <f t="shared" si="370"/>
        <v>22</v>
      </c>
      <c r="DD177" s="298">
        <f t="shared" si="371"/>
        <v>22</v>
      </c>
      <c r="DE177" s="9">
        <f t="shared" si="372"/>
        <v>157</v>
      </c>
      <c r="DF177" s="11">
        <f t="shared" si="373"/>
        <v>2382.2000000000003</v>
      </c>
      <c r="DG177" s="29">
        <f t="shared" si="374"/>
        <v>3787.6000000000004</v>
      </c>
      <c r="DH177" s="11">
        <f t="shared" si="375"/>
        <v>86817.1</v>
      </c>
    </row>
    <row r="178" spans="1:112">
      <c r="A178" s="258" t="s">
        <v>45</v>
      </c>
      <c r="B178" s="257" t="s">
        <v>57</v>
      </c>
      <c r="C178" s="259">
        <v>199999</v>
      </c>
      <c r="D178" s="260">
        <v>5</v>
      </c>
      <c r="E178" s="335">
        <v>1012</v>
      </c>
      <c r="F178" s="115">
        <v>4</v>
      </c>
      <c r="G178" s="116">
        <f t="shared" si="315"/>
        <v>1008</v>
      </c>
      <c r="H178" s="108">
        <f t="shared" si="327"/>
        <v>1008</v>
      </c>
      <c r="I178" s="376">
        <f t="shared" si="328"/>
        <v>1008</v>
      </c>
      <c r="J178" s="375"/>
      <c r="K178" s="5">
        <v>0</v>
      </c>
      <c r="L178" s="302">
        <f t="shared" si="268"/>
        <v>0</v>
      </c>
      <c r="M178" s="512">
        <v>0</v>
      </c>
      <c r="N178" s="302">
        <f t="shared" si="329"/>
        <v>0</v>
      </c>
      <c r="O178" s="512">
        <v>0</v>
      </c>
      <c r="P178" s="302">
        <f t="shared" si="330"/>
        <v>0</v>
      </c>
      <c r="Q178" s="512">
        <v>0</v>
      </c>
      <c r="R178" s="120">
        <f t="shared" si="252"/>
        <v>0</v>
      </c>
      <c r="S178" s="512">
        <v>0</v>
      </c>
      <c r="T178" s="120">
        <f t="shared" si="331"/>
        <v>0</v>
      </c>
      <c r="U178" s="512">
        <v>0</v>
      </c>
      <c r="V178" s="120">
        <f t="shared" si="332"/>
        <v>0</v>
      </c>
      <c r="W178" s="512">
        <v>0</v>
      </c>
      <c r="X178" s="7">
        <f t="shared" si="269"/>
        <v>0</v>
      </c>
      <c r="Y178" s="6">
        <v>0</v>
      </c>
      <c r="Z178" s="7">
        <f t="shared" si="253"/>
        <v>0</v>
      </c>
      <c r="AA178" s="6">
        <v>0</v>
      </c>
      <c r="AB178" s="7">
        <f t="shared" si="254"/>
        <v>0</v>
      </c>
      <c r="AC178" s="8">
        <f t="shared" si="333"/>
        <v>0</v>
      </c>
      <c r="AD178" s="298">
        <f t="shared" si="255"/>
        <v>0</v>
      </c>
      <c r="AE178" s="110">
        <f t="shared" si="334"/>
        <v>0</v>
      </c>
      <c r="AF178" s="9">
        <f t="shared" si="256"/>
        <v>0</v>
      </c>
      <c r="AG178" s="10">
        <f t="shared" si="335"/>
        <v>0</v>
      </c>
      <c r="AH178" s="11">
        <f t="shared" si="257"/>
        <v>0</v>
      </c>
      <c r="AI178" s="6">
        <v>417</v>
      </c>
      <c r="AJ178" s="298">
        <f t="shared" si="336"/>
        <v>417</v>
      </c>
      <c r="AK178" s="6">
        <v>16</v>
      </c>
      <c r="AL178" s="298">
        <f t="shared" si="337"/>
        <v>16</v>
      </c>
      <c r="AM178" s="6">
        <v>5</v>
      </c>
      <c r="AN178" s="298">
        <f t="shared" si="338"/>
        <v>5</v>
      </c>
      <c r="AO178" s="6">
        <v>5.3</v>
      </c>
      <c r="AP178" s="41">
        <f t="shared" si="317"/>
        <v>2210.1</v>
      </c>
      <c r="AQ178" s="6">
        <v>4.5</v>
      </c>
      <c r="AR178" s="41">
        <f t="shared" si="339"/>
        <v>72</v>
      </c>
      <c r="AS178" s="6">
        <v>8.4</v>
      </c>
      <c r="AT178" s="41">
        <f t="shared" si="340"/>
        <v>42</v>
      </c>
      <c r="AU178" s="392">
        <v>146</v>
      </c>
      <c r="AV178" s="111">
        <f t="shared" si="258"/>
        <v>60882</v>
      </c>
      <c r="AW178" s="392">
        <v>99</v>
      </c>
      <c r="AX178" s="111">
        <f t="shared" si="259"/>
        <v>1584</v>
      </c>
      <c r="AY178" s="392">
        <v>131</v>
      </c>
      <c r="AZ178" s="118">
        <f t="shared" si="260"/>
        <v>655</v>
      </c>
      <c r="BA178" s="8">
        <f t="shared" si="341"/>
        <v>438</v>
      </c>
      <c r="BB178" s="298">
        <f t="shared" si="261"/>
        <v>438</v>
      </c>
      <c r="BC178" s="110">
        <f t="shared" si="342"/>
        <v>5.3061643835616437</v>
      </c>
      <c r="BD178" s="9">
        <f t="shared" si="262"/>
        <v>2324.1</v>
      </c>
      <c r="BE178" s="10">
        <f t="shared" si="343"/>
        <v>144.11187214611871</v>
      </c>
      <c r="BF178" s="11">
        <f t="shared" si="263"/>
        <v>63121</v>
      </c>
      <c r="BG178" s="304">
        <f t="shared" si="344"/>
        <v>438</v>
      </c>
      <c r="BH178" s="298">
        <f t="shared" si="345"/>
        <v>438</v>
      </c>
      <c r="BI178" s="112">
        <f t="shared" si="346"/>
        <v>5.3061643835616437</v>
      </c>
      <c r="BJ178" s="113">
        <f t="shared" si="264"/>
        <v>2324.1</v>
      </c>
      <c r="BK178" s="10">
        <f t="shared" si="347"/>
        <v>144.11187214611871</v>
      </c>
      <c r="BL178" s="119">
        <f t="shared" si="265"/>
        <v>63121</v>
      </c>
      <c r="BM178" s="5">
        <v>379</v>
      </c>
      <c r="BN178" s="298">
        <f t="shared" si="291"/>
        <v>379</v>
      </c>
      <c r="BO178" s="6">
        <v>149</v>
      </c>
      <c r="BP178" s="298">
        <f t="shared" si="348"/>
        <v>149</v>
      </c>
      <c r="BQ178" s="6">
        <v>20</v>
      </c>
      <c r="BR178" s="298">
        <f t="shared" si="349"/>
        <v>20</v>
      </c>
      <c r="BS178" s="40">
        <v>3.4</v>
      </c>
      <c r="BT178" s="41">
        <f t="shared" si="320"/>
        <v>1288.5999999999999</v>
      </c>
      <c r="BU178" s="40">
        <v>3.2</v>
      </c>
      <c r="BV178" s="41">
        <f t="shared" si="350"/>
        <v>476.8</v>
      </c>
      <c r="BW178" s="40">
        <v>8</v>
      </c>
      <c r="BX178" s="41">
        <f t="shared" si="351"/>
        <v>160</v>
      </c>
      <c r="BY178" s="392">
        <v>76.099999999999994</v>
      </c>
      <c r="BZ178" s="111">
        <f t="shared" si="295"/>
        <v>28841.899999999998</v>
      </c>
      <c r="CA178" s="392">
        <v>57.3</v>
      </c>
      <c r="CB178" s="111">
        <f t="shared" si="266"/>
        <v>8537.6999999999989</v>
      </c>
      <c r="CC178" s="392">
        <v>95.8</v>
      </c>
      <c r="CD178" s="111">
        <f t="shared" si="267"/>
        <v>1916</v>
      </c>
      <c r="CE178" s="8">
        <f t="shared" si="352"/>
        <v>548</v>
      </c>
      <c r="CF178" s="298">
        <f t="shared" si="270"/>
        <v>548</v>
      </c>
      <c r="CG178" s="110">
        <f t="shared" si="353"/>
        <v>3.513503649635036</v>
      </c>
      <c r="CH178" s="9">
        <f t="shared" si="271"/>
        <v>1925.3999999999996</v>
      </c>
      <c r="CI178" s="10">
        <f t="shared" si="354"/>
        <v>71.707299270072994</v>
      </c>
      <c r="CJ178" s="117">
        <f t="shared" si="272"/>
        <v>39295.599999999999</v>
      </c>
      <c r="CK178" s="5">
        <v>22</v>
      </c>
      <c r="CL178" s="302">
        <f t="shared" si="355"/>
        <v>22</v>
      </c>
      <c r="CM178" s="40">
        <v>6.9</v>
      </c>
      <c r="CN178" s="9">
        <f t="shared" si="356"/>
        <v>151.80000000000001</v>
      </c>
      <c r="CO178" s="392">
        <v>85</v>
      </c>
      <c r="CP178" s="117">
        <f t="shared" si="357"/>
        <v>1870</v>
      </c>
      <c r="CQ178" s="195">
        <f t="shared" si="358"/>
        <v>796</v>
      </c>
      <c r="CR178" s="298">
        <f t="shared" si="359"/>
        <v>796</v>
      </c>
      <c r="CS178" s="9">
        <f t="shared" si="360"/>
        <v>3498.7</v>
      </c>
      <c r="CT178" s="117">
        <f t="shared" si="361"/>
        <v>89723.9</v>
      </c>
      <c r="CU178" s="196">
        <f t="shared" si="362"/>
        <v>165</v>
      </c>
      <c r="CV178" s="298">
        <f t="shared" si="363"/>
        <v>165</v>
      </c>
      <c r="CW178" s="31">
        <f t="shared" si="364"/>
        <v>548.79999999999995</v>
      </c>
      <c r="CX178" s="121">
        <f t="shared" si="365"/>
        <v>10121.699999999999</v>
      </c>
      <c r="CY178" s="196">
        <f t="shared" si="366"/>
        <v>961</v>
      </c>
      <c r="CZ178" s="298">
        <f t="shared" si="367"/>
        <v>961</v>
      </c>
      <c r="DA178" s="31">
        <f t="shared" si="368"/>
        <v>4047.5</v>
      </c>
      <c r="DB178" s="121">
        <f t="shared" si="369"/>
        <v>99845.599999999991</v>
      </c>
      <c r="DC178" s="196">
        <f t="shared" si="370"/>
        <v>25</v>
      </c>
      <c r="DD178" s="298">
        <f t="shared" si="371"/>
        <v>25</v>
      </c>
      <c r="DE178" s="9">
        <f t="shared" si="372"/>
        <v>202</v>
      </c>
      <c r="DF178" s="11">
        <f t="shared" si="373"/>
        <v>2571</v>
      </c>
      <c r="DG178" s="29">
        <f t="shared" si="374"/>
        <v>4401.3</v>
      </c>
      <c r="DH178" s="11">
        <f t="shared" si="375"/>
        <v>104286.6</v>
      </c>
    </row>
    <row r="179" spans="1:112">
      <c r="A179" s="258" t="s">
        <v>45</v>
      </c>
      <c r="B179" s="257" t="s">
        <v>58</v>
      </c>
      <c r="C179" s="259">
        <v>198507</v>
      </c>
      <c r="D179" s="260">
        <v>6</v>
      </c>
      <c r="E179" s="335">
        <v>396</v>
      </c>
      <c r="F179" s="115">
        <v>3</v>
      </c>
      <c r="G179" s="116">
        <f t="shared" si="315"/>
        <v>393</v>
      </c>
      <c r="H179" s="108">
        <f t="shared" si="327"/>
        <v>393</v>
      </c>
      <c r="I179" s="376">
        <f t="shared" si="328"/>
        <v>393</v>
      </c>
      <c r="J179" s="375"/>
      <c r="K179" s="5">
        <v>0</v>
      </c>
      <c r="L179" s="302">
        <f t="shared" si="268"/>
        <v>0</v>
      </c>
      <c r="M179" s="512">
        <v>0</v>
      </c>
      <c r="N179" s="302">
        <f t="shared" si="329"/>
        <v>0</v>
      </c>
      <c r="O179" s="512">
        <v>0</v>
      </c>
      <c r="P179" s="302">
        <f t="shared" si="330"/>
        <v>0</v>
      </c>
      <c r="Q179" s="512">
        <v>0</v>
      </c>
      <c r="R179" s="120">
        <f t="shared" si="252"/>
        <v>0</v>
      </c>
      <c r="S179" s="512">
        <v>0</v>
      </c>
      <c r="T179" s="120">
        <f t="shared" si="331"/>
        <v>0</v>
      </c>
      <c r="U179" s="512">
        <v>0</v>
      </c>
      <c r="V179" s="120">
        <f t="shared" si="332"/>
        <v>0</v>
      </c>
      <c r="W179" s="512">
        <v>0</v>
      </c>
      <c r="X179" s="7">
        <f t="shared" si="269"/>
        <v>0</v>
      </c>
      <c r="Y179" s="6">
        <v>0</v>
      </c>
      <c r="Z179" s="7">
        <f t="shared" si="253"/>
        <v>0</v>
      </c>
      <c r="AA179" s="6">
        <v>0</v>
      </c>
      <c r="AB179" s="7">
        <f t="shared" si="254"/>
        <v>0</v>
      </c>
      <c r="AC179" s="8">
        <f t="shared" si="333"/>
        <v>0</v>
      </c>
      <c r="AD179" s="298">
        <f t="shared" si="255"/>
        <v>0</v>
      </c>
      <c r="AE179" s="110">
        <f t="shared" si="334"/>
        <v>0</v>
      </c>
      <c r="AF179" s="9">
        <f t="shared" si="256"/>
        <v>0</v>
      </c>
      <c r="AG179" s="10">
        <f t="shared" si="335"/>
        <v>0</v>
      </c>
      <c r="AH179" s="11">
        <f t="shared" si="257"/>
        <v>0</v>
      </c>
      <c r="AI179" s="6">
        <v>245</v>
      </c>
      <c r="AJ179" s="298">
        <f t="shared" si="336"/>
        <v>245</v>
      </c>
      <c r="AK179" s="6">
        <v>0</v>
      </c>
      <c r="AL179" s="298">
        <f t="shared" si="337"/>
        <v>0</v>
      </c>
      <c r="AM179" s="6">
        <v>1</v>
      </c>
      <c r="AN179" s="298">
        <f t="shared" si="338"/>
        <v>1</v>
      </c>
      <c r="AO179" s="6">
        <v>5.2</v>
      </c>
      <c r="AP179" s="41">
        <f t="shared" si="317"/>
        <v>1274</v>
      </c>
      <c r="AQ179" s="6">
        <v>0</v>
      </c>
      <c r="AR179" s="41">
        <f t="shared" si="339"/>
        <v>0</v>
      </c>
      <c r="AS179" s="6">
        <v>9</v>
      </c>
      <c r="AT179" s="41">
        <f t="shared" si="340"/>
        <v>9</v>
      </c>
      <c r="AU179" s="392">
        <v>154.80000000000001</v>
      </c>
      <c r="AV179" s="111">
        <f t="shared" si="258"/>
        <v>37926</v>
      </c>
      <c r="AW179" s="392" t="s">
        <v>889</v>
      </c>
      <c r="AX179" s="111">
        <f t="shared" si="259"/>
        <v>0</v>
      </c>
      <c r="AY179" s="392">
        <v>207</v>
      </c>
      <c r="AZ179" s="118">
        <f t="shared" si="260"/>
        <v>207</v>
      </c>
      <c r="BA179" s="8">
        <f t="shared" si="341"/>
        <v>246</v>
      </c>
      <c r="BB179" s="298">
        <f t="shared" si="261"/>
        <v>246</v>
      </c>
      <c r="BC179" s="110">
        <f t="shared" si="342"/>
        <v>5.2154471544715451</v>
      </c>
      <c r="BD179" s="9">
        <f t="shared" si="262"/>
        <v>1283</v>
      </c>
      <c r="BE179" s="10">
        <f t="shared" si="343"/>
        <v>155.01219512195121</v>
      </c>
      <c r="BF179" s="11">
        <f t="shared" si="263"/>
        <v>38133</v>
      </c>
      <c r="BG179" s="304">
        <f t="shared" si="344"/>
        <v>246</v>
      </c>
      <c r="BH179" s="298">
        <f t="shared" si="345"/>
        <v>246</v>
      </c>
      <c r="BI179" s="112">
        <f t="shared" si="346"/>
        <v>5.2154471544715451</v>
      </c>
      <c r="BJ179" s="113">
        <f t="shared" si="264"/>
        <v>1283</v>
      </c>
      <c r="BK179" s="10">
        <f t="shared" si="347"/>
        <v>155.01219512195121</v>
      </c>
      <c r="BL179" s="119">
        <f t="shared" si="265"/>
        <v>38133</v>
      </c>
      <c r="BM179" s="5">
        <v>117</v>
      </c>
      <c r="BN179" s="298">
        <f t="shared" si="291"/>
        <v>117</v>
      </c>
      <c r="BO179" s="6">
        <v>5</v>
      </c>
      <c r="BP179" s="298">
        <f t="shared" si="348"/>
        <v>5</v>
      </c>
      <c r="BQ179" s="6">
        <v>4</v>
      </c>
      <c r="BR179" s="298">
        <f t="shared" si="349"/>
        <v>4</v>
      </c>
      <c r="BS179" s="40">
        <v>4.0999999999999996</v>
      </c>
      <c r="BT179" s="41">
        <f t="shared" si="320"/>
        <v>479.69999999999993</v>
      </c>
      <c r="BU179" s="40">
        <v>6</v>
      </c>
      <c r="BV179" s="41">
        <f t="shared" si="350"/>
        <v>30</v>
      </c>
      <c r="BW179" s="40">
        <v>6.5</v>
      </c>
      <c r="BX179" s="41">
        <f t="shared" si="351"/>
        <v>26</v>
      </c>
      <c r="BY179" s="392">
        <v>116.3</v>
      </c>
      <c r="BZ179" s="111">
        <f t="shared" si="295"/>
        <v>13607.1</v>
      </c>
      <c r="CA179" s="392">
        <v>107.5</v>
      </c>
      <c r="CB179" s="111">
        <f t="shared" si="266"/>
        <v>537.5</v>
      </c>
      <c r="CC179" s="392">
        <v>117</v>
      </c>
      <c r="CD179" s="111">
        <f t="shared" si="267"/>
        <v>468</v>
      </c>
      <c r="CE179" s="8">
        <f t="shared" si="352"/>
        <v>126</v>
      </c>
      <c r="CF179" s="298">
        <f t="shared" si="270"/>
        <v>126</v>
      </c>
      <c r="CG179" s="110">
        <f t="shared" si="353"/>
        <v>4.2515873015873007</v>
      </c>
      <c r="CH179" s="9">
        <f t="shared" si="271"/>
        <v>535.69999999999993</v>
      </c>
      <c r="CI179" s="10">
        <f t="shared" si="354"/>
        <v>115.97301587301588</v>
      </c>
      <c r="CJ179" s="117">
        <f t="shared" si="272"/>
        <v>14612.6</v>
      </c>
      <c r="CK179" s="5">
        <v>21</v>
      </c>
      <c r="CL179" s="302">
        <f t="shared" si="355"/>
        <v>21</v>
      </c>
      <c r="CM179" s="40">
        <v>6.7</v>
      </c>
      <c r="CN179" s="9">
        <f t="shared" si="356"/>
        <v>140.70000000000002</v>
      </c>
      <c r="CO179" s="392">
        <v>136.6</v>
      </c>
      <c r="CP179" s="117">
        <f t="shared" si="357"/>
        <v>2868.6</v>
      </c>
      <c r="CQ179" s="195">
        <f t="shared" si="358"/>
        <v>362</v>
      </c>
      <c r="CR179" s="298">
        <f t="shared" si="359"/>
        <v>362</v>
      </c>
      <c r="CS179" s="9">
        <f t="shared" si="360"/>
        <v>1753.6999999999998</v>
      </c>
      <c r="CT179" s="117">
        <f t="shared" si="361"/>
        <v>51533.1</v>
      </c>
      <c r="CU179" s="196">
        <f t="shared" si="362"/>
        <v>5</v>
      </c>
      <c r="CV179" s="298">
        <f t="shared" si="363"/>
        <v>5</v>
      </c>
      <c r="CW179" s="31">
        <f t="shared" si="364"/>
        <v>30</v>
      </c>
      <c r="CX179" s="121">
        <f t="shared" si="365"/>
        <v>537.5</v>
      </c>
      <c r="CY179" s="196">
        <f t="shared" si="366"/>
        <v>367</v>
      </c>
      <c r="CZ179" s="298">
        <f t="shared" si="367"/>
        <v>367</v>
      </c>
      <c r="DA179" s="31">
        <f t="shared" si="368"/>
        <v>1783.6999999999998</v>
      </c>
      <c r="DB179" s="121">
        <f t="shared" si="369"/>
        <v>52070.6</v>
      </c>
      <c r="DC179" s="196">
        <f t="shared" si="370"/>
        <v>5</v>
      </c>
      <c r="DD179" s="298">
        <f t="shared" si="371"/>
        <v>5</v>
      </c>
      <c r="DE179" s="9">
        <f t="shared" si="372"/>
        <v>35</v>
      </c>
      <c r="DF179" s="11">
        <f t="shared" si="373"/>
        <v>675</v>
      </c>
      <c r="DG179" s="29">
        <f t="shared" si="374"/>
        <v>1959.3999999999999</v>
      </c>
      <c r="DH179" s="11">
        <f t="shared" si="375"/>
        <v>55614.2</v>
      </c>
    </row>
    <row r="180" spans="1:112">
      <c r="A180" s="258" t="s">
        <v>45</v>
      </c>
      <c r="B180" s="257" t="s">
        <v>59</v>
      </c>
      <c r="C180" s="259">
        <v>199111</v>
      </c>
      <c r="D180" s="260">
        <v>6</v>
      </c>
      <c r="E180" s="335">
        <v>604</v>
      </c>
      <c r="F180" s="115">
        <v>0</v>
      </c>
      <c r="G180" s="116">
        <f t="shared" si="315"/>
        <v>604</v>
      </c>
      <c r="H180" s="108">
        <f t="shared" si="327"/>
        <v>604</v>
      </c>
      <c r="I180" s="376">
        <f t="shared" si="328"/>
        <v>604</v>
      </c>
      <c r="J180" s="375"/>
      <c r="K180" s="5">
        <v>1</v>
      </c>
      <c r="L180" s="302">
        <f t="shared" si="268"/>
        <v>1</v>
      </c>
      <c r="M180" s="512">
        <v>0</v>
      </c>
      <c r="N180" s="302">
        <f t="shared" si="329"/>
        <v>0</v>
      </c>
      <c r="O180" s="512">
        <v>0</v>
      </c>
      <c r="P180" s="302">
        <f t="shared" si="330"/>
        <v>0</v>
      </c>
      <c r="Q180" s="512">
        <v>4</v>
      </c>
      <c r="R180" s="120">
        <f t="shared" si="252"/>
        <v>4</v>
      </c>
      <c r="S180" s="512">
        <v>0</v>
      </c>
      <c r="T180" s="120">
        <f t="shared" si="331"/>
        <v>0</v>
      </c>
      <c r="U180" s="512">
        <v>0</v>
      </c>
      <c r="V180" s="120">
        <f t="shared" si="332"/>
        <v>0</v>
      </c>
      <c r="W180" s="515">
        <v>125</v>
      </c>
      <c r="X180" s="7">
        <f t="shared" si="269"/>
        <v>125</v>
      </c>
      <c r="Y180" s="6">
        <v>0</v>
      </c>
      <c r="Z180" s="7">
        <f t="shared" si="253"/>
        <v>0</v>
      </c>
      <c r="AA180" s="6">
        <v>0</v>
      </c>
      <c r="AB180" s="7">
        <f t="shared" si="254"/>
        <v>0</v>
      </c>
      <c r="AC180" s="8">
        <f t="shared" si="333"/>
        <v>1</v>
      </c>
      <c r="AD180" s="298">
        <f t="shared" si="255"/>
        <v>1</v>
      </c>
      <c r="AE180" s="110">
        <f t="shared" si="334"/>
        <v>4</v>
      </c>
      <c r="AF180" s="9">
        <f t="shared" si="256"/>
        <v>4</v>
      </c>
      <c r="AG180" s="10">
        <f t="shared" si="335"/>
        <v>125</v>
      </c>
      <c r="AH180" s="11">
        <f t="shared" si="257"/>
        <v>125</v>
      </c>
      <c r="AI180" s="6">
        <v>358</v>
      </c>
      <c r="AJ180" s="298">
        <f t="shared" si="336"/>
        <v>358</v>
      </c>
      <c r="AK180" s="6">
        <v>5</v>
      </c>
      <c r="AL180" s="298">
        <f t="shared" si="337"/>
        <v>5</v>
      </c>
      <c r="AM180" s="6">
        <v>1</v>
      </c>
      <c r="AN180" s="298">
        <f t="shared" si="338"/>
        <v>1</v>
      </c>
      <c r="AO180" s="6">
        <v>4.9000000000000004</v>
      </c>
      <c r="AP180" s="41">
        <f t="shared" si="317"/>
        <v>1754.2</v>
      </c>
      <c r="AQ180" s="6">
        <v>9.6</v>
      </c>
      <c r="AR180" s="41">
        <f t="shared" si="339"/>
        <v>48</v>
      </c>
      <c r="AS180" s="6">
        <v>7</v>
      </c>
      <c r="AT180" s="41">
        <f t="shared" si="340"/>
        <v>7</v>
      </c>
      <c r="AU180" s="392">
        <v>135.30000000000001</v>
      </c>
      <c r="AV180" s="111">
        <f t="shared" si="258"/>
        <v>48437.4</v>
      </c>
      <c r="AW180" s="392">
        <v>115.6</v>
      </c>
      <c r="AX180" s="111">
        <f t="shared" si="259"/>
        <v>578</v>
      </c>
      <c r="AY180" s="392">
        <v>117</v>
      </c>
      <c r="AZ180" s="118">
        <f t="shared" si="260"/>
        <v>117</v>
      </c>
      <c r="BA180" s="8">
        <f t="shared" si="341"/>
        <v>364</v>
      </c>
      <c r="BB180" s="298">
        <f t="shared" si="261"/>
        <v>364</v>
      </c>
      <c r="BC180" s="110">
        <f t="shared" si="342"/>
        <v>4.9703296703296704</v>
      </c>
      <c r="BD180" s="9">
        <f t="shared" si="262"/>
        <v>1809.2</v>
      </c>
      <c r="BE180" s="10">
        <f t="shared" si="343"/>
        <v>134.97912087912087</v>
      </c>
      <c r="BF180" s="11">
        <f t="shared" si="263"/>
        <v>49132.399999999994</v>
      </c>
      <c r="BG180" s="304">
        <f t="shared" si="344"/>
        <v>365</v>
      </c>
      <c r="BH180" s="298">
        <f t="shared" si="345"/>
        <v>365</v>
      </c>
      <c r="BI180" s="112">
        <f t="shared" si="346"/>
        <v>4.9676712328767128</v>
      </c>
      <c r="BJ180" s="113">
        <f t="shared" si="264"/>
        <v>1813.2</v>
      </c>
      <c r="BK180" s="10">
        <f t="shared" si="347"/>
        <v>134.95178082191779</v>
      </c>
      <c r="BL180" s="119">
        <f t="shared" si="265"/>
        <v>49257.399999999994</v>
      </c>
      <c r="BM180" s="5">
        <v>206</v>
      </c>
      <c r="BN180" s="298">
        <f t="shared" si="291"/>
        <v>206</v>
      </c>
      <c r="BO180" s="6">
        <v>20</v>
      </c>
      <c r="BP180" s="298">
        <f t="shared" si="348"/>
        <v>20</v>
      </c>
      <c r="BQ180" s="6">
        <v>6</v>
      </c>
      <c r="BR180" s="298">
        <f t="shared" si="349"/>
        <v>6</v>
      </c>
      <c r="BS180" s="40">
        <v>4</v>
      </c>
      <c r="BT180" s="41">
        <f t="shared" si="320"/>
        <v>824</v>
      </c>
      <c r="BU180" s="40">
        <v>3.9</v>
      </c>
      <c r="BV180" s="41">
        <f t="shared" si="350"/>
        <v>78</v>
      </c>
      <c r="BW180" s="40">
        <v>6.7</v>
      </c>
      <c r="BX180" s="41">
        <f t="shared" si="351"/>
        <v>40.200000000000003</v>
      </c>
      <c r="BY180" s="392">
        <v>93.7</v>
      </c>
      <c r="BZ180" s="111">
        <f t="shared" si="295"/>
        <v>19302.2</v>
      </c>
      <c r="CA180" s="392">
        <v>77.400000000000006</v>
      </c>
      <c r="CB180" s="111">
        <f t="shared" si="266"/>
        <v>1548</v>
      </c>
      <c r="CC180" s="392">
        <v>102</v>
      </c>
      <c r="CD180" s="111">
        <f t="shared" si="267"/>
        <v>612</v>
      </c>
      <c r="CE180" s="8">
        <f t="shared" si="352"/>
        <v>232</v>
      </c>
      <c r="CF180" s="298">
        <f t="shared" si="270"/>
        <v>232</v>
      </c>
      <c r="CG180" s="110">
        <f t="shared" si="353"/>
        <v>4.0612068965517247</v>
      </c>
      <c r="CH180" s="9">
        <f t="shared" si="271"/>
        <v>942.20000000000016</v>
      </c>
      <c r="CI180" s="10">
        <f t="shared" si="354"/>
        <v>92.509482758620692</v>
      </c>
      <c r="CJ180" s="117">
        <f t="shared" si="272"/>
        <v>21462.2</v>
      </c>
      <c r="CK180" s="5">
        <v>7</v>
      </c>
      <c r="CL180" s="302">
        <f t="shared" si="355"/>
        <v>7</v>
      </c>
      <c r="CM180" s="40">
        <v>5.3</v>
      </c>
      <c r="CN180" s="9">
        <f t="shared" si="356"/>
        <v>37.1</v>
      </c>
      <c r="CO180" s="392">
        <v>113.7</v>
      </c>
      <c r="CP180" s="117">
        <f t="shared" si="357"/>
        <v>795.9</v>
      </c>
      <c r="CQ180" s="195">
        <f t="shared" si="358"/>
        <v>565</v>
      </c>
      <c r="CR180" s="298">
        <f t="shared" si="359"/>
        <v>565</v>
      </c>
      <c r="CS180" s="9">
        <f t="shared" si="360"/>
        <v>2582.1999999999998</v>
      </c>
      <c r="CT180" s="117">
        <f t="shared" si="361"/>
        <v>67864.600000000006</v>
      </c>
      <c r="CU180" s="196">
        <f t="shared" si="362"/>
        <v>25</v>
      </c>
      <c r="CV180" s="298">
        <f t="shared" si="363"/>
        <v>25</v>
      </c>
      <c r="CW180" s="31">
        <f t="shared" si="364"/>
        <v>126</v>
      </c>
      <c r="CX180" s="121">
        <f t="shared" si="365"/>
        <v>2126</v>
      </c>
      <c r="CY180" s="196">
        <f t="shared" si="366"/>
        <v>590</v>
      </c>
      <c r="CZ180" s="298">
        <f t="shared" si="367"/>
        <v>590</v>
      </c>
      <c r="DA180" s="31">
        <f t="shared" si="368"/>
        <v>2708.2</v>
      </c>
      <c r="DB180" s="121">
        <f t="shared" si="369"/>
        <v>69990.600000000006</v>
      </c>
      <c r="DC180" s="196">
        <f t="shared" si="370"/>
        <v>7</v>
      </c>
      <c r="DD180" s="298">
        <f t="shared" si="371"/>
        <v>7</v>
      </c>
      <c r="DE180" s="9">
        <f t="shared" si="372"/>
        <v>47.2</v>
      </c>
      <c r="DF180" s="11">
        <f t="shared" si="373"/>
        <v>729</v>
      </c>
      <c r="DG180" s="29">
        <f t="shared" si="374"/>
        <v>2792.5</v>
      </c>
      <c r="DH180" s="11">
        <f t="shared" si="375"/>
        <v>71515.499999999985</v>
      </c>
    </row>
    <row r="181" spans="1:112">
      <c r="A181" s="179" t="s">
        <v>45</v>
      </c>
      <c r="B181" s="180" t="s">
        <v>207</v>
      </c>
      <c r="C181" s="181">
        <v>197887</v>
      </c>
      <c r="D181" s="146">
        <v>8</v>
      </c>
      <c r="E181" s="413">
        <v>561</v>
      </c>
      <c r="F181" s="346">
        <v>15</v>
      </c>
      <c r="G181" s="116">
        <f t="shared" si="315"/>
        <v>546</v>
      </c>
      <c r="H181" s="108">
        <f t="shared" si="327"/>
        <v>546</v>
      </c>
      <c r="I181" s="376">
        <f t="shared" si="328"/>
        <v>546</v>
      </c>
      <c r="J181" s="375"/>
      <c r="K181" s="5">
        <v>52</v>
      </c>
      <c r="L181" s="302">
        <f t="shared" si="268"/>
        <v>52</v>
      </c>
      <c r="M181" s="512">
        <v>28</v>
      </c>
      <c r="N181" s="302">
        <f t="shared" si="329"/>
        <v>28</v>
      </c>
      <c r="O181" s="512">
        <v>2</v>
      </c>
      <c r="P181" s="302">
        <f t="shared" si="330"/>
        <v>2</v>
      </c>
      <c r="Q181" s="520">
        <v>3.14</v>
      </c>
      <c r="R181" s="120">
        <f t="shared" si="252"/>
        <v>163.28</v>
      </c>
      <c r="S181" s="520">
        <v>3.39</v>
      </c>
      <c r="T181" s="120">
        <f t="shared" si="331"/>
        <v>94.92</v>
      </c>
      <c r="U181" s="520">
        <v>2.75</v>
      </c>
      <c r="V181" s="120">
        <f t="shared" si="332"/>
        <v>5.5</v>
      </c>
      <c r="W181" s="520">
        <v>79.959999999999994</v>
      </c>
      <c r="X181" s="7">
        <f t="shared" si="269"/>
        <v>4157.92</v>
      </c>
      <c r="Y181" s="182">
        <v>75.86</v>
      </c>
      <c r="Z181" s="7">
        <f t="shared" si="253"/>
        <v>2124.08</v>
      </c>
      <c r="AA181" s="182">
        <v>60</v>
      </c>
      <c r="AB181" s="7">
        <f t="shared" si="254"/>
        <v>120</v>
      </c>
      <c r="AC181" s="8">
        <f t="shared" si="333"/>
        <v>82</v>
      </c>
      <c r="AD181" s="298">
        <f t="shared" si="255"/>
        <v>82</v>
      </c>
      <c r="AE181" s="110">
        <f t="shared" si="334"/>
        <v>3.2158536585365853</v>
      </c>
      <c r="AF181" s="9">
        <f t="shared" si="256"/>
        <v>263.7</v>
      </c>
      <c r="AG181" s="10">
        <f t="shared" si="335"/>
        <v>78.073170731707322</v>
      </c>
      <c r="AH181" s="11">
        <f t="shared" si="257"/>
        <v>6402</v>
      </c>
      <c r="AI181" s="6">
        <v>182</v>
      </c>
      <c r="AJ181" s="298">
        <f t="shared" si="336"/>
        <v>182</v>
      </c>
      <c r="AK181" s="6">
        <v>192</v>
      </c>
      <c r="AL181" s="298">
        <f t="shared" si="337"/>
        <v>192</v>
      </c>
      <c r="AM181" s="6">
        <v>4</v>
      </c>
      <c r="AN181" s="298">
        <f t="shared" si="338"/>
        <v>4</v>
      </c>
      <c r="AO181" s="182">
        <v>3.94</v>
      </c>
      <c r="AP181" s="41">
        <f t="shared" si="317"/>
        <v>717.08</v>
      </c>
      <c r="AQ181" s="182">
        <v>4.6399999999999997</v>
      </c>
      <c r="AR181" s="41">
        <f t="shared" si="339"/>
        <v>890.87999999999988</v>
      </c>
      <c r="AS181" s="182">
        <v>2.75</v>
      </c>
      <c r="AT181" s="41">
        <f t="shared" si="340"/>
        <v>11</v>
      </c>
      <c r="AU181" s="182">
        <v>87.38</v>
      </c>
      <c r="AV181" s="111">
        <f t="shared" si="258"/>
        <v>15903.16</v>
      </c>
      <c r="AW181" s="182">
        <v>75.569999999999993</v>
      </c>
      <c r="AX181" s="111">
        <f t="shared" si="259"/>
        <v>14509.439999999999</v>
      </c>
      <c r="AY181" s="182">
        <v>64</v>
      </c>
      <c r="AZ181" s="118">
        <f t="shared" si="260"/>
        <v>256</v>
      </c>
      <c r="BA181" s="8">
        <f t="shared" si="341"/>
        <v>378</v>
      </c>
      <c r="BB181" s="298">
        <f t="shared" si="261"/>
        <v>378</v>
      </c>
      <c r="BC181" s="110">
        <f t="shared" si="342"/>
        <v>4.2829629629629631</v>
      </c>
      <c r="BD181" s="9">
        <f t="shared" si="262"/>
        <v>1618.96</v>
      </c>
      <c r="BE181" s="10">
        <f t="shared" si="343"/>
        <v>81.133862433862433</v>
      </c>
      <c r="BF181" s="11">
        <f t="shared" si="263"/>
        <v>30668.6</v>
      </c>
      <c r="BG181" s="304">
        <f t="shared" si="344"/>
        <v>460</v>
      </c>
      <c r="BH181" s="298">
        <f t="shared" si="345"/>
        <v>460</v>
      </c>
      <c r="BI181" s="112">
        <f t="shared" si="346"/>
        <v>4.0927391304347829</v>
      </c>
      <c r="BJ181" s="113">
        <f t="shared" si="264"/>
        <v>1882.66</v>
      </c>
      <c r="BK181" s="10">
        <f t="shared" si="347"/>
        <v>80.588260869565218</v>
      </c>
      <c r="BL181" s="119">
        <f t="shared" si="265"/>
        <v>37070.6</v>
      </c>
      <c r="BM181" s="5">
        <v>34</v>
      </c>
      <c r="BN181" s="298">
        <f t="shared" si="291"/>
        <v>34</v>
      </c>
      <c r="BO181" s="6">
        <v>50</v>
      </c>
      <c r="BP181" s="298">
        <f t="shared" si="348"/>
        <v>50</v>
      </c>
      <c r="BQ181" s="6">
        <v>2</v>
      </c>
      <c r="BR181" s="298">
        <f t="shared" si="349"/>
        <v>2</v>
      </c>
      <c r="BS181" s="183">
        <v>2.5</v>
      </c>
      <c r="BT181" s="41">
        <f t="shared" si="320"/>
        <v>85</v>
      </c>
      <c r="BU181" s="183">
        <v>2.93</v>
      </c>
      <c r="BV181" s="41">
        <f t="shared" si="350"/>
        <v>146.5</v>
      </c>
      <c r="BW181" s="183">
        <v>3</v>
      </c>
      <c r="BX181" s="41">
        <f t="shared" si="351"/>
        <v>6</v>
      </c>
      <c r="BY181" s="182">
        <v>61.88</v>
      </c>
      <c r="BZ181" s="111">
        <f t="shared" si="295"/>
        <v>2103.92</v>
      </c>
      <c r="CA181" s="182">
        <v>64.099999999999994</v>
      </c>
      <c r="CB181" s="111">
        <f t="shared" si="266"/>
        <v>3204.9999999999995</v>
      </c>
      <c r="CC181" s="182">
        <v>37.5</v>
      </c>
      <c r="CD181" s="111">
        <f t="shared" si="267"/>
        <v>75</v>
      </c>
      <c r="CE181" s="8">
        <f t="shared" si="352"/>
        <v>86</v>
      </c>
      <c r="CF181" s="298">
        <f t="shared" si="270"/>
        <v>86</v>
      </c>
      <c r="CG181" s="110">
        <f t="shared" si="353"/>
        <v>2.7616279069767442</v>
      </c>
      <c r="CH181" s="9">
        <f t="shared" si="271"/>
        <v>237.5</v>
      </c>
      <c r="CI181" s="10">
        <f t="shared" si="354"/>
        <v>62.603720930232562</v>
      </c>
      <c r="CJ181" s="117">
        <f t="shared" si="272"/>
        <v>5383.92</v>
      </c>
      <c r="CK181" s="5"/>
      <c r="CL181" s="302">
        <f t="shared" si="355"/>
        <v>0</v>
      </c>
      <c r="CM181" s="40"/>
      <c r="CN181" s="9">
        <f t="shared" si="356"/>
        <v>0</v>
      </c>
      <c r="CO181" s="6"/>
      <c r="CP181" s="117">
        <f t="shared" si="357"/>
        <v>0</v>
      </c>
      <c r="CQ181" s="195">
        <f t="shared" si="358"/>
        <v>268</v>
      </c>
      <c r="CR181" s="298">
        <f t="shared" si="359"/>
        <v>268</v>
      </c>
      <c r="CS181" s="9">
        <f t="shared" si="360"/>
        <v>965.36</v>
      </c>
      <c r="CT181" s="117">
        <f t="shared" si="361"/>
        <v>22165</v>
      </c>
      <c r="CU181" s="196">
        <f t="shared" si="362"/>
        <v>270</v>
      </c>
      <c r="CV181" s="298">
        <f t="shared" si="363"/>
        <v>270</v>
      </c>
      <c r="CW181" s="31">
        <f t="shared" si="364"/>
        <v>1132.2999999999997</v>
      </c>
      <c r="CX181" s="121">
        <f t="shared" si="365"/>
        <v>19838.519999999997</v>
      </c>
      <c r="CY181" s="196">
        <f t="shared" si="366"/>
        <v>538</v>
      </c>
      <c r="CZ181" s="298">
        <f t="shared" si="367"/>
        <v>538</v>
      </c>
      <c r="DA181" s="31">
        <f t="shared" si="368"/>
        <v>2097.66</v>
      </c>
      <c r="DB181" s="121">
        <f t="shared" si="369"/>
        <v>42003.519999999997</v>
      </c>
      <c r="DC181" s="196">
        <f t="shared" si="370"/>
        <v>8</v>
      </c>
      <c r="DD181" s="298">
        <f t="shared" si="371"/>
        <v>8</v>
      </c>
      <c r="DE181" s="9">
        <f t="shared" si="372"/>
        <v>22.5</v>
      </c>
      <c r="DF181" s="11">
        <f t="shared" si="373"/>
        <v>451</v>
      </c>
      <c r="DG181" s="29">
        <f t="shared" si="374"/>
        <v>2120.16</v>
      </c>
      <c r="DH181" s="11">
        <f t="shared" si="375"/>
        <v>42454.52</v>
      </c>
    </row>
    <row r="182" spans="1:112">
      <c r="A182" s="179" t="s">
        <v>45</v>
      </c>
      <c r="B182" s="180" t="s">
        <v>208</v>
      </c>
      <c r="C182" s="181">
        <v>198154</v>
      </c>
      <c r="D182" s="146">
        <v>8</v>
      </c>
      <c r="E182" s="413">
        <v>831</v>
      </c>
      <c r="F182" s="346">
        <v>33</v>
      </c>
      <c r="G182" s="116">
        <f t="shared" si="315"/>
        <v>798</v>
      </c>
      <c r="H182" s="108">
        <f t="shared" si="327"/>
        <v>798</v>
      </c>
      <c r="I182" s="376">
        <f t="shared" si="328"/>
        <v>798</v>
      </c>
      <c r="J182" s="375"/>
      <c r="K182" s="5">
        <v>43</v>
      </c>
      <c r="L182" s="302">
        <f t="shared" si="268"/>
        <v>43</v>
      </c>
      <c r="M182" s="512">
        <v>36</v>
      </c>
      <c r="N182" s="302">
        <f t="shared" si="329"/>
        <v>36</v>
      </c>
      <c r="O182" s="512">
        <v>2</v>
      </c>
      <c r="P182" s="302">
        <f t="shared" si="330"/>
        <v>2</v>
      </c>
      <c r="Q182" s="520">
        <v>3.07</v>
      </c>
      <c r="R182" s="120">
        <f t="shared" si="252"/>
        <v>132.01</v>
      </c>
      <c r="S182" s="520">
        <v>2.94</v>
      </c>
      <c r="T182" s="120">
        <f t="shared" si="331"/>
        <v>105.84</v>
      </c>
      <c r="U182" s="520">
        <v>2</v>
      </c>
      <c r="V182" s="120">
        <f t="shared" si="332"/>
        <v>4</v>
      </c>
      <c r="W182" s="520">
        <v>74.23</v>
      </c>
      <c r="X182" s="7">
        <f t="shared" si="269"/>
        <v>3191.8900000000003</v>
      </c>
      <c r="Y182" s="182">
        <v>67.53</v>
      </c>
      <c r="Z182" s="7">
        <f t="shared" si="253"/>
        <v>2431.08</v>
      </c>
      <c r="AA182" s="182">
        <v>45</v>
      </c>
      <c r="AB182" s="7">
        <f t="shared" si="254"/>
        <v>90</v>
      </c>
      <c r="AC182" s="8">
        <f t="shared" si="333"/>
        <v>81</v>
      </c>
      <c r="AD182" s="298">
        <f t="shared" si="255"/>
        <v>81</v>
      </c>
      <c r="AE182" s="110">
        <f t="shared" si="334"/>
        <v>2.9858024691358023</v>
      </c>
      <c r="AF182" s="9">
        <f t="shared" si="256"/>
        <v>241.85</v>
      </c>
      <c r="AG182" s="10">
        <f t="shared" si="335"/>
        <v>70.530493827160498</v>
      </c>
      <c r="AH182" s="11">
        <f t="shared" si="257"/>
        <v>5712.97</v>
      </c>
      <c r="AI182" s="6">
        <v>243</v>
      </c>
      <c r="AJ182" s="298">
        <f t="shared" si="336"/>
        <v>243</v>
      </c>
      <c r="AK182" s="6">
        <v>309</v>
      </c>
      <c r="AL182" s="298">
        <f t="shared" si="337"/>
        <v>309</v>
      </c>
      <c r="AM182" s="6">
        <v>8</v>
      </c>
      <c r="AN182" s="298">
        <f t="shared" si="338"/>
        <v>8</v>
      </c>
      <c r="AO182" s="182">
        <v>3.91</v>
      </c>
      <c r="AP182" s="41">
        <f t="shared" si="317"/>
        <v>950.13</v>
      </c>
      <c r="AQ182" s="182">
        <v>3.85</v>
      </c>
      <c r="AR182" s="41">
        <f t="shared" si="339"/>
        <v>1189.6500000000001</v>
      </c>
      <c r="AS182" s="182">
        <v>2.94</v>
      </c>
      <c r="AT182" s="41">
        <f t="shared" si="340"/>
        <v>23.52</v>
      </c>
      <c r="AU182" s="182">
        <v>78.709999999999994</v>
      </c>
      <c r="AV182" s="111">
        <f t="shared" si="258"/>
        <v>19126.53</v>
      </c>
      <c r="AW182" s="182">
        <v>70.349999999999994</v>
      </c>
      <c r="AX182" s="111">
        <f t="shared" si="259"/>
        <v>21738.149999999998</v>
      </c>
      <c r="AY182" s="182">
        <v>68</v>
      </c>
      <c r="AZ182" s="118">
        <f t="shared" si="260"/>
        <v>544</v>
      </c>
      <c r="BA182" s="8">
        <f t="shared" si="341"/>
        <v>560</v>
      </c>
      <c r="BB182" s="298">
        <f t="shared" si="261"/>
        <v>560</v>
      </c>
      <c r="BC182" s="110">
        <f t="shared" si="342"/>
        <v>3.8630357142857146</v>
      </c>
      <c r="BD182" s="9">
        <f t="shared" si="262"/>
        <v>2163.3000000000002</v>
      </c>
      <c r="BE182" s="10">
        <f t="shared" si="343"/>
        <v>73.944071428571419</v>
      </c>
      <c r="BF182" s="11">
        <f t="shared" si="263"/>
        <v>41408.679999999993</v>
      </c>
      <c r="BG182" s="304">
        <f t="shared" si="344"/>
        <v>641</v>
      </c>
      <c r="BH182" s="298">
        <f t="shared" si="345"/>
        <v>641</v>
      </c>
      <c r="BI182" s="112">
        <f t="shared" si="346"/>
        <v>3.7521840873634948</v>
      </c>
      <c r="BJ182" s="113">
        <f t="shared" si="264"/>
        <v>2405.15</v>
      </c>
      <c r="BK182" s="10">
        <f t="shared" si="347"/>
        <v>73.512714508580331</v>
      </c>
      <c r="BL182" s="119">
        <f t="shared" si="265"/>
        <v>47121.649999999994</v>
      </c>
      <c r="BM182" s="5">
        <v>68</v>
      </c>
      <c r="BN182" s="298">
        <f t="shared" si="291"/>
        <v>68</v>
      </c>
      <c r="BO182" s="6">
        <v>85</v>
      </c>
      <c r="BP182" s="298">
        <f t="shared" si="348"/>
        <v>85</v>
      </c>
      <c r="BQ182" s="6">
        <v>4</v>
      </c>
      <c r="BR182" s="298">
        <f t="shared" si="349"/>
        <v>4</v>
      </c>
      <c r="BS182" s="183">
        <v>2.85</v>
      </c>
      <c r="BT182" s="41">
        <f t="shared" si="320"/>
        <v>193.8</v>
      </c>
      <c r="BU182" s="183">
        <v>2.61</v>
      </c>
      <c r="BV182" s="41">
        <f t="shared" si="350"/>
        <v>221.85</v>
      </c>
      <c r="BW182" s="183">
        <v>2.25</v>
      </c>
      <c r="BX182" s="41">
        <f t="shared" si="351"/>
        <v>9</v>
      </c>
      <c r="BY182" s="182">
        <v>61.31</v>
      </c>
      <c r="BZ182" s="111">
        <f t="shared" si="295"/>
        <v>4169.08</v>
      </c>
      <c r="CA182" s="182">
        <v>56.09</v>
      </c>
      <c r="CB182" s="111">
        <f t="shared" si="266"/>
        <v>4767.6500000000005</v>
      </c>
      <c r="CC182" s="182">
        <v>45.5</v>
      </c>
      <c r="CD182" s="111">
        <f t="shared" si="267"/>
        <v>182</v>
      </c>
      <c r="CE182" s="8">
        <f t="shared" si="352"/>
        <v>157</v>
      </c>
      <c r="CF182" s="298">
        <f t="shared" si="270"/>
        <v>157</v>
      </c>
      <c r="CG182" s="110">
        <f t="shared" si="353"/>
        <v>2.7047770700636939</v>
      </c>
      <c r="CH182" s="9">
        <f t="shared" si="271"/>
        <v>424.65</v>
      </c>
      <c r="CI182" s="10">
        <f t="shared" si="354"/>
        <v>58.081082802547769</v>
      </c>
      <c r="CJ182" s="117">
        <f t="shared" si="272"/>
        <v>9118.73</v>
      </c>
      <c r="CK182" s="5"/>
      <c r="CL182" s="302">
        <f t="shared" si="355"/>
        <v>0</v>
      </c>
      <c r="CM182" s="40"/>
      <c r="CN182" s="9">
        <f t="shared" si="356"/>
        <v>0</v>
      </c>
      <c r="CO182" s="6"/>
      <c r="CP182" s="117">
        <f t="shared" si="357"/>
        <v>0</v>
      </c>
      <c r="CQ182" s="195">
        <f t="shared" si="358"/>
        <v>354</v>
      </c>
      <c r="CR182" s="298">
        <f t="shared" si="359"/>
        <v>354</v>
      </c>
      <c r="CS182" s="9">
        <f t="shared" si="360"/>
        <v>1275.9399999999998</v>
      </c>
      <c r="CT182" s="117">
        <f t="shared" si="361"/>
        <v>26487.5</v>
      </c>
      <c r="CU182" s="196">
        <f t="shared" si="362"/>
        <v>430</v>
      </c>
      <c r="CV182" s="298">
        <f t="shared" si="363"/>
        <v>430</v>
      </c>
      <c r="CW182" s="31">
        <f t="shared" si="364"/>
        <v>1517.34</v>
      </c>
      <c r="CX182" s="121">
        <f t="shared" si="365"/>
        <v>28936.879999999997</v>
      </c>
      <c r="CY182" s="196">
        <f t="shared" si="366"/>
        <v>784</v>
      </c>
      <c r="CZ182" s="298">
        <f t="shared" si="367"/>
        <v>784</v>
      </c>
      <c r="DA182" s="31">
        <f t="shared" si="368"/>
        <v>2793.2799999999997</v>
      </c>
      <c r="DB182" s="121">
        <f t="shared" si="369"/>
        <v>55424.38</v>
      </c>
      <c r="DC182" s="196">
        <f t="shared" si="370"/>
        <v>14</v>
      </c>
      <c r="DD182" s="298">
        <f t="shared" si="371"/>
        <v>14</v>
      </c>
      <c r="DE182" s="9">
        <f t="shared" si="372"/>
        <v>36.519999999999996</v>
      </c>
      <c r="DF182" s="11">
        <f t="shared" si="373"/>
        <v>816</v>
      </c>
      <c r="DG182" s="29">
        <f t="shared" si="374"/>
        <v>2829.8</v>
      </c>
      <c r="DH182" s="11">
        <f t="shared" si="375"/>
        <v>56240.37999999999</v>
      </c>
    </row>
    <row r="183" spans="1:112">
      <c r="A183" s="179" t="s">
        <v>45</v>
      </c>
      <c r="B183" s="180" t="s">
        <v>209</v>
      </c>
      <c r="C183" s="181">
        <v>198233</v>
      </c>
      <c r="D183" s="146">
        <v>8</v>
      </c>
      <c r="E183" s="413">
        <v>467</v>
      </c>
      <c r="F183" s="346">
        <v>12</v>
      </c>
      <c r="G183" s="116">
        <f t="shared" si="315"/>
        <v>455</v>
      </c>
      <c r="H183" s="108">
        <f t="shared" si="327"/>
        <v>455</v>
      </c>
      <c r="I183" s="376">
        <f t="shared" si="328"/>
        <v>455</v>
      </c>
      <c r="J183" s="375"/>
      <c r="K183" s="5">
        <v>13</v>
      </c>
      <c r="L183" s="302">
        <f t="shared" si="268"/>
        <v>13</v>
      </c>
      <c r="M183" s="512">
        <v>19</v>
      </c>
      <c r="N183" s="302">
        <f t="shared" si="329"/>
        <v>19</v>
      </c>
      <c r="O183" s="512"/>
      <c r="P183" s="302">
        <f t="shared" si="330"/>
        <v>0</v>
      </c>
      <c r="Q183" s="520">
        <v>2.75</v>
      </c>
      <c r="R183" s="120">
        <f t="shared" si="252"/>
        <v>35.75</v>
      </c>
      <c r="S183" s="520">
        <v>3.18</v>
      </c>
      <c r="T183" s="120">
        <f t="shared" si="331"/>
        <v>60.42</v>
      </c>
      <c r="U183" s="520"/>
      <c r="V183" s="120">
        <f t="shared" si="332"/>
        <v>0</v>
      </c>
      <c r="W183" s="520">
        <v>78.83</v>
      </c>
      <c r="X183" s="7">
        <f t="shared" si="269"/>
        <v>1024.79</v>
      </c>
      <c r="Y183" s="182">
        <v>67.58</v>
      </c>
      <c r="Z183" s="7">
        <f t="shared" si="253"/>
        <v>1284.02</v>
      </c>
      <c r="AA183" s="182"/>
      <c r="AB183" s="7">
        <f t="shared" si="254"/>
        <v>0</v>
      </c>
      <c r="AC183" s="8">
        <f t="shared" si="333"/>
        <v>32</v>
      </c>
      <c r="AD183" s="298">
        <f t="shared" si="255"/>
        <v>32</v>
      </c>
      <c r="AE183" s="110">
        <f t="shared" si="334"/>
        <v>3.0053125000000001</v>
      </c>
      <c r="AF183" s="9">
        <f t="shared" si="256"/>
        <v>96.17</v>
      </c>
      <c r="AG183" s="10">
        <f t="shared" si="335"/>
        <v>72.150312499999998</v>
      </c>
      <c r="AH183" s="11">
        <f t="shared" si="257"/>
        <v>2308.81</v>
      </c>
      <c r="AI183" s="6">
        <v>167</v>
      </c>
      <c r="AJ183" s="298">
        <f t="shared" si="336"/>
        <v>167</v>
      </c>
      <c r="AK183" s="6">
        <v>175</v>
      </c>
      <c r="AL183" s="298">
        <f t="shared" si="337"/>
        <v>175</v>
      </c>
      <c r="AM183" s="6">
        <v>3</v>
      </c>
      <c r="AN183" s="298">
        <f t="shared" si="338"/>
        <v>3</v>
      </c>
      <c r="AO183" s="182">
        <v>3.7</v>
      </c>
      <c r="AP183" s="41">
        <f t="shared" si="317"/>
        <v>617.9</v>
      </c>
      <c r="AQ183" s="182">
        <v>4.3899999999999997</v>
      </c>
      <c r="AR183" s="41">
        <f t="shared" si="339"/>
        <v>768.25</v>
      </c>
      <c r="AS183" s="182">
        <v>5.5</v>
      </c>
      <c r="AT183" s="41">
        <f t="shared" si="340"/>
        <v>16.5</v>
      </c>
      <c r="AU183" s="182">
        <v>89.5</v>
      </c>
      <c r="AV183" s="111">
        <f t="shared" si="258"/>
        <v>14946.5</v>
      </c>
      <c r="AW183" s="182">
        <v>81.67</v>
      </c>
      <c r="AX183" s="111">
        <f t="shared" si="259"/>
        <v>14292.25</v>
      </c>
      <c r="AY183" s="182">
        <v>99.33</v>
      </c>
      <c r="AZ183" s="118">
        <f t="shared" si="260"/>
        <v>297.99</v>
      </c>
      <c r="BA183" s="8">
        <f t="shared" si="341"/>
        <v>345</v>
      </c>
      <c r="BB183" s="298">
        <f t="shared" si="261"/>
        <v>345</v>
      </c>
      <c r="BC183" s="110">
        <f t="shared" si="342"/>
        <v>4.065652173913044</v>
      </c>
      <c r="BD183" s="9">
        <f t="shared" si="262"/>
        <v>1402.65</v>
      </c>
      <c r="BE183" s="10">
        <f t="shared" si="343"/>
        <v>85.613739130434794</v>
      </c>
      <c r="BF183" s="11">
        <f t="shared" si="263"/>
        <v>29536.740000000005</v>
      </c>
      <c r="BG183" s="304">
        <f t="shared" si="344"/>
        <v>377</v>
      </c>
      <c r="BH183" s="298">
        <f t="shared" si="345"/>
        <v>377</v>
      </c>
      <c r="BI183" s="112">
        <f t="shared" si="346"/>
        <v>3.9756498673740057</v>
      </c>
      <c r="BJ183" s="113">
        <f t="shared" si="264"/>
        <v>1498.8200000000002</v>
      </c>
      <c r="BK183" s="10">
        <f t="shared" si="347"/>
        <v>84.470954907161826</v>
      </c>
      <c r="BL183" s="119">
        <f t="shared" si="265"/>
        <v>31845.550000000007</v>
      </c>
      <c r="BM183" s="5">
        <v>18</v>
      </c>
      <c r="BN183" s="298">
        <f t="shared" si="291"/>
        <v>18</v>
      </c>
      <c r="BO183" s="6">
        <v>58</v>
      </c>
      <c r="BP183" s="298">
        <f t="shared" si="348"/>
        <v>58</v>
      </c>
      <c r="BQ183" s="6">
        <v>2</v>
      </c>
      <c r="BR183" s="298">
        <f t="shared" si="349"/>
        <v>2</v>
      </c>
      <c r="BS183" s="183">
        <v>3.03</v>
      </c>
      <c r="BT183" s="41">
        <f t="shared" si="320"/>
        <v>54.54</v>
      </c>
      <c r="BU183" s="183">
        <v>2.71</v>
      </c>
      <c r="BV183" s="41">
        <f t="shared" si="350"/>
        <v>157.18</v>
      </c>
      <c r="BW183" s="183">
        <v>2.75</v>
      </c>
      <c r="BX183" s="41">
        <f t="shared" si="351"/>
        <v>5.5</v>
      </c>
      <c r="BY183" s="182">
        <v>69.17</v>
      </c>
      <c r="BZ183" s="111">
        <f t="shared" si="295"/>
        <v>1245.06</v>
      </c>
      <c r="CA183" s="182">
        <v>56.26</v>
      </c>
      <c r="CB183" s="111">
        <f t="shared" si="266"/>
        <v>3263.08</v>
      </c>
      <c r="CC183" s="182">
        <v>39</v>
      </c>
      <c r="CD183" s="111">
        <f t="shared" si="267"/>
        <v>78</v>
      </c>
      <c r="CE183" s="8">
        <f t="shared" si="352"/>
        <v>78</v>
      </c>
      <c r="CF183" s="298">
        <f t="shared" si="270"/>
        <v>78</v>
      </c>
      <c r="CG183" s="110">
        <f t="shared" si="353"/>
        <v>2.7848717948717949</v>
      </c>
      <c r="CH183" s="9">
        <f t="shared" si="271"/>
        <v>217.22</v>
      </c>
      <c r="CI183" s="10">
        <f t="shared" si="354"/>
        <v>58.79666666666666</v>
      </c>
      <c r="CJ183" s="117">
        <f t="shared" si="272"/>
        <v>4586.1399999999994</v>
      </c>
      <c r="CK183" s="5"/>
      <c r="CL183" s="302">
        <f t="shared" si="355"/>
        <v>0</v>
      </c>
      <c r="CM183" s="40"/>
      <c r="CN183" s="9">
        <f t="shared" si="356"/>
        <v>0</v>
      </c>
      <c r="CO183" s="6"/>
      <c r="CP183" s="117">
        <f t="shared" si="357"/>
        <v>0</v>
      </c>
      <c r="CQ183" s="195">
        <f t="shared" si="358"/>
        <v>198</v>
      </c>
      <c r="CR183" s="298">
        <f t="shared" si="359"/>
        <v>198</v>
      </c>
      <c r="CS183" s="9">
        <f t="shared" si="360"/>
        <v>708.18999999999994</v>
      </c>
      <c r="CT183" s="117">
        <f t="shared" si="361"/>
        <v>17216.350000000002</v>
      </c>
      <c r="CU183" s="196">
        <f t="shared" si="362"/>
        <v>252</v>
      </c>
      <c r="CV183" s="298">
        <f t="shared" si="363"/>
        <v>252</v>
      </c>
      <c r="CW183" s="31">
        <f t="shared" si="364"/>
        <v>985.84999999999991</v>
      </c>
      <c r="CX183" s="121">
        <f t="shared" si="365"/>
        <v>18839.349999999999</v>
      </c>
      <c r="CY183" s="196">
        <f t="shared" si="366"/>
        <v>450</v>
      </c>
      <c r="CZ183" s="298">
        <f t="shared" si="367"/>
        <v>450</v>
      </c>
      <c r="DA183" s="31">
        <f t="shared" si="368"/>
        <v>1694.04</v>
      </c>
      <c r="DB183" s="121">
        <f t="shared" si="369"/>
        <v>36055.699999999997</v>
      </c>
      <c r="DC183" s="196">
        <f t="shared" si="370"/>
        <v>5</v>
      </c>
      <c r="DD183" s="298">
        <f t="shared" si="371"/>
        <v>5</v>
      </c>
      <c r="DE183" s="9">
        <f t="shared" si="372"/>
        <v>22</v>
      </c>
      <c r="DF183" s="11">
        <f t="shared" si="373"/>
        <v>375.99</v>
      </c>
      <c r="DG183" s="29">
        <f t="shared" si="374"/>
        <v>1716.0400000000002</v>
      </c>
      <c r="DH183" s="11">
        <f t="shared" si="375"/>
        <v>36431.69</v>
      </c>
    </row>
    <row r="184" spans="1:112">
      <c r="A184" s="179" t="s">
        <v>45</v>
      </c>
      <c r="B184" s="180" t="s">
        <v>210</v>
      </c>
      <c r="C184" s="181">
        <v>198251</v>
      </c>
      <c r="D184" s="146">
        <v>8</v>
      </c>
      <c r="E184" s="413">
        <v>379</v>
      </c>
      <c r="F184" s="346">
        <v>19</v>
      </c>
      <c r="G184" s="116">
        <f t="shared" si="315"/>
        <v>360</v>
      </c>
      <c r="H184" s="108">
        <f t="shared" si="327"/>
        <v>360</v>
      </c>
      <c r="I184" s="376">
        <f t="shared" si="328"/>
        <v>360</v>
      </c>
      <c r="J184" s="375"/>
      <c r="K184" s="5">
        <v>38</v>
      </c>
      <c r="L184" s="302">
        <f t="shared" si="268"/>
        <v>38</v>
      </c>
      <c r="M184" s="512">
        <v>10</v>
      </c>
      <c r="N184" s="302">
        <f t="shared" si="329"/>
        <v>10</v>
      </c>
      <c r="O184" s="512">
        <v>3</v>
      </c>
      <c r="P184" s="302">
        <f t="shared" si="330"/>
        <v>3</v>
      </c>
      <c r="Q184" s="520">
        <v>2.46</v>
      </c>
      <c r="R184" s="120">
        <f t="shared" si="252"/>
        <v>93.48</v>
      </c>
      <c r="S184" s="520">
        <v>3.35</v>
      </c>
      <c r="T184" s="120">
        <f t="shared" si="331"/>
        <v>33.5</v>
      </c>
      <c r="U184" s="520">
        <v>4.5</v>
      </c>
      <c r="V184" s="120">
        <f t="shared" si="332"/>
        <v>13.5</v>
      </c>
      <c r="W184" s="520">
        <v>79.239999999999995</v>
      </c>
      <c r="X184" s="7">
        <f t="shared" si="269"/>
        <v>3011.12</v>
      </c>
      <c r="Y184" s="182">
        <v>78.5</v>
      </c>
      <c r="Z184" s="7">
        <f t="shared" si="253"/>
        <v>785</v>
      </c>
      <c r="AA184" s="182">
        <v>82</v>
      </c>
      <c r="AB184" s="7">
        <f t="shared" si="254"/>
        <v>246</v>
      </c>
      <c r="AC184" s="8">
        <f t="shared" si="333"/>
        <v>51</v>
      </c>
      <c r="AD184" s="298">
        <f t="shared" si="255"/>
        <v>51</v>
      </c>
      <c r="AE184" s="110">
        <f t="shared" si="334"/>
        <v>2.754509803921569</v>
      </c>
      <c r="AF184" s="9">
        <f t="shared" si="256"/>
        <v>140.48000000000002</v>
      </c>
      <c r="AG184" s="10">
        <f t="shared" si="335"/>
        <v>79.257254901960778</v>
      </c>
      <c r="AH184" s="11">
        <f t="shared" si="257"/>
        <v>4042.12</v>
      </c>
      <c r="AI184" s="6">
        <v>138</v>
      </c>
      <c r="AJ184" s="298">
        <f t="shared" si="336"/>
        <v>138</v>
      </c>
      <c r="AK184" s="6">
        <v>96</v>
      </c>
      <c r="AL184" s="298">
        <f t="shared" si="337"/>
        <v>96</v>
      </c>
      <c r="AM184" s="6">
        <v>3</v>
      </c>
      <c r="AN184" s="298">
        <f t="shared" si="338"/>
        <v>3</v>
      </c>
      <c r="AO184" s="182">
        <v>3.64</v>
      </c>
      <c r="AP184" s="41">
        <f t="shared" si="317"/>
        <v>502.32</v>
      </c>
      <c r="AQ184" s="182">
        <v>4.88</v>
      </c>
      <c r="AR184" s="41">
        <f t="shared" si="339"/>
        <v>468.48</v>
      </c>
      <c r="AS184" s="182">
        <v>4.5</v>
      </c>
      <c r="AT184" s="41">
        <f t="shared" si="340"/>
        <v>13.5</v>
      </c>
      <c r="AU184" s="182">
        <v>89.49</v>
      </c>
      <c r="AV184" s="111">
        <f t="shared" si="258"/>
        <v>12349.619999999999</v>
      </c>
      <c r="AW184" s="182">
        <v>82.78</v>
      </c>
      <c r="AX184" s="111">
        <f t="shared" si="259"/>
        <v>7946.88</v>
      </c>
      <c r="AY184" s="182">
        <v>81.33</v>
      </c>
      <c r="AZ184" s="118">
        <f t="shared" si="260"/>
        <v>243.99</v>
      </c>
      <c r="BA184" s="8">
        <f t="shared" si="341"/>
        <v>237</v>
      </c>
      <c r="BB184" s="298">
        <f t="shared" si="261"/>
        <v>237</v>
      </c>
      <c r="BC184" s="110">
        <f t="shared" si="342"/>
        <v>4.1531645569620252</v>
      </c>
      <c r="BD184" s="9">
        <f t="shared" si="262"/>
        <v>984.3</v>
      </c>
      <c r="BE184" s="10">
        <f t="shared" si="343"/>
        <v>86.6687341772152</v>
      </c>
      <c r="BF184" s="11">
        <f t="shared" si="263"/>
        <v>20540.490000000002</v>
      </c>
      <c r="BG184" s="304">
        <f t="shared" si="344"/>
        <v>288</v>
      </c>
      <c r="BH184" s="298">
        <f t="shared" si="345"/>
        <v>288</v>
      </c>
      <c r="BI184" s="112">
        <f t="shared" si="346"/>
        <v>3.9054861111111112</v>
      </c>
      <c r="BJ184" s="113">
        <f t="shared" si="264"/>
        <v>1124.78</v>
      </c>
      <c r="BK184" s="10">
        <f t="shared" si="347"/>
        <v>85.356284722222227</v>
      </c>
      <c r="BL184" s="119">
        <f t="shared" si="265"/>
        <v>24582.61</v>
      </c>
      <c r="BM184" s="5">
        <v>41</v>
      </c>
      <c r="BN184" s="298">
        <f t="shared" si="291"/>
        <v>41</v>
      </c>
      <c r="BO184" s="6">
        <v>29</v>
      </c>
      <c r="BP184" s="298">
        <f t="shared" si="348"/>
        <v>29</v>
      </c>
      <c r="BQ184" s="6">
        <v>2</v>
      </c>
      <c r="BR184" s="298">
        <f t="shared" si="349"/>
        <v>2</v>
      </c>
      <c r="BS184" s="183">
        <v>2.46</v>
      </c>
      <c r="BT184" s="41">
        <f t="shared" si="320"/>
        <v>100.86</v>
      </c>
      <c r="BU184" s="183">
        <v>3.02</v>
      </c>
      <c r="BV184" s="41">
        <f t="shared" si="350"/>
        <v>87.58</v>
      </c>
      <c r="BW184" s="183">
        <v>4.5</v>
      </c>
      <c r="BX184" s="41">
        <f t="shared" si="351"/>
        <v>9</v>
      </c>
      <c r="BY184" s="182">
        <v>71.489999999999995</v>
      </c>
      <c r="BZ184" s="111">
        <f t="shared" si="295"/>
        <v>2931.0899999999997</v>
      </c>
      <c r="CA184" s="182">
        <v>69.41</v>
      </c>
      <c r="CB184" s="111">
        <f t="shared" si="266"/>
        <v>2012.8899999999999</v>
      </c>
      <c r="CC184" s="182">
        <v>66</v>
      </c>
      <c r="CD184" s="111">
        <f t="shared" si="267"/>
        <v>132</v>
      </c>
      <c r="CE184" s="8">
        <f t="shared" si="352"/>
        <v>72</v>
      </c>
      <c r="CF184" s="298">
        <f t="shared" si="270"/>
        <v>72</v>
      </c>
      <c r="CG184" s="110">
        <f t="shared" si="353"/>
        <v>2.7422222222222223</v>
      </c>
      <c r="CH184" s="9">
        <f t="shared" si="271"/>
        <v>197.44</v>
      </c>
      <c r="CI184" s="10">
        <f t="shared" si="354"/>
        <v>70.499722222222218</v>
      </c>
      <c r="CJ184" s="117">
        <f t="shared" si="272"/>
        <v>5075.9799999999996</v>
      </c>
      <c r="CK184" s="5"/>
      <c r="CL184" s="302">
        <f t="shared" si="355"/>
        <v>0</v>
      </c>
      <c r="CM184" s="40"/>
      <c r="CN184" s="9">
        <f t="shared" si="356"/>
        <v>0</v>
      </c>
      <c r="CO184" s="6"/>
      <c r="CP184" s="117">
        <f t="shared" si="357"/>
        <v>0</v>
      </c>
      <c r="CQ184" s="195">
        <f t="shared" si="358"/>
        <v>217</v>
      </c>
      <c r="CR184" s="298">
        <f t="shared" si="359"/>
        <v>217</v>
      </c>
      <c r="CS184" s="9">
        <f t="shared" si="360"/>
        <v>696.66</v>
      </c>
      <c r="CT184" s="117">
        <f t="shared" si="361"/>
        <v>18291.829999999998</v>
      </c>
      <c r="CU184" s="196">
        <f t="shared" si="362"/>
        <v>135</v>
      </c>
      <c r="CV184" s="298">
        <f t="shared" si="363"/>
        <v>135</v>
      </c>
      <c r="CW184" s="31">
        <f t="shared" si="364"/>
        <v>589.56000000000006</v>
      </c>
      <c r="CX184" s="121">
        <f t="shared" si="365"/>
        <v>10744.77</v>
      </c>
      <c r="CY184" s="196">
        <f t="shared" si="366"/>
        <v>352</v>
      </c>
      <c r="CZ184" s="298">
        <f t="shared" si="367"/>
        <v>352</v>
      </c>
      <c r="DA184" s="31">
        <f t="shared" si="368"/>
        <v>1286.22</v>
      </c>
      <c r="DB184" s="121">
        <f t="shared" si="369"/>
        <v>29036.6</v>
      </c>
      <c r="DC184" s="196">
        <f t="shared" si="370"/>
        <v>8</v>
      </c>
      <c r="DD184" s="298">
        <f t="shared" si="371"/>
        <v>8</v>
      </c>
      <c r="DE184" s="9">
        <f t="shared" si="372"/>
        <v>36</v>
      </c>
      <c r="DF184" s="11">
        <f t="shared" si="373"/>
        <v>621.99</v>
      </c>
      <c r="DG184" s="29">
        <f t="shared" si="374"/>
        <v>1322.22</v>
      </c>
      <c r="DH184" s="11">
        <f t="shared" si="375"/>
        <v>29658.59</v>
      </c>
    </row>
    <row r="185" spans="1:112">
      <c r="A185" s="179" t="s">
        <v>45</v>
      </c>
      <c r="B185" s="180" t="s">
        <v>211</v>
      </c>
      <c r="C185" s="181">
        <v>198260</v>
      </c>
      <c r="D185" s="146">
        <v>8</v>
      </c>
      <c r="E185" s="413">
        <v>1196</v>
      </c>
      <c r="F185" s="346">
        <v>60</v>
      </c>
      <c r="G185" s="116">
        <f t="shared" si="315"/>
        <v>1136</v>
      </c>
      <c r="H185" s="108">
        <f t="shared" si="327"/>
        <v>1136</v>
      </c>
      <c r="I185" s="376">
        <f t="shared" si="328"/>
        <v>1136</v>
      </c>
      <c r="J185" s="375"/>
      <c r="K185" s="5">
        <v>28</v>
      </c>
      <c r="L185" s="302">
        <f t="shared" si="268"/>
        <v>28</v>
      </c>
      <c r="M185" s="512">
        <v>27</v>
      </c>
      <c r="N185" s="302">
        <f t="shared" si="329"/>
        <v>27</v>
      </c>
      <c r="O185" s="512"/>
      <c r="P185" s="302">
        <f t="shared" si="330"/>
        <v>0</v>
      </c>
      <c r="Q185" s="520">
        <v>2.4300000000000002</v>
      </c>
      <c r="R185" s="120">
        <f t="shared" si="252"/>
        <v>68.040000000000006</v>
      </c>
      <c r="S185" s="520">
        <v>3.39</v>
      </c>
      <c r="T185" s="120">
        <f t="shared" si="331"/>
        <v>91.53</v>
      </c>
      <c r="U185" s="520"/>
      <c r="V185" s="120">
        <f t="shared" si="332"/>
        <v>0</v>
      </c>
      <c r="W185" s="520">
        <v>65.540000000000006</v>
      </c>
      <c r="X185" s="7">
        <f t="shared" si="269"/>
        <v>1835.1200000000001</v>
      </c>
      <c r="Y185" s="182">
        <v>68.48</v>
      </c>
      <c r="Z185" s="7">
        <f t="shared" si="253"/>
        <v>1848.96</v>
      </c>
      <c r="AA185" s="182"/>
      <c r="AB185" s="7">
        <f t="shared" si="254"/>
        <v>0</v>
      </c>
      <c r="AC185" s="8">
        <f t="shared" si="333"/>
        <v>55</v>
      </c>
      <c r="AD185" s="298">
        <f t="shared" si="255"/>
        <v>55</v>
      </c>
      <c r="AE185" s="110">
        <f t="shared" si="334"/>
        <v>2.901272727272727</v>
      </c>
      <c r="AF185" s="9">
        <f t="shared" si="256"/>
        <v>159.57</v>
      </c>
      <c r="AG185" s="10">
        <f t="shared" si="335"/>
        <v>66.98327272727272</v>
      </c>
      <c r="AH185" s="11">
        <f t="shared" si="257"/>
        <v>3684.0799999999995</v>
      </c>
      <c r="AI185" s="6">
        <v>480</v>
      </c>
      <c r="AJ185" s="298">
        <f t="shared" si="336"/>
        <v>480</v>
      </c>
      <c r="AK185" s="6">
        <v>492</v>
      </c>
      <c r="AL185" s="298">
        <f t="shared" si="337"/>
        <v>492</v>
      </c>
      <c r="AM185" s="6">
        <v>8</v>
      </c>
      <c r="AN185" s="298">
        <f t="shared" si="338"/>
        <v>8</v>
      </c>
      <c r="AO185" s="182">
        <v>3.91</v>
      </c>
      <c r="AP185" s="41">
        <f t="shared" si="317"/>
        <v>1876.8000000000002</v>
      </c>
      <c r="AQ185" s="182">
        <v>4.6399999999999997</v>
      </c>
      <c r="AR185" s="41">
        <f t="shared" si="339"/>
        <v>2282.8799999999997</v>
      </c>
      <c r="AS185" s="182">
        <v>2</v>
      </c>
      <c r="AT185" s="41">
        <f t="shared" si="340"/>
        <v>16</v>
      </c>
      <c r="AU185" s="182">
        <v>86.29</v>
      </c>
      <c r="AV185" s="111">
        <f t="shared" si="258"/>
        <v>41419.200000000004</v>
      </c>
      <c r="AW185" s="182">
        <v>72.81</v>
      </c>
      <c r="AX185" s="111">
        <f t="shared" si="259"/>
        <v>35822.520000000004</v>
      </c>
      <c r="AY185" s="182">
        <v>42.25</v>
      </c>
      <c r="AZ185" s="118">
        <f t="shared" si="260"/>
        <v>338</v>
      </c>
      <c r="BA185" s="8">
        <f t="shared" si="341"/>
        <v>980</v>
      </c>
      <c r="BB185" s="298">
        <f t="shared" si="261"/>
        <v>980</v>
      </c>
      <c r="BC185" s="110">
        <f t="shared" si="342"/>
        <v>4.2608979591836738</v>
      </c>
      <c r="BD185" s="9">
        <f t="shared" si="262"/>
        <v>4175.68</v>
      </c>
      <c r="BE185" s="10">
        <f t="shared" si="343"/>
        <v>79.162979591836731</v>
      </c>
      <c r="BF185" s="11">
        <f t="shared" si="263"/>
        <v>77579.72</v>
      </c>
      <c r="BG185" s="304">
        <f t="shared" si="344"/>
        <v>1035</v>
      </c>
      <c r="BH185" s="298">
        <f t="shared" si="345"/>
        <v>1035</v>
      </c>
      <c r="BI185" s="112">
        <f t="shared" si="346"/>
        <v>4.1886473429951687</v>
      </c>
      <c r="BJ185" s="113">
        <f t="shared" si="264"/>
        <v>4335.25</v>
      </c>
      <c r="BK185" s="10">
        <f t="shared" si="347"/>
        <v>78.515748792270529</v>
      </c>
      <c r="BL185" s="119">
        <f t="shared" si="265"/>
        <v>81263.8</v>
      </c>
      <c r="BM185" s="5">
        <v>42</v>
      </c>
      <c r="BN185" s="298">
        <f t="shared" si="291"/>
        <v>42</v>
      </c>
      <c r="BO185" s="6">
        <v>59</v>
      </c>
      <c r="BP185" s="298">
        <f t="shared" si="348"/>
        <v>59</v>
      </c>
      <c r="BQ185" s="6"/>
      <c r="BR185" s="298">
        <f t="shared" si="349"/>
        <v>0</v>
      </c>
      <c r="BS185" s="183">
        <v>3.07</v>
      </c>
      <c r="BT185" s="41">
        <f t="shared" si="320"/>
        <v>128.94</v>
      </c>
      <c r="BU185" s="183">
        <v>3.53</v>
      </c>
      <c r="BV185" s="41">
        <f t="shared" si="350"/>
        <v>208.26999999999998</v>
      </c>
      <c r="BW185" s="183"/>
      <c r="BX185" s="41">
        <f t="shared" si="351"/>
        <v>0</v>
      </c>
      <c r="BY185" s="182">
        <v>62.07</v>
      </c>
      <c r="BZ185" s="111">
        <f t="shared" si="295"/>
        <v>2606.94</v>
      </c>
      <c r="CA185" s="182">
        <v>67.44</v>
      </c>
      <c r="CB185" s="111">
        <f t="shared" si="266"/>
        <v>3978.96</v>
      </c>
      <c r="CC185" s="182"/>
      <c r="CD185" s="111">
        <f t="shared" si="267"/>
        <v>0</v>
      </c>
      <c r="CE185" s="8">
        <f t="shared" si="352"/>
        <v>101</v>
      </c>
      <c r="CF185" s="298">
        <f t="shared" si="270"/>
        <v>101</v>
      </c>
      <c r="CG185" s="110">
        <f t="shared" si="353"/>
        <v>3.3387128712871283</v>
      </c>
      <c r="CH185" s="9">
        <f t="shared" si="271"/>
        <v>337.21</v>
      </c>
      <c r="CI185" s="10">
        <f t="shared" si="354"/>
        <v>65.20693069306931</v>
      </c>
      <c r="CJ185" s="117">
        <f t="shared" si="272"/>
        <v>6585.9000000000005</v>
      </c>
      <c r="CK185" s="5"/>
      <c r="CL185" s="302">
        <f t="shared" si="355"/>
        <v>0</v>
      </c>
      <c r="CM185" s="40"/>
      <c r="CN185" s="9">
        <f t="shared" si="356"/>
        <v>0</v>
      </c>
      <c r="CO185" s="6"/>
      <c r="CP185" s="117">
        <f t="shared" si="357"/>
        <v>0</v>
      </c>
      <c r="CQ185" s="195">
        <f t="shared" si="358"/>
        <v>550</v>
      </c>
      <c r="CR185" s="298">
        <f t="shared" si="359"/>
        <v>550</v>
      </c>
      <c r="CS185" s="9">
        <f t="shared" si="360"/>
        <v>2073.7800000000002</v>
      </c>
      <c r="CT185" s="117">
        <f t="shared" si="361"/>
        <v>45861.260000000009</v>
      </c>
      <c r="CU185" s="196">
        <f t="shared" si="362"/>
        <v>578</v>
      </c>
      <c r="CV185" s="298">
        <f t="shared" si="363"/>
        <v>578</v>
      </c>
      <c r="CW185" s="31">
        <f t="shared" si="364"/>
        <v>2582.6799999999998</v>
      </c>
      <c r="CX185" s="121">
        <f t="shared" si="365"/>
        <v>41650.44</v>
      </c>
      <c r="CY185" s="196">
        <f t="shared" si="366"/>
        <v>1128</v>
      </c>
      <c r="CZ185" s="298">
        <f t="shared" si="367"/>
        <v>1128</v>
      </c>
      <c r="DA185" s="31">
        <f t="shared" si="368"/>
        <v>4656.46</v>
      </c>
      <c r="DB185" s="121">
        <f t="shared" si="369"/>
        <v>87511.700000000012</v>
      </c>
      <c r="DC185" s="196">
        <f t="shared" si="370"/>
        <v>8</v>
      </c>
      <c r="DD185" s="298">
        <f t="shared" si="371"/>
        <v>8</v>
      </c>
      <c r="DE185" s="9">
        <f t="shared" si="372"/>
        <v>16</v>
      </c>
      <c r="DF185" s="11">
        <f t="shared" si="373"/>
        <v>338</v>
      </c>
      <c r="DG185" s="29">
        <f t="shared" si="374"/>
        <v>4672.46</v>
      </c>
      <c r="DH185" s="11">
        <f t="shared" si="375"/>
        <v>87849.7</v>
      </c>
    </row>
    <row r="186" spans="1:112">
      <c r="A186" s="184" t="s">
        <v>45</v>
      </c>
      <c r="B186" s="185" t="s">
        <v>212</v>
      </c>
      <c r="C186" s="150">
        <v>198455</v>
      </c>
      <c r="D186" s="149">
        <v>8</v>
      </c>
      <c r="E186" s="413">
        <v>290</v>
      </c>
      <c r="F186" s="346">
        <v>1</v>
      </c>
      <c r="G186" s="116">
        <f t="shared" si="315"/>
        <v>289</v>
      </c>
      <c r="H186" s="108">
        <f t="shared" si="327"/>
        <v>289</v>
      </c>
      <c r="I186" s="376">
        <f t="shared" si="328"/>
        <v>289</v>
      </c>
      <c r="J186" s="375"/>
      <c r="K186" s="5">
        <v>5</v>
      </c>
      <c r="L186" s="302">
        <f t="shared" si="268"/>
        <v>5</v>
      </c>
      <c r="M186" s="512">
        <v>2</v>
      </c>
      <c r="N186" s="302">
        <f t="shared" si="329"/>
        <v>2</v>
      </c>
      <c r="O186" s="512"/>
      <c r="P186" s="302">
        <f t="shared" si="330"/>
        <v>0</v>
      </c>
      <c r="Q186" s="520">
        <v>3.2</v>
      </c>
      <c r="R186" s="120">
        <f t="shared" si="252"/>
        <v>16</v>
      </c>
      <c r="S186" s="520">
        <v>1.25</v>
      </c>
      <c r="T186" s="120">
        <f t="shared" si="331"/>
        <v>2.5</v>
      </c>
      <c r="U186" s="520"/>
      <c r="V186" s="120">
        <f t="shared" si="332"/>
        <v>0</v>
      </c>
      <c r="W186" s="520">
        <v>81.599999999999994</v>
      </c>
      <c r="X186" s="7">
        <f t="shared" si="269"/>
        <v>408</v>
      </c>
      <c r="Y186" s="182">
        <v>49.5</v>
      </c>
      <c r="Z186" s="7">
        <f t="shared" si="253"/>
        <v>99</v>
      </c>
      <c r="AA186" s="182"/>
      <c r="AB186" s="7">
        <f t="shared" si="254"/>
        <v>0</v>
      </c>
      <c r="AC186" s="8">
        <f t="shared" si="333"/>
        <v>7</v>
      </c>
      <c r="AD186" s="298">
        <f t="shared" si="255"/>
        <v>7</v>
      </c>
      <c r="AE186" s="110">
        <f t="shared" si="334"/>
        <v>2.6428571428571428</v>
      </c>
      <c r="AF186" s="9">
        <f t="shared" si="256"/>
        <v>18.5</v>
      </c>
      <c r="AG186" s="10">
        <f t="shared" si="335"/>
        <v>72.428571428571431</v>
      </c>
      <c r="AH186" s="11">
        <f t="shared" si="257"/>
        <v>507</v>
      </c>
      <c r="AI186" s="6">
        <v>88</v>
      </c>
      <c r="AJ186" s="298">
        <f t="shared" si="336"/>
        <v>88</v>
      </c>
      <c r="AK186" s="6">
        <v>158</v>
      </c>
      <c r="AL186" s="298">
        <f t="shared" si="337"/>
        <v>158</v>
      </c>
      <c r="AM186" s="6">
        <v>1</v>
      </c>
      <c r="AN186" s="298">
        <f t="shared" si="338"/>
        <v>1</v>
      </c>
      <c r="AO186" s="182">
        <v>4.1399999999999997</v>
      </c>
      <c r="AP186" s="41">
        <f t="shared" si="317"/>
        <v>364.32</v>
      </c>
      <c r="AQ186" s="182">
        <v>5.16</v>
      </c>
      <c r="AR186" s="41">
        <f t="shared" si="339"/>
        <v>815.28</v>
      </c>
      <c r="AS186" s="182">
        <v>1.5</v>
      </c>
      <c r="AT186" s="41">
        <f t="shared" si="340"/>
        <v>1.5</v>
      </c>
      <c r="AU186" s="182">
        <v>92.47</v>
      </c>
      <c r="AV186" s="111">
        <f t="shared" si="258"/>
        <v>8137.36</v>
      </c>
      <c r="AW186" s="182">
        <v>81.56</v>
      </c>
      <c r="AX186" s="111">
        <f t="shared" si="259"/>
        <v>12886.48</v>
      </c>
      <c r="AY186" s="182">
        <v>39</v>
      </c>
      <c r="AZ186" s="118">
        <f t="shared" si="260"/>
        <v>39</v>
      </c>
      <c r="BA186" s="8">
        <f t="shared" si="341"/>
        <v>247</v>
      </c>
      <c r="BB186" s="298">
        <f t="shared" si="261"/>
        <v>247</v>
      </c>
      <c r="BC186" s="110">
        <f t="shared" si="342"/>
        <v>4.781781376518218</v>
      </c>
      <c r="BD186" s="9">
        <f t="shared" si="262"/>
        <v>1181.0999999999999</v>
      </c>
      <c r="BE186" s="10">
        <f t="shared" si="343"/>
        <v>85.274655870445343</v>
      </c>
      <c r="BF186" s="11">
        <f t="shared" si="263"/>
        <v>21062.84</v>
      </c>
      <c r="BG186" s="304">
        <f t="shared" si="344"/>
        <v>254</v>
      </c>
      <c r="BH186" s="298">
        <f t="shared" si="345"/>
        <v>254</v>
      </c>
      <c r="BI186" s="112">
        <f t="shared" si="346"/>
        <v>4.7228346456692911</v>
      </c>
      <c r="BJ186" s="113">
        <f t="shared" si="264"/>
        <v>1199.5999999999999</v>
      </c>
      <c r="BK186" s="10">
        <f t="shared" si="347"/>
        <v>84.920629921259845</v>
      </c>
      <c r="BL186" s="119">
        <f t="shared" si="265"/>
        <v>21569.84</v>
      </c>
      <c r="BM186" s="5">
        <v>17</v>
      </c>
      <c r="BN186" s="298">
        <f t="shared" si="291"/>
        <v>17</v>
      </c>
      <c r="BO186" s="6">
        <v>18</v>
      </c>
      <c r="BP186" s="298">
        <f t="shared" si="348"/>
        <v>18</v>
      </c>
      <c r="BQ186" s="6"/>
      <c r="BR186" s="298">
        <f t="shared" si="349"/>
        <v>0</v>
      </c>
      <c r="BS186" s="183">
        <v>3.53</v>
      </c>
      <c r="BT186" s="41">
        <f t="shared" si="320"/>
        <v>60.01</v>
      </c>
      <c r="BU186" s="183">
        <v>3.33</v>
      </c>
      <c r="BV186" s="41">
        <f t="shared" si="350"/>
        <v>59.94</v>
      </c>
      <c r="BW186" s="183"/>
      <c r="BX186" s="41">
        <f t="shared" si="351"/>
        <v>0</v>
      </c>
      <c r="BY186" s="182">
        <v>77.239999999999995</v>
      </c>
      <c r="BZ186" s="111">
        <f t="shared" si="295"/>
        <v>1313.08</v>
      </c>
      <c r="CA186" s="182">
        <v>52.61</v>
      </c>
      <c r="CB186" s="111">
        <f t="shared" si="266"/>
        <v>946.98</v>
      </c>
      <c r="CC186" s="182"/>
      <c r="CD186" s="111">
        <f t="shared" si="267"/>
        <v>0</v>
      </c>
      <c r="CE186" s="8">
        <f t="shared" si="352"/>
        <v>35</v>
      </c>
      <c r="CF186" s="298">
        <f t="shared" si="270"/>
        <v>35</v>
      </c>
      <c r="CG186" s="110">
        <f t="shared" si="353"/>
        <v>3.4271428571428566</v>
      </c>
      <c r="CH186" s="9">
        <f t="shared" si="271"/>
        <v>119.94999999999997</v>
      </c>
      <c r="CI186" s="10">
        <f t="shared" si="354"/>
        <v>64.573142857142855</v>
      </c>
      <c r="CJ186" s="117">
        <f t="shared" si="272"/>
        <v>2260.06</v>
      </c>
      <c r="CK186" s="5"/>
      <c r="CL186" s="302">
        <f t="shared" si="355"/>
        <v>0</v>
      </c>
      <c r="CM186" s="40"/>
      <c r="CN186" s="9">
        <f t="shared" si="356"/>
        <v>0</v>
      </c>
      <c r="CO186" s="6"/>
      <c r="CP186" s="117">
        <f t="shared" si="357"/>
        <v>0</v>
      </c>
      <c r="CQ186" s="195">
        <f t="shared" si="358"/>
        <v>110</v>
      </c>
      <c r="CR186" s="298">
        <f t="shared" si="359"/>
        <v>110</v>
      </c>
      <c r="CS186" s="9">
        <f t="shared" si="360"/>
        <v>440.33</v>
      </c>
      <c r="CT186" s="117">
        <f t="shared" si="361"/>
        <v>9858.44</v>
      </c>
      <c r="CU186" s="196">
        <f t="shared" si="362"/>
        <v>178</v>
      </c>
      <c r="CV186" s="298">
        <f t="shared" si="363"/>
        <v>178</v>
      </c>
      <c r="CW186" s="31">
        <f t="shared" si="364"/>
        <v>877.72</v>
      </c>
      <c r="CX186" s="121">
        <f t="shared" si="365"/>
        <v>13932.46</v>
      </c>
      <c r="CY186" s="196">
        <f t="shared" si="366"/>
        <v>288</v>
      </c>
      <c r="CZ186" s="298">
        <f t="shared" si="367"/>
        <v>288</v>
      </c>
      <c r="DA186" s="31">
        <f t="shared" si="368"/>
        <v>1318.05</v>
      </c>
      <c r="DB186" s="121">
        <f t="shared" si="369"/>
        <v>23790.9</v>
      </c>
      <c r="DC186" s="196">
        <f t="shared" si="370"/>
        <v>1</v>
      </c>
      <c r="DD186" s="298">
        <f t="shared" si="371"/>
        <v>1</v>
      </c>
      <c r="DE186" s="9">
        <f t="shared" si="372"/>
        <v>1.5</v>
      </c>
      <c r="DF186" s="11">
        <f t="shared" si="373"/>
        <v>39</v>
      </c>
      <c r="DG186" s="29">
        <f t="shared" si="374"/>
        <v>1319.55</v>
      </c>
      <c r="DH186" s="11">
        <f t="shared" si="375"/>
        <v>23829.9</v>
      </c>
    </row>
    <row r="187" spans="1:112">
      <c r="A187" s="179" t="s">
        <v>45</v>
      </c>
      <c r="B187" s="180" t="s">
        <v>213</v>
      </c>
      <c r="C187" s="181">
        <v>198534</v>
      </c>
      <c r="D187" s="146">
        <v>8</v>
      </c>
      <c r="E187" s="413">
        <v>802</v>
      </c>
      <c r="F187" s="346">
        <v>45</v>
      </c>
      <c r="G187" s="116">
        <f t="shared" si="315"/>
        <v>757</v>
      </c>
      <c r="H187" s="108">
        <f t="shared" si="327"/>
        <v>757</v>
      </c>
      <c r="I187" s="376">
        <f t="shared" si="328"/>
        <v>757</v>
      </c>
      <c r="J187" s="375"/>
      <c r="K187" s="5">
        <v>22</v>
      </c>
      <c r="L187" s="302">
        <f t="shared" si="268"/>
        <v>22</v>
      </c>
      <c r="M187" s="512">
        <v>13</v>
      </c>
      <c r="N187" s="302">
        <f t="shared" si="329"/>
        <v>13</v>
      </c>
      <c r="O187" s="512"/>
      <c r="P187" s="302">
        <f t="shared" si="330"/>
        <v>0</v>
      </c>
      <c r="Q187" s="520">
        <v>2.77</v>
      </c>
      <c r="R187" s="120">
        <f t="shared" si="252"/>
        <v>60.94</v>
      </c>
      <c r="S187" s="520">
        <v>3.15</v>
      </c>
      <c r="T187" s="120">
        <f t="shared" si="331"/>
        <v>40.949999999999996</v>
      </c>
      <c r="U187" s="520"/>
      <c r="V187" s="120">
        <f t="shared" si="332"/>
        <v>0</v>
      </c>
      <c r="W187" s="520">
        <v>72.77</v>
      </c>
      <c r="X187" s="7">
        <f t="shared" si="269"/>
        <v>1600.9399999999998</v>
      </c>
      <c r="Y187" s="182">
        <v>76.459999999999994</v>
      </c>
      <c r="Z187" s="7">
        <f t="shared" si="253"/>
        <v>993.9799999999999</v>
      </c>
      <c r="AA187" s="182"/>
      <c r="AB187" s="7">
        <f t="shared" si="254"/>
        <v>0</v>
      </c>
      <c r="AC187" s="8">
        <f t="shared" si="333"/>
        <v>35</v>
      </c>
      <c r="AD187" s="298">
        <f t="shared" si="255"/>
        <v>35</v>
      </c>
      <c r="AE187" s="110">
        <f t="shared" si="334"/>
        <v>2.9111428571428566</v>
      </c>
      <c r="AF187" s="9">
        <f t="shared" si="256"/>
        <v>101.88999999999999</v>
      </c>
      <c r="AG187" s="10">
        <f t="shared" si="335"/>
        <v>74.14057142857142</v>
      </c>
      <c r="AH187" s="11">
        <f t="shared" si="257"/>
        <v>2594.9199999999996</v>
      </c>
      <c r="AI187" s="6">
        <v>203</v>
      </c>
      <c r="AJ187" s="298">
        <f t="shared" si="336"/>
        <v>203</v>
      </c>
      <c r="AK187" s="6">
        <v>411</v>
      </c>
      <c r="AL187" s="298">
        <f t="shared" si="337"/>
        <v>411</v>
      </c>
      <c r="AM187" s="6">
        <v>26</v>
      </c>
      <c r="AN187" s="298">
        <f t="shared" si="338"/>
        <v>26</v>
      </c>
      <c r="AO187" s="182">
        <v>4.42</v>
      </c>
      <c r="AP187" s="41">
        <f t="shared" si="317"/>
        <v>897.26</v>
      </c>
      <c r="AQ187" s="182">
        <v>4.71</v>
      </c>
      <c r="AR187" s="41">
        <f t="shared" si="339"/>
        <v>1935.81</v>
      </c>
      <c r="AS187" s="182">
        <v>3.04</v>
      </c>
      <c r="AT187" s="41">
        <f t="shared" si="340"/>
        <v>79.040000000000006</v>
      </c>
      <c r="AU187" s="182">
        <v>87.83</v>
      </c>
      <c r="AV187" s="111">
        <f t="shared" si="258"/>
        <v>17829.489999999998</v>
      </c>
      <c r="AW187" s="182">
        <v>80.489999999999995</v>
      </c>
      <c r="AX187" s="111">
        <f t="shared" si="259"/>
        <v>33081.39</v>
      </c>
      <c r="AY187" s="182">
        <v>75.69</v>
      </c>
      <c r="AZ187" s="118">
        <f t="shared" si="260"/>
        <v>1967.94</v>
      </c>
      <c r="BA187" s="8">
        <f t="shared" si="341"/>
        <v>640</v>
      </c>
      <c r="BB187" s="298">
        <f t="shared" si="261"/>
        <v>640</v>
      </c>
      <c r="BC187" s="110">
        <f t="shared" si="342"/>
        <v>4.5501718749999993</v>
      </c>
      <c r="BD187" s="9">
        <f t="shared" si="262"/>
        <v>2912.1099999999997</v>
      </c>
      <c r="BE187" s="10">
        <f t="shared" si="343"/>
        <v>82.623156249999994</v>
      </c>
      <c r="BF187" s="11">
        <f t="shared" si="263"/>
        <v>52878.819999999992</v>
      </c>
      <c r="BG187" s="304">
        <f t="shared" si="344"/>
        <v>675</v>
      </c>
      <c r="BH187" s="298">
        <f t="shared" si="345"/>
        <v>675</v>
      </c>
      <c r="BI187" s="112">
        <f t="shared" si="346"/>
        <v>4.4651851851851845</v>
      </c>
      <c r="BJ187" s="113">
        <f t="shared" si="264"/>
        <v>3013.9999999999995</v>
      </c>
      <c r="BK187" s="10">
        <f t="shared" si="347"/>
        <v>82.183318518518504</v>
      </c>
      <c r="BL187" s="119">
        <f t="shared" si="265"/>
        <v>55473.739999999991</v>
      </c>
      <c r="BM187" s="5">
        <v>22</v>
      </c>
      <c r="BN187" s="298">
        <f t="shared" si="291"/>
        <v>22</v>
      </c>
      <c r="BO187" s="6">
        <v>59</v>
      </c>
      <c r="BP187" s="298">
        <f t="shared" si="348"/>
        <v>59</v>
      </c>
      <c r="BQ187" s="6">
        <v>1</v>
      </c>
      <c r="BR187" s="298">
        <f t="shared" si="349"/>
        <v>1</v>
      </c>
      <c r="BS187" s="183">
        <v>3.8</v>
      </c>
      <c r="BT187" s="41">
        <f t="shared" si="320"/>
        <v>83.6</v>
      </c>
      <c r="BU187" s="183">
        <v>3.11</v>
      </c>
      <c r="BV187" s="41">
        <f t="shared" si="350"/>
        <v>183.48999999999998</v>
      </c>
      <c r="BW187" s="183">
        <v>2.5</v>
      </c>
      <c r="BX187" s="41">
        <f t="shared" si="351"/>
        <v>2.5</v>
      </c>
      <c r="BY187" s="182">
        <v>80.680000000000007</v>
      </c>
      <c r="BZ187" s="111">
        <f t="shared" si="295"/>
        <v>1774.96</v>
      </c>
      <c r="CA187" s="182">
        <v>61.05</v>
      </c>
      <c r="CB187" s="111">
        <f t="shared" si="266"/>
        <v>3601.95</v>
      </c>
      <c r="CC187" s="182">
        <v>18</v>
      </c>
      <c r="CD187" s="111">
        <f t="shared" si="267"/>
        <v>18</v>
      </c>
      <c r="CE187" s="8">
        <f t="shared" si="352"/>
        <v>82</v>
      </c>
      <c r="CF187" s="298">
        <f t="shared" si="270"/>
        <v>82</v>
      </c>
      <c r="CG187" s="110">
        <f t="shared" si="353"/>
        <v>3.2876829268292678</v>
      </c>
      <c r="CH187" s="9">
        <f t="shared" si="271"/>
        <v>269.58999999999997</v>
      </c>
      <c r="CI187" s="10">
        <f t="shared" si="354"/>
        <v>65.791585365853663</v>
      </c>
      <c r="CJ187" s="117">
        <f t="shared" si="272"/>
        <v>5394.9100000000008</v>
      </c>
      <c r="CK187" s="5"/>
      <c r="CL187" s="302">
        <f t="shared" si="355"/>
        <v>0</v>
      </c>
      <c r="CM187" s="40"/>
      <c r="CN187" s="9">
        <f t="shared" si="356"/>
        <v>0</v>
      </c>
      <c r="CO187" s="6"/>
      <c r="CP187" s="117">
        <f t="shared" si="357"/>
        <v>0</v>
      </c>
      <c r="CQ187" s="195">
        <f t="shared" si="358"/>
        <v>247</v>
      </c>
      <c r="CR187" s="298">
        <f t="shared" si="359"/>
        <v>247</v>
      </c>
      <c r="CS187" s="9">
        <f t="shared" si="360"/>
        <v>1041.8</v>
      </c>
      <c r="CT187" s="117">
        <f t="shared" si="361"/>
        <v>21205.389999999996</v>
      </c>
      <c r="CU187" s="196">
        <f t="shared" si="362"/>
        <v>483</v>
      </c>
      <c r="CV187" s="298">
        <f t="shared" si="363"/>
        <v>483</v>
      </c>
      <c r="CW187" s="31">
        <f t="shared" si="364"/>
        <v>2160.25</v>
      </c>
      <c r="CX187" s="121">
        <f t="shared" si="365"/>
        <v>37677.32</v>
      </c>
      <c r="CY187" s="196">
        <f t="shared" si="366"/>
        <v>730</v>
      </c>
      <c r="CZ187" s="298">
        <f t="shared" si="367"/>
        <v>730</v>
      </c>
      <c r="DA187" s="31">
        <f t="shared" si="368"/>
        <v>3202.05</v>
      </c>
      <c r="DB187" s="121">
        <f t="shared" si="369"/>
        <v>58882.709999999992</v>
      </c>
      <c r="DC187" s="196">
        <f t="shared" si="370"/>
        <v>27</v>
      </c>
      <c r="DD187" s="298">
        <f t="shared" si="371"/>
        <v>27</v>
      </c>
      <c r="DE187" s="9">
        <f t="shared" si="372"/>
        <v>81.540000000000006</v>
      </c>
      <c r="DF187" s="11">
        <f t="shared" si="373"/>
        <v>1985.94</v>
      </c>
      <c r="DG187" s="29">
        <f t="shared" si="374"/>
        <v>3283.5899999999997</v>
      </c>
      <c r="DH187" s="11">
        <f t="shared" si="375"/>
        <v>60868.649999999994</v>
      </c>
    </row>
    <row r="188" spans="1:112">
      <c r="A188" s="179" t="s">
        <v>45</v>
      </c>
      <c r="B188" s="180" t="s">
        <v>214</v>
      </c>
      <c r="C188" s="181">
        <v>198552</v>
      </c>
      <c r="D188" s="146">
        <v>8</v>
      </c>
      <c r="E188" s="413">
        <v>702</v>
      </c>
      <c r="F188" s="346">
        <v>11</v>
      </c>
      <c r="G188" s="116">
        <f t="shared" si="315"/>
        <v>691</v>
      </c>
      <c r="H188" s="108">
        <f t="shared" si="327"/>
        <v>691</v>
      </c>
      <c r="I188" s="376">
        <f t="shared" si="328"/>
        <v>691</v>
      </c>
      <c r="J188" s="375"/>
      <c r="K188" s="5">
        <v>35</v>
      </c>
      <c r="L188" s="302">
        <f t="shared" si="268"/>
        <v>35</v>
      </c>
      <c r="M188" s="512">
        <v>13</v>
      </c>
      <c r="N188" s="302">
        <f t="shared" si="329"/>
        <v>13</v>
      </c>
      <c r="O188" s="512"/>
      <c r="P188" s="302">
        <f t="shared" si="330"/>
        <v>0</v>
      </c>
      <c r="Q188" s="520">
        <v>2.44</v>
      </c>
      <c r="R188" s="120">
        <f t="shared" si="252"/>
        <v>85.399999999999991</v>
      </c>
      <c r="S188" s="520">
        <v>3.15</v>
      </c>
      <c r="T188" s="120">
        <f t="shared" si="331"/>
        <v>40.949999999999996</v>
      </c>
      <c r="U188" s="520"/>
      <c r="V188" s="120">
        <f t="shared" si="332"/>
        <v>0</v>
      </c>
      <c r="W188" s="520">
        <v>67.849999999999994</v>
      </c>
      <c r="X188" s="7">
        <f t="shared" si="269"/>
        <v>2374.75</v>
      </c>
      <c r="Y188" s="182">
        <v>67.150000000000006</v>
      </c>
      <c r="Z188" s="7">
        <f t="shared" si="253"/>
        <v>872.95</v>
      </c>
      <c r="AA188" s="182"/>
      <c r="AB188" s="7">
        <f t="shared" si="254"/>
        <v>0</v>
      </c>
      <c r="AC188" s="8">
        <f t="shared" si="333"/>
        <v>48</v>
      </c>
      <c r="AD188" s="298">
        <f t="shared" si="255"/>
        <v>48</v>
      </c>
      <c r="AE188" s="110">
        <f t="shared" si="334"/>
        <v>2.6322916666666667</v>
      </c>
      <c r="AF188" s="9">
        <f t="shared" si="256"/>
        <v>126.35</v>
      </c>
      <c r="AG188" s="10">
        <f t="shared" si="335"/>
        <v>67.660416666666663</v>
      </c>
      <c r="AH188" s="11">
        <f t="shared" si="257"/>
        <v>3247.7</v>
      </c>
      <c r="AI188" s="6">
        <v>221</v>
      </c>
      <c r="AJ188" s="298">
        <f t="shared" si="336"/>
        <v>221</v>
      </c>
      <c r="AK188" s="6">
        <v>268</v>
      </c>
      <c r="AL188" s="298">
        <f t="shared" si="337"/>
        <v>268</v>
      </c>
      <c r="AM188" s="6"/>
      <c r="AN188" s="298">
        <f t="shared" si="338"/>
        <v>0</v>
      </c>
      <c r="AO188" s="182">
        <v>3.97</v>
      </c>
      <c r="AP188" s="41">
        <f t="shared" si="317"/>
        <v>877.37</v>
      </c>
      <c r="AQ188" s="182">
        <v>4.58</v>
      </c>
      <c r="AR188" s="41">
        <f t="shared" si="339"/>
        <v>1227.44</v>
      </c>
      <c r="AS188" s="182"/>
      <c r="AT188" s="41">
        <f t="shared" si="340"/>
        <v>0</v>
      </c>
      <c r="AU188" s="182">
        <v>88.81</v>
      </c>
      <c r="AV188" s="111">
        <f t="shared" si="258"/>
        <v>19627.010000000002</v>
      </c>
      <c r="AW188" s="182">
        <v>75.430000000000007</v>
      </c>
      <c r="AX188" s="111">
        <f t="shared" si="259"/>
        <v>20215.240000000002</v>
      </c>
      <c r="AY188" s="182"/>
      <c r="AZ188" s="118">
        <f t="shared" si="260"/>
        <v>0</v>
      </c>
      <c r="BA188" s="8">
        <f t="shared" si="341"/>
        <v>489</v>
      </c>
      <c r="BB188" s="298">
        <f t="shared" si="261"/>
        <v>489</v>
      </c>
      <c r="BC188" s="110">
        <f t="shared" si="342"/>
        <v>4.3043149284253577</v>
      </c>
      <c r="BD188" s="9">
        <f t="shared" si="262"/>
        <v>2104.81</v>
      </c>
      <c r="BE188" s="10">
        <f t="shared" si="343"/>
        <v>81.476993865030678</v>
      </c>
      <c r="BF188" s="11">
        <f t="shared" si="263"/>
        <v>39842.25</v>
      </c>
      <c r="BG188" s="304">
        <f t="shared" si="344"/>
        <v>537</v>
      </c>
      <c r="BH188" s="298">
        <f t="shared" si="345"/>
        <v>537</v>
      </c>
      <c r="BI188" s="112">
        <f t="shared" si="346"/>
        <v>4.1548603351955302</v>
      </c>
      <c r="BJ188" s="113">
        <f t="shared" si="264"/>
        <v>2231.16</v>
      </c>
      <c r="BK188" s="10">
        <f t="shared" si="347"/>
        <v>80.24199255121043</v>
      </c>
      <c r="BL188" s="119">
        <f t="shared" si="265"/>
        <v>43089.950000000004</v>
      </c>
      <c r="BM188" s="5">
        <v>50</v>
      </c>
      <c r="BN188" s="298">
        <f t="shared" si="291"/>
        <v>50</v>
      </c>
      <c r="BO188" s="6">
        <v>101</v>
      </c>
      <c r="BP188" s="298">
        <f t="shared" si="348"/>
        <v>101</v>
      </c>
      <c r="BQ188" s="6">
        <v>3</v>
      </c>
      <c r="BR188" s="298">
        <f t="shared" si="349"/>
        <v>3</v>
      </c>
      <c r="BS188" s="183">
        <v>2.54</v>
      </c>
      <c r="BT188" s="41">
        <f t="shared" si="320"/>
        <v>127</v>
      </c>
      <c r="BU188" s="183">
        <v>2.42</v>
      </c>
      <c r="BV188" s="41">
        <f t="shared" si="350"/>
        <v>244.42</v>
      </c>
      <c r="BW188" s="183">
        <v>2</v>
      </c>
      <c r="BX188" s="41">
        <f t="shared" si="351"/>
        <v>6</v>
      </c>
      <c r="BY188" s="182">
        <v>65.16</v>
      </c>
      <c r="BZ188" s="111">
        <f t="shared" si="295"/>
        <v>3258</v>
      </c>
      <c r="CA188" s="182">
        <v>52.98</v>
      </c>
      <c r="CB188" s="111">
        <f t="shared" si="266"/>
        <v>5350.98</v>
      </c>
      <c r="CC188" s="182">
        <v>38.33</v>
      </c>
      <c r="CD188" s="111">
        <f t="shared" si="267"/>
        <v>114.99</v>
      </c>
      <c r="CE188" s="8">
        <f t="shared" si="352"/>
        <v>154</v>
      </c>
      <c r="CF188" s="298">
        <f t="shared" si="270"/>
        <v>154</v>
      </c>
      <c r="CG188" s="110">
        <f t="shared" si="353"/>
        <v>2.4507792207792205</v>
      </c>
      <c r="CH188" s="9">
        <f t="shared" si="271"/>
        <v>377.41999999999996</v>
      </c>
      <c r="CI188" s="10">
        <f t="shared" si="354"/>
        <v>56.649155844155842</v>
      </c>
      <c r="CJ188" s="117">
        <f t="shared" si="272"/>
        <v>8723.9699999999993</v>
      </c>
      <c r="CK188" s="5"/>
      <c r="CL188" s="302">
        <f t="shared" si="355"/>
        <v>0</v>
      </c>
      <c r="CM188" s="40"/>
      <c r="CN188" s="9">
        <f t="shared" si="356"/>
        <v>0</v>
      </c>
      <c r="CO188" s="6"/>
      <c r="CP188" s="117">
        <f t="shared" si="357"/>
        <v>0</v>
      </c>
      <c r="CQ188" s="195">
        <f t="shared" si="358"/>
        <v>306</v>
      </c>
      <c r="CR188" s="298">
        <f t="shared" si="359"/>
        <v>306</v>
      </c>
      <c r="CS188" s="9">
        <f t="shared" si="360"/>
        <v>1089.77</v>
      </c>
      <c r="CT188" s="117">
        <f t="shared" si="361"/>
        <v>25259.760000000002</v>
      </c>
      <c r="CU188" s="196">
        <f t="shared" si="362"/>
        <v>382</v>
      </c>
      <c r="CV188" s="298">
        <f t="shared" si="363"/>
        <v>382</v>
      </c>
      <c r="CW188" s="31">
        <f t="shared" si="364"/>
        <v>1512.8100000000002</v>
      </c>
      <c r="CX188" s="121">
        <f t="shared" si="365"/>
        <v>26439.170000000002</v>
      </c>
      <c r="CY188" s="196">
        <f t="shared" si="366"/>
        <v>688</v>
      </c>
      <c r="CZ188" s="298">
        <f t="shared" si="367"/>
        <v>688</v>
      </c>
      <c r="DA188" s="31">
        <f t="shared" si="368"/>
        <v>2602.58</v>
      </c>
      <c r="DB188" s="121">
        <f t="shared" si="369"/>
        <v>51698.930000000008</v>
      </c>
      <c r="DC188" s="196">
        <f t="shared" si="370"/>
        <v>3</v>
      </c>
      <c r="DD188" s="298">
        <f t="shared" si="371"/>
        <v>3</v>
      </c>
      <c r="DE188" s="9">
        <f t="shared" si="372"/>
        <v>6</v>
      </c>
      <c r="DF188" s="11">
        <f t="shared" si="373"/>
        <v>114.99</v>
      </c>
      <c r="DG188" s="29">
        <f t="shared" si="374"/>
        <v>2608.58</v>
      </c>
      <c r="DH188" s="11">
        <f t="shared" si="375"/>
        <v>51813.920000000006</v>
      </c>
    </row>
    <row r="189" spans="1:112">
      <c r="A189" s="179" t="s">
        <v>45</v>
      </c>
      <c r="B189" s="180" t="s">
        <v>215</v>
      </c>
      <c r="C189" s="181">
        <v>198622</v>
      </c>
      <c r="D189" s="146">
        <v>8</v>
      </c>
      <c r="E189" s="413">
        <v>1163</v>
      </c>
      <c r="F189" s="346">
        <v>126</v>
      </c>
      <c r="G189" s="116">
        <f t="shared" si="315"/>
        <v>1037</v>
      </c>
      <c r="H189" s="108">
        <f t="shared" si="327"/>
        <v>1037</v>
      </c>
      <c r="I189" s="376">
        <f t="shared" si="328"/>
        <v>1037</v>
      </c>
      <c r="J189" s="375"/>
      <c r="K189" s="5">
        <v>18</v>
      </c>
      <c r="L189" s="302">
        <f t="shared" si="268"/>
        <v>18</v>
      </c>
      <c r="M189" s="512">
        <v>12</v>
      </c>
      <c r="N189" s="302">
        <f t="shared" si="329"/>
        <v>12</v>
      </c>
      <c r="O189" s="512">
        <v>6</v>
      </c>
      <c r="P189" s="302">
        <f t="shared" si="330"/>
        <v>6</v>
      </c>
      <c r="Q189" s="520">
        <v>2.1800000000000002</v>
      </c>
      <c r="R189" s="120">
        <f t="shared" si="252"/>
        <v>39.24</v>
      </c>
      <c r="S189" s="520">
        <v>2.83</v>
      </c>
      <c r="T189" s="120">
        <f t="shared" si="331"/>
        <v>33.96</v>
      </c>
      <c r="U189" s="520">
        <v>5.67</v>
      </c>
      <c r="V189" s="120">
        <f t="shared" si="332"/>
        <v>34.019999999999996</v>
      </c>
      <c r="W189" s="520">
        <v>63</v>
      </c>
      <c r="X189" s="7">
        <f t="shared" si="269"/>
        <v>1134</v>
      </c>
      <c r="Y189" s="182">
        <v>52</v>
      </c>
      <c r="Z189" s="7">
        <f t="shared" si="253"/>
        <v>624</v>
      </c>
      <c r="AA189" s="182">
        <v>79.17</v>
      </c>
      <c r="AB189" s="7">
        <f t="shared" si="254"/>
        <v>475.02</v>
      </c>
      <c r="AC189" s="8">
        <f t="shared" si="333"/>
        <v>36</v>
      </c>
      <c r="AD189" s="298">
        <f t="shared" si="255"/>
        <v>36</v>
      </c>
      <c r="AE189" s="110">
        <f t="shared" si="334"/>
        <v>2.9783333333333335</v>
      </c>
      <c r="AF189" s="9">
        <f t="shared" si="256"/>
        <v>107.22</v>
      </c>
      <c r="AG189" s="10">
        <f t="shared" si="335"/>
        <v>62.028333333333336</v>
      </c>
      <c r="AH189" s="11">
        <f t="shared" si="257"/>
        <v>2233.02</v>
      </c>
      <c r="AI189" s="6">
        <v>269</v>
      </c>
      <c r="AJ189" s="298">
        <f t="shared" si="336"/>
        <v>269</v>
      </c>
      <c r="AK189" s="6">
        <v>464</v>
      </c>
      <c r="AL189" s="298">
        <f t="shared" si="337"/>
        <v>464</v>
      </c>
      <c r="AM189" s="6">
        <v>85</v>
      </c>
      <c r="AN189" s="298">
        <f t="shared" si="338"/>
        <v>85</v>
      </c>
      <c r="AO189" s="182">
        <v>3.45</v>
      </c>
      <c r="AP189" s="41">
        <f t="shared" si="317"/>
        <v>928.05000000000007</v>
      </c>
      <c r="AQ189" s="182">
        <v>4.24</v>
      </c>
      <c r="AR189" s="41">
        <f t="shared" si="339"/>
        <v>1967.3600000000001</v>
      </c>
      <c r="AS189" s="182">
        <v>3.74</v>
      </c>
      <c r="AT189" s="41">
        <f t="shared" si="340"/>
        <v>317.90000000000003</v>
      </c>
      <c r="AU189" s="182">
        <v>73.319999999999993</v>
      </c>
      <c r="AV189" s="111">
        <f t="shared" si="258"/>
        <v>19723.079999999998</v>
      </c>
      <c r="AW189" s="182">
        <v>68.430000000000007</v>
      </c>
      <c r="AX189" s="111">
        <f t="shared" si="259"/>
        <v>31751.520000000004</v>
      </c>
      <c r="AY189" s="182">
        <v>67.09</v>
      </c>
      <c r="AZ189" s="118">
        <f t="shared" si="260"/>
        <v>5702.6500000000005</v>
      </c>
      <c r="BA189" s="8">
        <f t="shared" si="341"/>
        <v>818</v>
      </c>
      <c r="BB189" s="298">
        <f t="shared" si="261"/>
        <v>818</v>
      </c>
      <c r="BC189" s="110">
        <f t="shared" si="342"/>
        <v>3.9282518337408319</v>
      </c>
      <c r="BD189" s="9">
        <f t="shared" si="262"/>
        <v>3213.3100000000004</v>
      </c>
      <c r="BE189" s="10">
        <f t="shared" si="343"/>
        <v>69.89883863080685</v>
      </c>
      <c r="BF189" s="11">
        <f t="shared" si="263"/>
        <v>57177.25</v>
      </c>
      <c r="BG189" s="304">
        <f t="shared" si="344"/>
        <v>854</v>
      </c>
      <c r="BH189" s="298">
        <f t="shared" si="345"/>
        <v>854</v>
      </c>
      <c r="BI189" s="112">
        <f t="shared" si="346"/>
        <v>3.8882084309133491</v>
      </c>
      <c r="BJ189" s="113">
        <f t="shared" si="264"/>
        <v>3320.53</v>
      </c>
      <c r="BK189" s="10">
        <f t="shared" si="347"/>
        <v>69.567060889929735</v>
      </c>
      <c r="BL189" s="119">
        <f t="shared" si="265"/>
        <v>59410.27</v>
      </c>
      <c r="BM189" s="5">
        <v>65</v>
      </c>
      <c r="BN189" s="298">
        <f t="shared" si="291"/>
        <v>65</v>
      </c>
      <c r="BO189" s="6">
        <v>106</v>
      </c>
      <c r="BP189" s="298">
        <f t="shared" si="348"/>
        <v>106</v>
      </c>
      <c r="BQ189" s="6">
        <v>12</v>
      </c>
      <c r="BR189" s="298">
        <f t="shared" si="349"/>
        <v>12</v>
      </c>
      <c r="BS189" s="183">
        <v>2.1800000000000002</v>
      </c>
      <c r="BT189" s="41">
        <f t="shared" si="320"/>
        <v>141.70000000000002</v>
      </c>
      <c r="BU189" s="183">
        <v>2.62</v>
      </c>
      <c r="BV189" s="41">
        <f t="shared" si="350"/>
        <v>277.72000000000003</v>
      </c>
      <c r="BW189" s="183">
        <v>4.17</v>
      </c>
      <c r="BX189" s="41">
        <f t="shared" si="351"/>
        <v>50.04</v>
      </c>
      <c r="BY189" s="182">
        <v>58.69</v>
      </c>
      <c r="BZ189" s="111">
        <f t="shared" si="295"/>
        <v>3814.85</v>
      </c>
      <c r="CA189" s="182">
        <v>49.62</v>
      </c>
      <c r="CB189" s="111">
        <f t="shared" si="266"/>
        <v>5259.7199999999993</v>
      </c>
      <c r="CC189" s="182">
        <v>56.17</v>
      </c>
      <c r="CD189" s="111">
        <f t="shared" si="267"/>
        <v>674.04</v>
      </c>
      <c r="CE189" s="8">
        <f t="shared" si="352"/>
        <v>183</v>
      </c>
      <c r="CF189" s="298">
        <f t="shared" si="270"/>
        <v>183</v>
      </c>
      <c r="CG189" s="110">
        <f t="shared" si="353"/>
        <v>2.5653551912568311</v>
      </c>
      <c r="CH189" s="9">
        <f t="shared" si="271"/>
        <v>469.46000000000009</v>
      </c>
      <c r="CI189" s="10">
        <f t="shared" si="354"/>
        <v>53.271092896174864</v>
      </c>
      <c r="CJ189" s="117">
        <f t="shared" si="272"/>
        <v>9748.61</v>
      </c>
      <c r="CK189" s="5"/>
      <c r="CL189" s="302">
        <f t="shared" si="355"/>
        <v>0</v>
      </c>
      <c r="CM189" s="40"/>
      <c r="CN189" s="9">
        <f t="shared" si="356"/>
        <v>0</v>
      </c>
      <c r="CO189" s="6"/>
      <c r="CP189" s="117">
        <f t="shared" si="357"/>
        <v>0</v>
      </c>
      <c r="CQ189" s="195">
        <f t="shared" si="358"/>
        <v>352</v>
      </c>
      <c r="CR189" s="298">
        <f t="shared" si="359"/>
        <v>352</v>
      </c>
      <c r="CS189" s="9">
        <f t="shared" si="360"/>
        <v>1108.99</v>
      </c>
      <c r="CT189" s="117">
        <f t="shared" si="361"/>
        <v>24671.929999999997</v>
      </c>
      <c r="CU189" s="196">
        <f t="shared" si="362"/>
        <v>582</v>
      </c>
      <c r="CV189" s="298">
        <f t="shared" si="363"/>
        <v>582</v>
      </c>
      <c r="CW189" s="31">
        <f t="shared" si="364"/>
        <v>2279.04</v>
      </c>
      <c r="CX189" s="121">
        <f t="shared" si="365"/>
        <v>37635.240000000005</v>
      </c>
      <c r="CY189" s="196">
        <f t="shared" si="366"/>
        <v>934</v>
      </c>
      <c r="CZ189" s="298">
        <f t="shared" si="367"/>
        <v>934</v>
      </c>
      <c r="DA189" s="31">
        <f t="shared" si="368"/>
        <v>3388.0299999999997</v>
      </c>
      <c r="DB189" s="121">
        <f t="shared" si="369"/>
        <v>62307.17</v>
      </c>
      <c r="DC189" s="196">
        <f t="shared" si="370"/>
        <v>103</v>
      </c>
      <c r="DD189" s="298">
        <f t="shared" si="371"/>
        <v>103</v>
      </c>
      <c r="DE189" s="9">
        <f t="shared" si="372"/>
        <v>401.96000000000004</v>
      </c>
      <c r="DF189" s="11">
        <f t="shared" si="373"/>
        <v>6851.71</v>
      </c>
      <c r="DG189" s="29">
        <f t="shared" si="374"/>
        <v>3789.9900000000002</v>
      </c>
      <c r="DH189" s="11">
        <f t="shared" si="375"/>
        <v>69158.880000000005</v>
      </c>
    </row>
    <row r="190" spans="1:112">
      <c r="A190" s="179" t="s">
        <v>45</v>
      </c>
      <c r="B190" s="180" t="s">
        <v>216</v>
      </c>
      <c r="C190" s="181">
        <v>199333</v>
      </c>
      <c r="D190" s="146">
        <v>8</v>
      </c>
      <c r="E190" s="413">
        <v>616</v>
      </c>
      <c r="F190" s="346">
        <v>15</v>
      </c>
      <c r="G190" s="116">
        <f t="shared" si="315"/>
        <v>601</v>
      </c>
      <c r="H190" s="108">
        <f t="shared" si="327"/>
        <v>601</v>
      </c>
      <c r="I190" s="376">
        <f t="shared" si="328"/>
        <v>601</v>
      </c>
      <c r="J190" s="375"/>
      <c r="K190" s="5">
        <v>33</v>
      </c>
      <c r="L190" s="302">
        <f t="shared" si="268"/>
        <v>33</v>
      </c>
      <c r="M190" s="512">
        <v>19</v>
      </c>
      <c r="N190" s="302">
        <f t="shared" si="329"/>
        <v>19</v>
      </c>
      <c r="O190" s="512">
        <v>2</v>
      </c>
      <c r="P190" s="302">
        <f t="shared" si="330"/>
        <v>2</v>
      </c>
      <c r="Q190" s="520">
        <v>2.7</v>
      </c>
      <c r="R190" s="120">
        <f t="shared" si="252"/>
        <v>89.100000000000009</v>
      </c>
      <c r="S190" s="520">
        <v>3.16</v>
      </c>
      <c r="T190" s="120">
        <f t="shared" si="331"/>
        <v>60.040000000000006</v>
      </c>
      <c r="U190" s="520">
        <v>4.5</v>
      </c>
      <c r="V190" s="120">
        <f t="shared" si="332"/>
        <v>9</v>
      </c>
      <c r="W190" s="520">
        <v>81.58</v>
      </c>
      <c r="X190" s="7">
        <f t="shared" si="269"/>
        <v>2692.14</v>
      </c>
      <c r="Y190" s="182">
        <v>71.84</v>
      </c>
      <c r="Z190" s="7">
        <f t="shared" si="253"/>
        <v>1364.96</v>
      </c>
      <c r="AA190" s="182">
        <v>57.5</v>
      </c>
      <c r="AB190" s="7">
        <f t="shared" si="254"/>
        <v>115</v>
      </c>
      <c r="AC190" s="8">
        <f t="shared" si="333"/>
        <v>54</v>
      </c>
      <c r="AD190" s="298">
        <f t="shared" si="255"/>
        <v>54</v>
      </c>
      <c r="AE190" s="110">
        <f t="shared" si="334"/>
        <v>2.9285185185185187</v>
      </c>
      <c r="AF190" s="9">
        <f t="shared" si="256"/>
        <v>158.14000000000001</v>
      </c>
      <c r="AG190" s="10">
        <f t="shared" si="335"/>
        <v>77.26111111111112</v>
      </c>
      <c r="AH190" s="11">
        <f t="shared" si="257"/>
        <v>4172.1000000000004</v>
      </c>
      <c r="AI190" s="6">
        <v>258</v>
      </c>
      <c r="AJ190" s="298">
        <f t="shared" si="336"/>
        <v>258</v>
      </c>
      <c r="AK190" s="6">
        <v>179</v>
      </c>
      <c r="AL190" s="298">
        <f t="shared" si="337"/>
        <v>179</v>
      </c>
      <c r="AM190" s="6">
        <v>10</v>
      </c>
      <c r="AN190" s="298">
        <f t="shared" si="338"/>
        <v>10</v>
      </c>
      <c r="AO190" s="182">
        <v>3.64</v>
      </c>
      <c r="AP190" s="41">
        <f t="shared" si="317"/>
        <v>939.12</v>
      </c>
      <c r="AQ190" s="182">
        <v>4.62</v>
      </c>
      <c r="AR190" s="41">
        <f t="shared" si="339"/>
        <v>826.98</v>
      </c>
      <c r="AS190" s="182">
        <v>4.95</v>
      </c>
      <c r="AT190" s="41">
        <f t="shared" si="340"/>
        <v>49.5</v>
      </c>
      <c r="AU190" s="182">
        <v>87.38</v>
      </c>
      <c r="AV190" s="111">
        <f t="shared" si="258"/>
        <v>22544.039999999997</v>
      </c>
      <c r="AW190" s="182">
        <v>75.540000000000006</v>
      </c>
      <c r="AX190" s="111">
        <f t="shared" si="259"/>
        <v>13521.660000000002</v>
      </c>
      <c r="AY190" s="182">
        <v>87.2</v>
      </c>
      <c r="AZ190" s="118">
        <f t="shared" si="260"/>
        <v>872</v>
      </c>
      <c r="BA190" s="8">
        <f t="shared" si="341"/>
        <v>447</v>
      </c>
      <c r="BB190" s="298">
        <f t="shared" si="261"/>
        <v>447</v>
      </c>
      <c r="BC190" s="110">
        <f t="shared" si="342"/>
        <v>4.0617449664429532</v>
      </c>
      <c r="BD190" s="9">
        <f t="shared" si="262"/>
        <v>1815.6000000000001</v>
      </c>
      <c r="BE190" s="10">
        <f t="shared" si="343"/>
        <v>82.634675615212515</v>
      </c>
      <c r="BF190" s="11">
        <f t="shared" si="263"/>
        <v>36937.699999999997</v>
      </c>
      <c r="BG190" s="304">
        <f t="shared" si="344"/>
        <v>501</v>
      </c>
      <c r="BH190" s="298">
        <f t="shared" si="345"/>
        <v>501</v>
      </c>
      <c r="BI190" s="112">
        <f t="shared" si="346"/>
        <v>3.9396007984031942</v>
      </c>
      <c r="BJ190" s="113">
        <f t="shared" si="264"/>
        <v>1973.7400000000002</v>
      </c>
      <c r="BK190" s="10">
        <f t="shared" si="347"/>
        <v>82.055489021956078</v>
      </c>
      <c r="BL190" s="119">
        <f t="shared" si="265"/>
        <v>41109.799999999996</v>
      </c>
      <c r="BM190" s="5">
        <v>37</v>
      </c>
      <c r="BN190" s="298">
        <f t="shared" si="291"/>
        <v>37</v>
      </c>
      <c r="BO190" s="6">
        <v>57</v>
      </c>
      <c r="BP190" s="298">
        <f t="shared" si="348"/>
        <v>57</v>
      </c>
      <c r="BQ190" s="6">
        <v>6</v>
      </c>
      <c r="BR190" s="298">
        <f t="shared" si="349"/>
        <v>6</v>
      </c>
      <c r="BS190" s="183">
        <v>2.59</v>
      </c>
      <c r="BT190" s="41">
        <f t="shared" si="320"/>
        <v>95.83</v>
      </c>
      <c r="BU190" s="183">
        <v>2.36</v>
      </c>
      <c r="BV190" s="41">
        <f t="shared" si="350"/>
        <v>134.51999999999998</v>
      </c>
      <c r="BW190" s="183">
        <v>4.25</v>
      </c>
      <c r="BX190" s="41">
        <f t="shared" si="351"/>
        <v>25.5</v>
      </c>
      <c r="BY190" s="182">
        <v>66.680000000000007</v>
      </c>
      <c r="BZ190" s="111">
        <f t="shared" si="295"/>
        <v>2467.1600000000003</v>
      </c>
      <c r="CA190" s="182">
        <v>52.39</v>
      </c>
      <c r="CB190" s="111">
        <f t="shared" si="266"/>
        <v>2986.23</v>
      </c>
      <c r="CC190" s="182">
        <v>58.33</v>
      </c>
      <c r="CD190" s="111">
        <f t="shared" si="267"/>
        <v>349.98</v>
      </c>
      <c r="CE190" s="8">
        <f t="shared" si="352"/>
        <v>100</v>
      </c>
      <c r="CF190" s="298">
        <f t="shared" si="270"/>
        <v>100</v>
      </c>
      <c r="CG190" s="110">
        <f t="shared" si="353"/>
        <v>2.5584999999999996</v>
      </c>
      <c r="CH190" s="9">
        <f t="shared" si="271"/>
        <v>255.84999999999997</v>
      </c>
      <c r="CI190" s="10">
        <f t="shared" si="354"/>
        <v>58.03370000000001</v>
      </c>
      <c r="CJ190" s="117">
        <f t="shared" si="272"/>
        <v>5803.3700000000008</v>
      </c>
      <c r="CK190" s="5"/>
      <c r="CL190" s="302">
        <f t="shared" si="355"/>
        <v>0</v>
      </c>
      <c r="CM190" s="40"/>
      <c r="CN190" s="9">
        <f t="shared" si="356"/>
        <v>0</v>
      </c>
      <c r="CO190" s="6"/>
      <c r="CP190" s="117">
        <f t="shared" si="357"/>
        <v>0</v>
      </c>
      <c r="CQ190" s="195">
        <f t="shared" si="358"/>
        <v>328</v>
      </c>
      <c r="CR190" s="298">
        <f t="shared" si="359"/>
        <v>328</v>
      </c>
      <c r="CS190" s="9">
        <f t="shared" si="360"/>
        <v>1124.05</v>
      </c>
      <c r="CT190" s="117">
        <f t="shared" si="361"/>
        <v>27703.339999999997</v>
      </c>
      <c r="CU190" s="196">
        <f t="shared" si="362"/>
        <v>255</v>
      </c>
      <c r="CV190" s="298">
        <f t="shared" si="363"/>
        <v>255</v>
      </c>
      <c r="CW190" s="31">
        <f t="shared" si="364"/>
        <v>1021.54</v>
      </c>
      <c r="CX190" s="121">
        <f t="shared" si="365"/>
        <v>17872.850000000002</v>
      </c>
      <c r="CY190" s="196">
        <f t="shared" si="366"/>
        <v>583</v>
      </c>
      <c r="CZ190" s="298">
        <f t="shared" si="367"/>
        <v>583</v>
      </c>
      <c r="DA190" s="31">
        <f t="shared" si="368"/>
        <v>2145.59</v>
      </c>
      <c r="DB190" s="121">
        <f t="shared" si="369"/>
        <v>45576.19</v>
      </c>
      <c r="DC190" s="196">
        <f t="shared" si="370"/>
        <v>18</v>
      </c>
      <c r="DD190" s="298">
        <f t="shared" si="371"/>
        <v>18</v>
      </c>
      <c r="DE190" s="9">
        <f t="shared" si="372"/>
        <v>84</v>
      </c>
      <c r="DF190" s="11">
        <f t="shared" si="373"/>
        <v>1336.98</v>
      </c>
      <c r="DG190" s="29">
        <f t="shared" si="374"/>
        <v>2229.59</v>
      </c>
      <c r="DH190" s="11">
        <f t="shared" si="375"/>
        <v>46913.17</v>
      </c>
    </row>
    <row r="191" spans="1:112">
      <c r="A191" s="184" t="s">
        <v>45</v>
      </c>
      <c r="B191" s="186" t="s">
        <v>217</v>
      </c>
      <c r="C191" s="150">
        <v>199494</v>
      </c>
      <c r="D191" s="149">
        <v>8</v>
      </c>
      <c r="E191" s="413">
        <v>484</v>
      </c>
      <c r="F191" s="346">
        <v>14</v>
      </c>
      <c r="G191" s="116">
        <f t="shared" si="315"/>
        <v>470</v>
      </c>
      <c r="H191" s="108">
        <f t="shared" si="327"/>
        <v>470</v>
      </c>
      <c r="I191" s="376">
        <f t="shared" si="328"/>
        <v>470</v>
      </c>
      <c r="J191" s="375"/>
      <c r="K191" s="5">
        <v>10</v>
      </c>
      <c r="L191" s="302">
        <f t="shared" si="268"/>
        <v>10</v>
      </c>
      <c r="M191" s="512">
        <v>9</v>
      </c>
      <c r="N191" s="302">
        <f t="shared" si="329"/>
        <v>9</v>
      </c>
      <c r="O191" s="512">
        <v>2</v>
      </c>
      <c r="P191" s="302">
        <f t="shared" si="330"/>
        <v>2</v>
      </c>
      <c r="Q191" s="520">
        <v>2.75</v>
      </c>
      <c r="R191" s="120">
        <f t="shared" si="252"/>
        <v>27.5</v>
      </c>
      <c r="S191" s="520">
        <v>3.11</v>
      </c>
      <c r="T191" s="120">
        <f t="shared" si="331"/>
        <v>27.99</v>
      </c>
      <c r="U191" s="520">
        <v>2.75</v>
      </c>
      <c r="V191" s="120">
        <f t="shared" si="332"/>
        <v>5.5</v>
      </c>
      <c r="W191" s="520">
        <v>66.099999999999994</v>
      </c>
      <c r="X191" s="7">
        <f t="shared" si="269"/>
        <v>661</v>
      </c>
      <c r="Y191" s="182">
        <v>71.11</v>
      </c>
      <c r="Z191" s="7">
        <f t="shared" si="253"/>
        <v>639.99</v>
      </c>
      <c r="AA191" s="182">
        <v>68</v>
      </c>
      <c r="AB191" s="7">
        <f t="shared" si="254"/>
        <v>136</v>
      </c>
      <c r="AC191" s="8">
        <f t="shared" si="333"/>
        <v>21</v>
      </c>
      <c r="AD191" s="298">
        <f t="shared" si="255"/>
        <v>21</v>
      </c>
      <c r="AE191" s="110">
        <f t="shared" si="334"/>
        <v>2.9042857142857139</v>
      </c>
      <c r="AF191" s="9">
        <f t="shared" si="256"/>
        <v>60.989999999999995</v>
      </c>
      <c r="AG191" s="10">
        <f t="shared" si="335"/>
        <v>68.428095238095239</v>
      </c>
      <c r="AH191" s="11">
        <f t="shared" si="257"/>
        <v>1436.99</v>
      </c>
      <c r="AI191" s="6">
        <v>160</v>
      </c>
      <c r="AJ191" s="298">
        <f t="shared" si="336"/>
        <v>160</v>
      </c>
      <c r="AK191" s="6">
        <v>223</v>
      </c>
      <c r="AL191" s="298">
        <f t="shared" si="337"/>
        <v>223</v>
      </c>
      <c r="AM191" s="6">
        <v>14</v>
      </c>
      <c r="AN191" s="298">
        <f t="shared" si="338"/>
        <v>14</v>
      </c>
      <c r="AO191" s="182">
        <v>4.3099999999999996</v>
      </c>
      <c r="AP191" s="41">
        <f t="shared" si="317"/>
        <v>689.59999999999991</v>
      </c>
      <c r="AQ191" s="182">
        <v>4.41</v>
      </c>
      <c r="AR191" s="41">
        <f t="shared" si="339"/>
        <v>983.43000000000006</v>
      </c>
      <c r="AS191" s="182">
        <v>2.5</v>
      </c>
      <c r="AT191" s="41">
        <f t="shared" si="340"/>
        <v>35</v>
      </c>
      <c r="AU191" s="182">
        <v>87.04</v>
      </c>
      <c r="AV191" s="111">
        <f t="shared" si="258"/>
        <v>13926.400000000001</v>
      </c>
      <c r="AW191" s="182">
        <v>73.97</v>
      </c>
      <c r="AX191" s="111">
        <f t="shared" si="259"/>
        <v>16495.310000000001</v>
      </c>
      <c r="AY191" s="182">
        <v>66.790000000000006</v>
      </c>
      <c r="AZ191" s="118">
        <f t="shared" si="260"/>
        <v>935.06000000000006</v>
      </c>
      <c r="BA191" s="8">
        <f t="shared" si="341"/>
        <v>397</v>
      </c>
      <c r="BB191" s="298">
        <f t="shared" si="261"/>
        <v>397</v>
      </c>
      <c r="BC191" s="110">
        <f t="shared" si="342"/>
        <v>4.3023425692695216</v>
      </c>
      <c r="BD191" s="9">
        <f t="shared" si="262"/>
        <v>1708.0300000000002</v>
      </c>
      <c r="BE191" s="10">
        <f t="shared" si="343"/>
        <v>78.984307304785901</v>
      </c>
      <c r="BF191" s="11">
        <f t="shared" si="263"/>
        <v>31356.770000000004</v>
      </c>
      <c r="BG191" s="304">
        <f t="shared" si="344"/>
        <v>418</v>
      </c>
      <c r="BH191" s="298">
        <f t="shared" si="345"/>
        <v>418</v>
      </c>
      <c r="BI191" s="112">
        <f t="shared" si="346"/>
        <v>4.2321052631578953</v>
      </c>
      <c r="BJ191" s="113">
        <f t="shared" si="264"/>
        <v>1769.0200000000002</v>
      </c>
      <c r="BK191" s="10">
        <f t="shared" si="347"/>
        <v>78.45397129186604</v>
      </c>
      <c r="BL191" s="119">
        <f t="shared" si="265"/>
        <v>32793.760000000002</v>
      </c>
      <c r="BM191" s="5">
        <v>13</v>
      </c>
      <c r="BN191" s="298">
        <f t="shared" si="291"/>
        <v>13</v>
      </c>
      <c r="BO191" s="6">
        <v>38</v>
      </c>
      <c r="BP191" s="298">
        <f t="shared" si="348"/>
        <v>38</v>
      </c>
      <c r="BQ191" s="6">
        <v>1</v>
      </c>
      <c r="BR191" s="298">
        <f t="shared" si="349"/>
        <v>1</v>
      </c>
      <c r="BS191" s="183">
        <v>2.62</v>
      </c>
      <c r="BT191" s="41">
        <f t="shared" si="320"/>
        <v>34.06</v>
      </c>
      <c r="BU191" s="183">
        <v>3.42</v>
      </c>
      <c r="BV191" s="41">
        <f t="shared" si="350"/>
        <v>129.96</v>
      </c>
      <c r="BW191" s="183">
        <v>3</v>
      </c>
      <c r="BX191" s="41">
        <f t="shared" si="351"/>
        <v>3</v>
      </c>
      <c r="BY191" s="182">
        <v>60.38</v>
      </c>
      <c r="BZ191" s="111">
        <f t="shared" si="295"/>
        <v>784.94</v>
      </c>
      <c r="CA191" s="182">
        <v>60.55</v>
      </c>
      <c r="CB191" s="111">
        <f t="shared" si="266"/>
        <v>2300.9</v>
      </c>
      <c r="CC191" s="182">
        <v>53</v>
      </c>
      <c r="CD191" s="111">
        <f t="shared" si="267"/>
        <v>53</v>
      </c>
      <c r="CE191" s="8">
        <f t="shared" si="352"/>
        <v>52</v>
      </c>
      <c r="CF191" s="298">
        <f t="shared" si="270"/>
        <v>52</v>
      </c>
      <c r="CG191" s="110">
        <f t="shared" si="353"/>
        <v>3.2119230769230773</v>
      </c>
      <c r="CH191" s="9">
        <f t="shared" si="271"/>
        <v>167.02</v>
      </c>
      <c r="CI191" s="10">
        <f t="shared" si="354"/>
        <v>60.362307692307695</v>
      </c>
      <c r="CJ191" s="117">
        <f t="shared" si="272"/>
        <v>3138.84</v>
      </c>
      <c r="CK191" s="5"/>
      <c r="CL191" s="302">
        <f t="shared" si="355"/>
        <v>0</v>
      </c>
      <c r="CM191" s="40"/>
      <c r="CN191" s="9">
        <f t="shared" si="356"/>
        <v>0</v>
      </c>
      <c r="CO191" s="6"/>
      <c r="CP191" s="117">
        <f t="shared" si="357"/>
        <v>0</v>
      </c>
      <c r="CQ191" s="195">
        <f t="shared" si="358"/>
        <v>183</v>
      </c>
      <c r="CR191" s="298">
        <f t="shared" si="359"/>
        <v>183</v>
      </c>
      <c r="CS191" s="9">
        <f t="shared" si="360"/>
        <v>751.15999999999985</v>
      </c>
      <c r="CT191" s="117">
        <f t="shared" si="361"/>
        <v>15372.340000000002</v>
      </c>
      <c r="CU191" s="196">
        <f t="shared" si="362"/>
        <v>270</v>
      </c>
      <c r="CV191" s="298">
        <f t="shared" si="363"/>
        <v>270</v>
      </c>
      <c r="CW191" s="31">
        <f t="shared" si="364"/>
        <v>1141.3800000000001</v>
      </c>
      <c r="CX191" s="121">
        <f t="shared" si="365"/>
        <v>19436.200000000004</v>
      </c>
      <c r="CY191" s="196">
        <f t="shared" si="366"/>
        <v>453</v>
      </c>
      <c r="CZ191" s="298">
        <f t="shared" si="367"/>
        <v>453</v>
      </c>
      <c r="DA191" s="31">
        <f t="shared" si="368"/>
        <v>1892.54</v>
      </c>
      <c r="DB191" s="121">
        <f t="shared" si="369"/>
        <v>34808.540000000008</v>
      </c>
      <c r="DC191" s="196">
        <f t="shared" si="370"/>
        <v>17</v>
      </c>
      <c r="DD191" s="298">
        <f t="shared" si="371"/>
        <v>17</v>
      </c>
      <c r="DE191" s="9">
        <f t="shared" si="372"/>
        <v>43.5</v>
      </c>
      <c r="DF191" s="11">
        <f t="shared" si="373"/>
        <v>1124.06</v>
      </c>
      <c r="DG191" s="29">
        <f t="shared" si="374"/>
        <v>1936.0400000000002</v>
      </c>
      <c r="DH191" s="11">
        <f t="shared" si="375"/>
        <v>35932.600000000006</v>
      </c>
    </row>
    <row r="192" spans="1:112">
      <c r="A192" s="179" t="s">
        <v>45</v>
      </c>
      <c r="B192" s="180" t="s">
        <v>218</v>
      </c>
      <c r="C192" s="181">
        <v>199856</v>
      </c>
      <c r="D192" s="146">
        <v>8</v>
      </c>
      <c r="E192" s="413">
        <v>866</v>
      </c>
      <c r="F192" s="346">
        <v>32</v>
      </c>
      <c r="G192" s="116">
        <f t="shared" si="315"/>
        <v>834</v>
      </c>
      <c r="H192" s="108">
        <f t="shared" si="327"/>
        <v>834</v>
      </c>
      <c r="I192" s="376">
        <f t="shared" si="328"/>
        <v>834</v>
      </c>
      <c r="J192" s="375"/>
      <c r="K192" s="5">
        <v>21</v>
      </c>
      <c r="L192" s="302">
        <f t="shared" si="268"/>
        <v>21</v>
      </c>
      <c r="M192" s="512">
        <v>12</v>
      </c>
      <c r="N192" s="302">
        <f t="shared" si="329"/>
        <v>12</v>
      </c>
      <c r="O192" s="512"/>
      <c r="P192" s="302">
        <f t="shared" si="330"/>
        <v>0</v>
      </c>
      <c r="Q192" s="520">
        <v>3.07</v>
      </c>
      <c r="R192" s="120">
        <f t="shared" si="252"/>
        <v>64.47</v>
      </c>
      <c r="S192" s="520">
        <v>2.38</v>
      </c>
      <c r="T192" s="120">
        <f t="shared" si="331"/>
        <v>28.56</v>
      </c>
      <c r="U192" s="520"/>
      <c r="V192" s="120">
        <f t="shared" si="332"/>
        <v>0</v>
      </c>
      <c r="W192" s="520">
        <v>79.709999999999994</v>
      </c>
      <c r="X192" s="7">
        <f t="shared" si="269"/>
        <v>1673.9099999999999</v>
      </c>
      <c r="Y192" s="182">
        <v>72.75</v>
      </c>
      <c r="Z192" s="7">
        <f t="shared" si="253"/>
        <v>873</v>
      </c>
      <c r="AA192" s="182"/>
      <c r="AB192" s="7">
        <f t="shared" si="254"/>
        <v>0</v>
      </c>
      <c r="AC192" s="8">
        <f t="shared" si="333"/>
        <v>33</v>
      </c>
      <c r="AD192" s="298">
        <f t="shared" si="255"/>
        <v>33</v>
      </c>
      <c r="AE192" s="110">
        <f t="shared" si="334"/>
        <v>2.8190909090909093</v>
      </c>
      <c r="AF192" s="9">
        <f t="shared" si="256"/>
        <v>93.03</v>
      </c>
      <c r="AG192" s="10">
        <f t="shared" si="335"/>
        <v>77.179090909090903</v>
      </c>
      <c r="AH192" s="11">
        <f t="shared" si="257"/>
        <v>2546.91</v>
      </c>
      <c r="AI192" s="6">
        <v>276</v>
      </c>
      <c r="AJ192" s="298">
        <f t="shared" si="336"/>
        <v>276</v>
      </c>
      <c r="AK192" s="6">
        <v>405</v>
      </c>
      <c r="AL192" s="298">
        <f t="shared" si="337"/>
        <v>405</v>
      </c>
      <c r="AM192" s="6">
        <v>9</v>
      </c>
      <c r="AN192" s="298">
        <f t="shared" si="338"/>
        <v>9</v>
      </c>
      <c r="AO192" s="182">
        <v>3.84</v>
      </c>
      <c r="AP192" s="41">
        <f t="shared" si="317"/>
        <v>1059.8399999999999</v>
      </c>
      <c r="AQ192" s="182">
        <v>4.34</v>
      </c>
      <c r="AR192" s="41">
        <f t="shared" si="339"/>
        <v>1757.7</v>
      </c>
      <c r="AS192" s="182">
        <v>1.67</v>
      </c>
      <c r="AT192" s="41">
        <f t="shared" si="340"/>
        <v>15.03</v>
      </c>
      <c r="AU192" s="182">
        <v>84.59</v>
      </c>
      <c r="AV192" s="111">
        <f t="shared" si="258"/>
        <v>23346.84</v>
      </c>
      <c r="AW192" s="182">
        <v>73.03</v>
      </c>
      <c r="AX192" s="111">
        <f t="shared" si="259"/>
        <v>29577.15</v>
      </c>
      <c r="AY192" s="182">
        <v>56.44</v>
      </c>
      <c r="AZ192" s="118">
        <f t="shared" si="260"/>
        <v>507.96</v>
      </c>
      <c r="BA192" s="8">
        <f t="shared" si="341"/>
        <v>690</v>
      </c>
      <c r="BB192" s="298">
        <f t="shared" si="261"/>
        <v>690</v>
      </c>
      <c r="BC192" s="110">
        <f t="shared" si="342"/>
        <v>4.1051739130434788</v>
      </c>
      <c r="BD192" s="9">
        <f t="shared" si="262"/>
        <v>2832.57</v>
      </c>
      <c r="BE192" s="10">
        <f t="shared" si="343"/>
        <v>77.437608695652173</v>
      </c>
      <c r="BF192" s="11">
        <f t="shared" si="263"/>
        <v>53431.95</v>
      </c>
      <c r="BG192" s="304">
        <f t="shared" si="344"/>
        <v>723</v>
      </c>
      <c r="BH192" s="298">
        <f t="shared" si="345"/>
        <v>723</v>
      </c>
      <c r="BI192" s="112">
        <f t="shared" si="346"/>
        <v>4.0464730290456439</v>
      </c>
      <c r="BJ192" s="113">
        <f t="shared" si="264"/>
        <v>2925.6000000000004</v>
      </c>
      <c r="BK192" s="10">
        <f t="shared" si="347"/>
        <v>77.425809128630704</v>
      </c>
      <c r="BL192" s="119">
        <f t="shared" si="265"/>
        <v>55978.86</v>
      </c>
      <c r="BM192" s="5">
        <v>36</v>
      </c>
      <c r="BN192" s="298">
        <f t="shared" si="291"/>
        <v>36</v>
      </c>
      <c r="BO192" s="6">
        <v>73</v>
      </c>
      <c r="BP192" s="298">
        <f t="shared" si="348"/>
        <v>73</v>
      </c>
      <c r="BQ192" s="6">
        <v>2</v>
      </c>
      <c r="BR192" s="298">
        <f t="shared" si="349"/>
        <v>2</v>
      </c>
      <c r="BS192" s="183">
        <v>2.54</v>
      </c>
      <c r="BT192" s="41">
        <f t="shared" si="320"/>
        <v>91.44</v>
      </c>
      <c r="BU192" s="183">
        <v>3.28</v>
      </c>
      <c r="BV192" s="41">
        <f t="shared" si="350"/>
        <v>239.44</v>
      </c>
      <c r="BW192" s="183">
        <v>2</v>
      </c>
      <c r="BX192" s="41">
        <f t="shared" si="351"/>
        <v>4</v>
      </c>
      <c r="BY192" s="182">
        <v>63</v>
      </c>
      <c r="BZ192" s="111">
        <f t="shared" si="295"/>
        <v>2268</v>
      </c>
      <c r="CA192" s="182">
        <v>60.64</v>
      </c>
      <c r="CB192" s="111">
        <f t="shared" si="266"/>
        <v>4426.72</v>
      </c>
      <c r="CC192" s="182">
        <v>30.5</v>
      </c>
      <c r="CD192" s="111">
        <f t="shared" si="267"/>
        <v>61</v>
      </c>
      <c r="CE192" s="8">
        <f t="shared" si="352"/>
        <v>111</v>
      </c>
      <c r="CF192" s="298">
        <f t="shared" si="270"/>
        <v>111</v>
      </c>
      <c r="CG192" s="110">
        <f t="shared" si="353"/>
        <v>3.0169369369369368</v>
      </c>
      <c r="CH192" s="9">
        <f t="shared" si="271"/>
        <v>334.88</v>
      </c>
      <c r="CI192" s="10">
        <f t="shared" si="354"/>
        <v>60.862342342342345</v>
      </c>
      <c r="CJ192" s="117">
        <f t="shared" si="272"/>
        <v>6755.72</v>
      </c>
      <c r="CK192" s="5"/>
      <c r="CL192" s="302">
        <f t="shared" si="355"/>
        <v>0</v>
      </c>
      <c r="CM192" s="40"/>
      <c r="CN192" s="9">
        <f t="shared" si="356"/>
        <v>0</v>
      </c>
      <c r="CO192" s="6"/>
      <c r="CP192" s="117">
        <f t="shared" si="357"/>
        <v>0</v>
      </c>
      <c r="CQ192" s="195">
        <f t="shared" si="358"/>
        <v>333</v>
      </c>
      <c r="CR192" s="298">
        <f t="shared" si="359"/>
        <v>333</v>
      </c>
      <c r="CS192" s="9">
        <f t="shared" si="360"/>
        <v>1215.75</v>
      </c>
      <c r="CT192" s="117">
        <f t="shared" si="361"/>
        <v>27288.75</v>
      </c>
      <c r="CU192" s="196">
        <f t="shared" si="362"/>
        <v>490</v>
      </c>
      <c r="CV192" s="298">
        <f t="shared" si="363"/>
        <v>490</v>
      </c>
      <c r="CW192" s="31">
        <f t="shared" si="364"/>
        <v>2025.7</v>
      </c>
      <c r="CX192" s="121">
        <f t="shared" si="365"/>
        <v>34876.870000000003</v>
      </c>
      <c r="CY192" s="196">
        <f t="shared" si="366"/>
        <v>823</v>
      </c>
      <c r="CZ192" s="298">
        <f t="shared" si="367"/>
        <v>823</v>
      </c>
      <c r="DA192" s="31">
        <f t="shared" si="368"/>
        <v>3241.45</v>
      </c>
      <c r="DB192" s="121">
        <f t="shared" si="369"/>
        <v>62165.62</v>
      </c>
      <c r="DC192" s="196">
        <f t="shared" si="370"/>
        <v>11</v>
      </c>
      <c r="DD192" s="298">
        <f t="shared" si="371"/>
        <v>11</v>
      </c>
      <c r="DE192" s="9">
        <f t="shared" si="372"/>
        <v>19.03</v>
      </c>
      <c r="DF192" s="11">
        <f t="shared" si="373"/>
        <v>568.96</v>
      </c>
      <c r="DG192" s="29">
        <f t="shared" si="374"/>
        <v>3260.4800000000005</v>
      </c>
      <c r="DH192" s="11">
        <f t="shared" si="375"/>
        <v>62734.58</v>
      </c>
    </row>
    <row r="193" spans="1:112">
      <c r="A193" s="179" t="s">
        <v>45</v>
      </c>
      <c r="B193" s="180" t="s">
        <v>219</v>
      </c>
      <c r="C193" s="181">
        <v>199786</v>
      </c>
      <c r="D193" s="146">
        <v>9</v>
      </c>
      <c r="E193" s="413">
        <v>437</v>
      </c>
      <c r="F193" s="346">
        <v>14</v>
      </c>
      <c r="G193" s="116">
        <f t="shared" si="315"/>
        <v>423</v>
      </c>
      <c r="H193" s="108">
        <f t="shared" si="327"/>
        <v>423</v>
      </c>
      <c r="I193" s="376">
        <f t="shared" si="328"/>
        <v>423</v>
      </c>
      <c r="J193" s="375"/>
      <c r="K193" s="5">
        <v>33</v>
      </c>
      <c r="L193" s="302">
        <f t="shared" si="268"/>
        <v>33</v>
      </c>
      <c r="M193" s="512">
        <v>7</v>
      </c>
      <c r="N193" s="302">
        <f t="shared" si="329"/>
        <v>7</v>
      </c>
      <c r="O193" s="512"/>
      <c r="P193" s="302">
        <f t="shared" si="330"/>
        <v>0</v>
      </c>
      <c r="Q193" s="520">
        <v>2.83</v>
      </c>
      <c r="R193" s="120">
        <f t="shared" si="252"/>
        <v>93.39</v>
      </c>
      <c r="S193" s="520">
        <v>3.07</v>
      </c>
      <c r="T193" s="120">
        <f t="shared" si="331"/>
        <v>21.49</v>
      </c>
      <c r="U193" s="520"/>
      <c r="V193" s="120">
        <f t="shared" si="332"/>
        <v>0</v>
      </c>
      <c r="W193" s="520">
        <v>84.94</v>
      </c>
      <c r="X193" s="7">
        <f t="shared" si="269"/>
        <v>2803.02</v>
      </c>
      <c r="Y193" s="182">
        <v>73.14</v>
      </c>
      <c r="Z193" s="7">
        <f t="shared" si="253"/>
        <v>511.98</v>
      </c>
      <c r="AA193" s="182"/>
      <c r="AB193" s="7">
        <f t="shared" si="254"/>
        <v>0</v>
      </c>
      <c r="AC193" s="8">
        <f t="shared" si="333"/>
        <v>40</v>
      </c>
      <c r="AD193" s="298">
        <f t="shared" si="255"/>
        <v>40</v>
      </c>
      <c r="AE193" s="110">
        <f t="shared" si="334"/>
        <v>2.8719999999999999</v>
      </c>
      <c r="AF193" s="9">
        <f t="shared" si="256"/>
        <v>114.88</v>
      </c>
      <c r="AG193" s="10">
        <f t="shared" si="335"/>
        <v>82.875</v>
      </c>
      <c r="AH193" s="11">
        <f t="shared" si="257"/>
        <v>3315</v>
      </c>
      <c r="AI193" s="6">
        <v>182</v>
      </c>
      <c r="AJ193" s="298">
        <f t="shared" si="336"/>
        <v>182</v>
      </c>
      <c r="AK193" s="6">
        <v>159</v>
      </c>
      <c r="AL193" s="298">
        <f t="shared" si="337"/>
        <v>159</v>
      </c>
      <c r="AM193" s="6"/>
      <c r="AN193" s="298">
        <f t="shared" si="338"/>
        <v>0</v>
      </c>
      <c r="AO193" s="182">
        <v>3.66</v>
      </c>
      <c r="AP193" s="41">
        <f t="shared" si="317"/>
        <v>666.12</v>
      </c>
      <c r="AQ193" s="182">
        <v>4.74</v>
      </c>
      <c r="AR193" s="41">
        <f t="shared" si="339"/>
        <v>753.66000000000008</v>
      </c>
      <c r="AS193" s="182"/>
      <c r="AT193" s="41">
        <f t="shared" si="340"/>
        <v>0</v>
      </c>
      <c r="AU193" s="182">
        <v>77.88</v>
      </c>
      <c r="AV193" s="111">
        <f t="shared" si="258"/>
        <v>14174.16</v>
      </c>
      <c r="AW193" s="182">
        <v>83.26</v>
      </c>
      <c r="AX193" s="111">
        <f t="shared" si="259"/>
        <v>13238.34</v>
      </c>
      <c r="AY193" s="182"/>
      <c r="AZ193" s="118">
        <f t="shared" si="260"/>
        <v>0</v>
      </c>
      <c r="BA193" s="8">
        <f t="shared" si="341"/>
        <v>341</v>
      </c>
      <c r="BB193" s="298">
        <f t="shared" si="261"/>
        <v>341</v>
      </c>
      <c r="BC193" s="110">
        <f t="shared" si="342"/>
        <v>4.1635777126099711</v>
      </c>
      <c r="BD193" s="9">
        <f t="shared" si="262"/>
        <v>1419.7800000000002</v>
      </c>
      <c r="BE193" s="10">
        <f t="shared" si="343"/>
        <v>80.388563049853374</v>
      </c>
      <c r="BF193" s="11">
        <f t="shared" si="263"/>
        <v>27412.5</v>
      </c>
      <c r="BG193" s="304">
        <f t="shared" si="344"/>
        <v>381</v>
      </c>
      <c r="BH193" s="298">
        <f t="shared" si="345"/>
        <v>381</v>
      </c>
      <c r="BI193" s="112">
        <f t="shared" si="346"/>
        <v>4.0279790026246731</v>
      </c>
      <c r="BJ193" s="113">
        <f t="shared" si="264"/>
        <v>1534.6600000000005</v>
      </c>
      <c r="BK193" s="10">
        <f t="shared" si="347"/>
        <v>80.649606299212593</v>
      </c>
      <c r="BL193" s="119">
        <f t="shared" si="265"/>
        <v>30727.499999999996</v>
      </c>
      <c r="BM193" s="5">
        <v>17</v>
      </c>
      <c r="BN193" s="298">
        <f t="shared" si="291"/>
        <v>17</v>
      </c>
      <c r="BO193" s="6">
        <v>24</v>
      </c>
      <c r="BP193" s="298">
        <f t="shared" si="348"/>
        <v>24</v>
      </c>
      <c r="BQ193" s="6">
        <v>1</v>
      </c>
      <c r="BR193" s="298">
        <f t="shared" si="349"/>
        <v>1</v>
      </c>
      <c r="BS193" s="183">
        <v>3</v>
      </c>
      <c r="BT193" s="41">
        <f t="shared" si="320"/>
        <v>51</v>
      </c>
      <c r="BU193" s="183">
        <v>2.71</v>
      </c>
      <c r="BV193" s="41">
        <f t="shared" si="350"/>
        <v>65.039999999999992</v>
      </c>
      <c r="BW193" s="183">
        <v>1.5</v>
      </c>
      <c r="BX193" s="41">
        <f t="shared" si="351"/>
        <v>1.5</v>
      </c>
      <c r="BY193" s="182">
        <v>76.650000000000006</v>
      </c>
      <c r="BZ193" s="111">
        <f t="shared" si="295"/>
        <v>1303.0500000000002</v>
      </c>
      <c r="CA193" s="182">
        <v>60.04</v>
      </c>
      <c r="CB193" s="111">
        <f t="shared" si="266"/>
        <v>1440.96</v>
      </c>
      <c r="CC193" s="182">
        <v>49</v>
      </c>
      <c r="CD193" s="111">
        <f t="shared" si="267"/>
        <v>49</v>
      </c>
      <c r="CE193" s="8">
        <f t="shared" si="352"/>
        <v>42</v>
      </c>
      <c r="CF193" s="298">
        <f t="shared" si="270"/>
        <v>42</v>
      </c>
      <c r="CG193" s="110">
        <f t="shared" si="353"/>
        <v>2.7985714285714285</v>
      </c>
      <c r="CH193" s="9">
        <f t="shared" si="271"/>
        <v>117.53999999999999</v>
      </c>
      <c r="CI193" s="10">
        <f t="shared" si="354"/>
        <v>66.500238095238103</v>
      </c>
      <c r="CJ193" s="117">
        <f t="shared" si="272"/>
        <v>2793.01</v>
      </c>
      <c r="CK193" s="5"/>
      <c r="CL193" s="302">
        <f t="shared" si="355"/>
        <v>0</v>
      </c>
      <c r="CM193" s="40"/>
      <c r="CN193" s="9">
        <f t="shared" si="356"/>
        <v>0</v>
      </c>
      <c r="CO193" s="6"/>
      <c r="CP193" s="117">
        <f t="shared" si="357"/>
        <v>0</v>
      </c>
      <c r="CQ193" s="195">
        <f t="shared" si="358"/>
        <v>232</v>
      </c>
      <c r="CR193" s="298">
        <f t="shared" si="359"/>
        <v>232</v>
      </c>
      <c r="CS193" s="9">
        <f t="shared" si="360"/>
        <v>810.51</v>
      </c>
      <c r="CT193" s="117">
        <f t="shared" si="361"/>
        <v>18280.23</v>
      </c>
      <c r="CU193" s="196">
        <f t="shared" si="362"/>
        <v>190</v>
      </c>
      <c r="CV193" s="298">
        <f t="shared" si="363"/>
        <v>190</v>
      </c>
      <c r="CW193" s="31">
        <f t="shared" si="364"/>
        <v>840.19</v>
      </c>
      <c r="CX193" s="121">
        <f t="shared" si="365"/>
        <v>15191.279999999999</v>
      </c>
      <c r="CY193" s="196">
        <f t="shared" si="366"/>
        <v>422</v>
      </c>
      <c r="CZ193" s="298">
        <f t="shared" si="367"/>
        <v>422</v>
      </c>
      <c r="DA193" s="31">
        <f t="shared" si="368"/>
        <v>1650.7</v>
      </c>
      <c r="DB193" s="121">
        <f t="shared" si="369"/>
        <v>33471.509999999995</v>
      </c>
      <c r="DC193" s="196">
        <f t="shared" si="370"/>
        <v>1</v>
      </c>
      <c r="DD193" s="298">
        <f t="shared" si="371"/>
        <v>1</v>
      </c>
      <c r="DE193" s="9">
        <f t="shared" si="372"/>
        <v>1.5</v>
      </c>
      <c r="DF193" s="11">
        <f t="shared" si="373"/>
        <v>49</v>
      </c>
      <c r="DG193" s="29">
        <f t="shared" si="374"/>
        <v>1652.2000000000005</v>
      </c>
      <c r="DH193" s="11">
        <f t="shared" si="375"/>
        <v>33520.509999999995</v>
      </c>
    </row>
    <row r="194" spans="1:112">
      <c r="A194" s="179" t="s">
        <v>45</v>
      </c>
      <c r="B194" s="180" t="s">
        <v>220</v>
      </c>
      <c r="C194" s="181">
        <v>198039</v>
      </c>
      <c r="D194" s="146">
        <v>9</v>
      </c>
      <c r="E194" s="413">
        <v>149</v>
      </c>
      <c r="F194" s="346">
        <v>1</v>
      </c>
      <c r="G194" s="116">
        <f t="shared" si="315"/>
        <v>148</v>
      </c>
      <c r="H194" s="108">
        <f t="shared" si="327"/>
        <v>148</v>
      </c>
      <c r="I194" s="376">
        <f t="shared" si="328"/>
        <v>148</v>
      </c>
      <c r="J194" s="375"/>
      <c r="K194" s="5">
        <v>8</v>
      </c>
      <c r="L194" s="302">
        <f t="shared" si="268"/>
        <v>8</v>
      </c>
      <c r="M194" s="512">
        <v>9</v>
      </c>
      <c r="N194" s="302">
        <f t="shared" si="329"/>
        <v>9</v>
      </c>
      <c r="O194" s="512"/>
      <c r="P194" s="302">
        <f t="shared" si="330"/>
        <v>0</v>
      </c>
      <c r="Q194" s="520">
        <v>3.38</v>
      </c>
      <c r="R194" s="120">
        <f t="shared" si="252"/>
        <v>27.04</v>
      </c>
      <c r="S194" s="520">
        <v>2.2799999999999998</v>
      </c>
      <c r="T194" s="120">
        <f t="shared" si="331"/>
        <v>20.52</v>
      </c>
      <c r="U194" s="520"/>
      <c r="V194" s="120">
        <f t="shared" si="332"/>
        <v>0</v>
      </c>
      <c r="W194" s="520">
        <v>78.13</v>
      </c>
      <c r="X194" s="7">
        <f t="shared" si="269"/>
        <v>625.04</v>
      </c>
      <c r="Y194" s="182">
        <v>55.56</v>
      </c>
      <c r="Z194" s="7">
        <f t="shared" si="253"/>
        <v>500.04</v>
      </c>
      <c r="AA194" s="182"/>
      <c r="AB194" s="7">
        <f t="shared" si="254"/>
        <v>0</v>
      </c>
      <c r="AC194" s="8">
        <f t="shared" si="333"/>
        <v>17</v>
      </c>
      <c r="AD194" s="298">
        <f t="shared" si="255"/>
        <v>17</v>
      </c>
      <c r="AE194" s="110">
        <f t="shared" si="334"/>
        <v>2.7976470588235296</v>
      </c>
      <c r="AF194" s="9">
        <f t="shared" si="256"/>
        <v>47.56</v>
      </c>
      <c r="AG194" s="10">
        <f t="shared" si="335"/>
        <v>66.181176470588227</v>
      </c>
      <c r="AH194" s="11">
        <f t="shared" si="257"/>
        <v>1125.08</v>
      </c>
      <c r="AI194" s="6">
        <v>54</v>
      </c>
      <c r="AJ194" s="298">
        <f t="shared" si="336"/>
        <v>54</v>
      </c>
      <c r="AK194" s="6">
        <v>63</v>
      </c>
      <c r="AL194" s="298">
        <f t="shared" si="337"/>
        <v>63</v>
      </c>
      <c r="AM194" s="6"/>
      <c r="AN194" s="298">
        <f t="shared" si="338"/>
        <v>0</v>
      </c>
      <c r="AO194" s="182">
        <v>3.89</v>
      </c>
      <c r="AP194" s="41">
        <f t="shared" si="317"/>
        <v>210.06</v>
      </c>
      <c r="AQ194" s="182">
        <v>5.0199999999999996</v>
      </c>
      <c r="AR194" s="41">
        <f t="shared" si="339"/>
        <v>316.26</v>
      </c>
      <c r="AS194" s="182"/>
      <c r="AT194" s="41">
        <f t="shared" si="340"/>
        <v>0</v>
      </c>
      <c r="AU194" s="182">
        <v>89.15</v>
      </c>
      <c r="AV194" s="111">
        <f t="shared" si="258"/>
        <v>4814.1000000000004</v>
      </c>
      <c r="AW194" s="182">
        <v>81.790000000000006</v>
      </c>
      <c r="AX194" s="111">
        <f t="shared" si="259"/>
        <v>5152.7700000000004</v>
      </c>
      <c r="AY194" s="182"/>
      <c r="AZ194" s="118">
        <f t="shared" si="260"/>
        <v>0</v>
      </c>
      <c r="BA194" s="8">
        <f t="shared" si="341"/>
        <v>117</v>
      </c>
      <c r="BB194" s="298">
        <f t="shared" si="261"/>
        <v>117</v>
      </c>
      <c r="BC194" s="110">
        <f t="shared" si="342"/>
        <v>4.4984615384615383</v>
      </c>
      <c r="BD194" s="9">
        <f t="shared" si="262"/>
        <v>526.31999999999994</v>
      </c>
      <c r="BE194" s="10">
        <f t="shared" si="343"/>
        <v>85.18692307692308</v>
      </c>
      <c r="BF194" s="11">
        <f t="shared" si="263"/>
        <v>9966.8700000000008</v>
      </c>
      <c r="BG194" s="304">
        <f t="shared" si="344"/>
        <v>134</v>
      </c>
      <c r="BH194" s="298">
        <f t="shared" si="345"/>
        <v>134</v>
      </c>
      <c r="BI194" s="112">
        <f t="shared" si="346"/>
        <v>4.2826865671641778</v>
      </c>
      <c r="BJ194" s="113">
        <f t="shared" si="264"/>
        <v>573.87999999999988</v>
      </c>
      <c r="BK194" s="10">
        <f t="shared" si="347"/>
        <v>82.775746268656718</v>
      </c>
      <c r="BL194" s="119">
        <f t="shared" si="265"/>
        <v>11091.95</v>
      </c>
      <c r="BM194" s="5">
        <v>5</v>
      </c>
      <c r="BN194" s="298">
        <f t="shared" si="291"/>
        <v>5</v>
      </c>
      <c r="BO194" s="6">
        <v>9</v>
      </c>
      <c r="BP194" s="298">
        <f t="shared" si="348"/>
        <v>9</v>
      </c>
      <c r="BQ194" s="6"/>
      <c r="BR194" s="298">
        <f t="shared" si="349"/>
        <v>0</v>
      </c>
      <c r="BS194" s="183">
        <v>1.8</v>
      </c>
      <c r="BT194" s="41">
        <f t="shared" si="320"/>
        <v>9</v>
      </c>
      <c r="BU194" s="183">
        <v>4.78</v>
      </c>
      <c r="BV194" s="41">
        <f t="shared" si="350"/>
        <v>43.02</v>
      </c>
      <c r="BW194" s="183"/>
      <c r="BX194" s="41">
        <f t="shared" si="351"/>
        <v>0</v>
      </c>
      <c r="BY194" s="182">
        <v>56.4</v>
      </c>
      <c r="BZ194" s="111">
        <f t="shared" si="295"/>
        <v>282</v>
      </c>
      <c r="CA194" s="182">
        <v>74.78</v>
      </c>
      <c r="CB194" s="111">
        <f t="shared" si="266"/>
        <v>673.02</v>
      </c>
      <c r="CC194" s="182"/>
      <c r="CD194" s="111">
        <f t="shared" si="267"/>
        <v>0</v>
      </c>
      <c r="CE194" s="8">
        <f t="shared" si="352"/>
        <v>14</v>
      </c>
      <c r="CF194" s="298">
        <f t="shared" si="270"/>
        <v>14</v>
      </c>
      <c r="CG194" s="110">
        <f t="shared" si="353"/>
        <v>3.7157142857142857</v>
      </c>
      <c r="CH194" s="9">
        <f t="shared" si="271"/>
        <v>52.02</v>
      </c>
      <c r="CI194" s="10">
        <f t="shared" si="354"/>
        <v>68.215714285714284</v>
      </c>
      <c r="CJ194" s="117">
        <f t="shared" si="272"/>
        <v>955.02</v>
      </c>
      <c r="CK194" s="5"/>
      <c r="CL194" s="302">
        <f t="shared" si="355"/>
        <v>0</v>
      </c>
      <c r="CM194" s="40"/>
      <c r="CN194" s="9">
        <f t="shared" si="356"/>
        <v>0</v>
      </c>
      <c r="CO194" s="6"/>
      <c r="CP194" s="117">
        <f t="shared" si="357"/>
        <v>0</v>
      </c>
      <c r="CQ194" s="195">
        <f t="shared" si="358"/>
        <v>67</v>
      </c>
      <c r="CR194" s="298">
        <f t="shared" si="359"/>
        <v>67</v>
      </c>
      <c r="CS194" s="9">
        <f t="shared" si="360"/>
        <v>246.1</v>
      </c>
      <c r="CT194" s="117">
        <f t="shared" si="361"/>
        <v>5721.14</v>
      </c>
      <c r="CU194" s="196">
        <f t="shared" si="362"/>
        <v>81</v>
      </c>
      <c r="CV194" s="298">
        <f t="shared" si="363"/>
        <v>81</v>
      </c>
      <c r="CW194" s="31">
        <f t="shared" si="364"/>
        <v>379.79999999999995</v>
      </c>
      <c r="CX194" s="121">
        <f t="shared" si="365"/>
        <v>6325.83</v>
      </c>
      <c r="CY194" s="196">
        <f t="shared" si="366"/>
        <v>148</v>
      </c>
      <c r="CZ194" s="298">
        <f t="shared" si="367"/>
        <v>148</v>
      </c>
      <c r="DA194" s="31">
        <f t="shared" si="368"/>
        <v>625.9</v>
      </c>
      <c r="DB194" s="121">
        <f t="shared" si="369"/>
        <v>12046.970000000001</v>
      </c>
      <c r="DC194" s="196">
        <f t="shared" si="370"/>
        <v>0</v>
      </c>
      <c r="DD194" s="298">
        <f t="shared" si="371"/>
        <v>0</v>
      </c>
      <c r="DE194" s="9" t="str">
        <f t="shared" si="372"/>
        <v/>
      </c>
      <c r="DF194" s="11" t="str">
        <f t="shared" si="373"/>
        <v/>
      </c>
      <c r="DG194" s="29">
        <f t="shared" si="374"/>
        <v>625.89999999999986</v>
      </c>
      <c r="DH194" s="11">
        <f t="shared" si="375"/>
        <v>12046.970000000001</v>
      </c>
    </row>
    <row r="195" spans="1:112">
      <c r="A195" s="179" t="s">
        <v>45</v>
      </c>
      <c r="B195" s="180" t="s">
        <v>221</v>
      </c>
      <c r="C195" s="181">
        <v>198118</v>
      </c>
      <c r="D195" s="146">
        <v>9</v>
      </c>
      <c r="E195" s="413">
        <v>433</v>
      </c>
      <c r="F195" s="346">
        <v>7</v>
      </c>
      <c r="G195" s="116">
        <f t="shared" si="315"/>
        <v>426</v>
      </c>
      <c r="H195" s="108">
        <f t="shared" si="327"/>
        <v>426</v>
      </c>
      <c r="I195" s="376">
        <f t="shared" si="328"/>
        <v>426</v>
      </c>
      <c r="J195" s="375"/>
      <c r="K195" s="5">
        <v>21</v>
      </c>
      <c r="L195" s="302">
        <f t="shared" si="268"/>
        <v>21</v>
      </c>
      <c r="M195" s="512">
        <v>7</v>
      </c>
      <c r="N195" s="302">
        <f t="shared" si="329"/>
        <v>7</v>
      </c>
      <c r="O195" s="512">
        <v>1</v>
      </c>
      <c r="P195" s="302">
        <f t="shared" si="330"/>
        <v>1</v>
      </c>
      <c r="Q195" s="520">
        <v>2.71</v>
      </c>
      <c r="R195" s="120">
        <f t="shared" si="252"/>
        <v>56.91</v>
      </c>
      <c r="S195" s="520">
        <v>3.36</v>
      </c>
      <c r="T195" s="120">
        <f t="shared" si="331"/>
        <v>23.52</v>
      </c>
      <c r="U195" s="520">
        <v>2.5</v>
      </c>
      <c r="V195" s="120">
        <f t="shared" si="332"/>
        <v>2.5</v>
      </c>
      <c r="W195" s="520">
        <v>78.239999999999995</v>
      </c>
      <c r="X195" s="7">
        <f t="shared" si="269"/>
        <v>1643.04</v>
      </c>
      <c r="Y195" s="182">
        <v>71.290000000000006</v>
      </c>
      <c r="Z195" s="7">
        <f t="shared" si="253"/>
        <v>499.03000000000003</v>
      </c>
      <c r="AA195" s="182">
        <v>75</v>
      </c>
      <c r="AB195" s="7">
        <f t="shared" si="254"/>
        <v>75</v>
      </c>
      <c r="AC195" s="8">
        <f t="shared" si="333"/>
        <v>29</v>
      </c>
      <c r="AD195" s="298">
        <f t="shared" si="255"/>
        <v>29</v>
      </c>
      <c r="AE195" s="110">
        <f t="shared" si="334"/>
        <v>2.8596551724137926</v>
      </c>
      <c r="AF195" s="9">
        <f t="shared" si="256"/>
        <v>82.929999999999993</v>
      </c>
      <c r="AG195" s="10">
        <f t="shared" si="335"/>
        <v>76.450689655172425</v>
      </c>
      <c r="AH195" s="11">
        <f t="shared" si="257"/>
        <v>2217.0700000000002</v>
      </c>
      <c r="AI195" s="6">
        <v>146</v>
      </c>
      <c r="AJ195" s="298">
        <f t="shared" si="336"/>
        <v>146</v>
      </c>
      <c r="AK195" s="6">
        <v>168</v>
      </c>
      <c r="AL195" s="298">
        <f t="shared" si="337"/>
        <v>168</v>
      </c>
      <c r="AM195" s="6">
        <v>2</v>
      </c>
      <c r="AN195" s="298">
        <f t="shared" si="338"/>
        <v>2</v>
      </c>
      <c r="AO195" s="182">
        <v>3.4</v>
      </c>
      <c r="AP195" s="41">
        <f t="shared" si="317"/>
        <v>496.4</v>
      </c>
      <c r="AQ195" s="182">
        <v>4.46</v>
      </c>
      <c r="AR195" s="41">
        <f t="shared" si="339"/>
        <v>749.28</v>
      </c>
      <c r="AS195" s="182">
        <v>4.25</v>
      </c>
      <c r="AT195" s="41">
        <f t="shared" si="340"/>
        <v>8.5</v>
      </c>
      <c r="AU195" s="182">
        <v>84.68</v>
      </c>
      <c r="AV195" s="111">
        <f t="shared" si="258"/>
        <v>12363.28</v>
      </c>
      <c r="AW195" s="182">
        <v>74.52</v>
      </c>
      <c r="AX195" s="111">
        <f t="shared" si="259"/>
        <v>12519.359999999999</v>
      </c>
      <c r="AY195" s="182">
        <v>49</v>
      </c>
      <c r="AZ195" s="118">
        <f t="shared" si="260"/>
        <v>98</v>
      </c>
      <c r="BA195" s="8">
        <f t="shared" si="341"/>
        <v>316</v>
      </c>
      <c r="BB195" s="298">
        <f t="shared" si="261"/>
        <v>316</v>
      </c>
      <c r="BC195" s="110">
        <f t="shared" si="342"/>
        <v>3.9689240506329111</v>
      </c>
      <c r="BD195" s="9">
        <f t="shared" si="262"/>
        <v>1254.1799999999998</v>
      </c>
      <c r="BE195" s="10">
        <f t="shared" si="343"/>
        <v>79.052658227848099</v>
      </c>
      <c r="BF195" s="11">
        <f t="shared" si="263"/>
        <v>24980.639999999999</v>
      </c>
      <c r="BG195" s="304">
        <f t="shared" si="344"/>
        <v>345</v>
      </c>
      <c r="BH195" s="298">
        <f t="shared" si="345"/>
        <v>345</v>
      </c>
      <c r="BI195" s="112">
        <f t="shared" si="346"/>
        <v>3.8756811594202896</v>
      </c>
      <c r="BJ195" s="113">
        <f t="shared" si="264"/>
        <v>1337.11</v>
      </c>
      <c r="BK195" s="10">
        <f t="shared" si="347"/>
        <v>78.833942028985504</v>
      </c>
      <c r="BL195" s="119">
        <f t="shared" si="265"/>
        <v>27197.71</v>
      </c>
      <c r="BM195" s="5">
        <v>28</v>
      </c>
      <c r="BN195" s="298">
        <f t="shared" si="291"/>
        <v>28</v>
      </c>
      <c r="BO195" s="6">
        <v>52</v>
      </c>
      <c r="BP195" s="298">
        <f t="shared" si="348"/>
        <v>52</v>
      </c>
      <c r="BQ195" s="6">
        <v>1</v>
      </c>
      <c r="BR195" s="298">
        <f t="shared" si="349"/>
        <v>1</v>
      </c>
      <c r="BS195" s="183">
        <v>3</v>
      </c>
      <c r="BT195" s="41">
        <f t="shared" si="320"/>
        <v>84</v>
      </c>
      <c r="BU195" s="183">
        <v>2.5499999999999998</v>
      </c>
      <c r="BV195" s="41">
        <f t="shared" si="350"/>
        <v>132.6</v>
      </c>
      <c r="BW195" s="183">
        <v>2.5</v>
      </c>
      <c r="BX195" s="41">
        <f t="shared" si="351"/>
        <v>2.5</v>
      </c>
      <c r="BY195" s="182">
        <v>58.18</v>
      </c>
      <c r="BZ195" s="111">
        <f t="shared" si="295"/>
        <v>1629.04</v>
      </c>
      <c r="CA195" s="182">
        <v>56.71</v>
      </c>
      <c r="CB195" s="111">
        <f t="shared" si="266"/>
        <v>2948.92</v>
      </c>
      <c r="CC195" s="182">
        <v>68</v>
      </c>
      <c r="CD195" s="111">
        <f t="shared" si="267"/>
        <v>68</v>
      </c>
      <c r="CE195" s="8">
        <f t="shared" si="352"/>
        <v>81</v>
      </c>
      <c r="CF195" s="298">
        <f t="shared" si="270"/>
        <v>81</v>
      </c>
      <c r="CG195" s="110">
        <f t="shared" si="353"/>
        <v>2.7049382716049384</v>
      </c>
      <c r="CH195" s="9">
        <f t="shared" si="271"/>
        <v>219.10000000000002</v>
      </c>
      <c r="CI195" s="10">
        <f t="shared" si="354"/>
        <v>57.357530864197528</v>
      </c>
      <c r="CJ195" s="117">
        <f t="shared" si="272"/>
        <v>4645.96</v>
      </c>
      <c r="CK195" s="5"/>
      <c r="CL195" s="302">
        <f t="shared" si="355"/>
        <v>0</v>
      </c>
      <c r="CM195" s="40"/>
      <c r="CN195" s="9">
        <f t="shared" si="356"/>
        <v>0</v>
      </c>
      <c r="CO195" s="6"/>
      <c r="CP195" s="117">
        <f t="shared" si="357"/>
        <v>0</v>
      </c>
      <c r="CQ195" s="195">
        <f t="shared" si="358"/>
        <v>195</v>
      </c>
      <c r="CR195" s="298">
        <f t="shared" si="359"/>
        <v>195</v>
      </c>
      <c r="CS195" s="9">
        <f t="shared" si="360"/>
        <v>637.30999999999995</v>
      </c>
      <c r="CT195" s="117">
        <f t="shared" si="361"/>
        <v>15635.36</v>
      </c>
      <c r="CU195" s="196">
        <f t="shared" si="362"/>
        <v>227</v>
      </c>
      <c r="CV195" s="298">
        <f t="shared" si="363"/>
        <v>227</v>
      </c>
      <c r="CW195" s="31">
        <f t="shared" si="364"/>
        <v>905.4</v>
      </c>
      <c r="CX195" s="121">
        <f t="shared" si="365"/>
        <v>15967.31</v>
      </c>
      <c r="CY195" s="196">
        <f t="shared" si="366"/>
        <v>422</v>
      </c>
      <c r="CZ195" s="298">
        <f t="shared" si="367"/>
        <v>422</v>
      </c>
      <c r="DA195" s="31">
        <f t="shared" si="368"/>
        <v>1542.71</v>
      </c>
      <c r="DB195" s="121">
        <f t="shared" si="369"/>
        <v>31602.67</v>
      </c>
      <c r="DC195" s="196">
        <f t="shared" si="370"/>
        <v>4</v>
      </c>
      <c r="DD195" s="298">
        <f t="shared" si="371"/>
        <v>4</v>
      </c>
      <c r="DE195" s="9">
        <f t="shared" si="372"/>
        <v>13.5</v>
      </c>
      <c r="DF195" s="11">
        <f t="shared" si="373"/>
        <v>241</v>
      </c>
      <c r="DG195" s="29">
        <f t="shared" si="374"/>
        <v>1556.21</v>
      </c>
      <c r="DH195" s="11">
        <f t="shared" si="375"/>
        <v>31843.67</v>
      </c>
    </row>
    <row r="196" spans="1:112">
      <c r="A196" s="179" t="s">
        <v>45</v>
      </c>
      <c r="B196" s="180" t="s">
        <v>222</v>
      </c>
      <c r="C196" s="181">
        <v>198321</v>
      </c>
      <c r="D196" s="146">
        <v>9</v>
      </c>
      <c r="E196" s="413">
        <v>195</v>
      </c>
      <c r="F196" s="346">
        <v>10</v>
      </c>
      <c r="G196" s="116">
        <f t="shared" si="315"/>
        <v>185</v>
      </c>
      <c r="H196" s="108">
        <f t="shared" si="327"/>
        <v>185</v>
      </c>
      <c r="I196" s="376">
        <f t="shared" si="328"/>
        <v>185</v>
      </c>
      <c r="J196" s="375"/>
      <c r="K196" s="5">
        <v>22</v>
      </c>
      <c r="L196" s="302">
        <f t="shared" si="268"/>
        <v>22</v>
      </c>
      <c r="M196" s="512">
        <v>6</v>
      </c>
      <c r="N196" s="302">
        <f t="shared" si="329"/>
        <v>6</v>
      </c>
      <c r="O196" s="512"/>
      <c r="P196" s="302">
        <f t="shared" si="330"/>
        <v>0</v>
      </c>
      <c r="Q196" s="520">
        <v>2.57</v>
      </c>
      <c r="R196" s="120">
        <f t="shared" si="252"/>
        <v>56.54</v>
      </c>
      <c r="S196" s="520">
        <v>2.58</v>
      </c>
      <c r="T196" s="120">
        <f t="shared" si="331"/>
        <v>15.48</v>
      </c>
      <c r="U196" s="520"/>
      <c r="V196" s="120">
        <f t="shared" si="332"/>
        <v>0</v>
      </c>
      <c r="W196" s="520">
        <v>71.52</v>
      </c>
      <c r="X196" s="7">
        <f t="shared" si="269"/>
        <v>1573.4399999999998</v>
      </c>
      <c r="Y196" s="182">
        <v>69.33</v>
      </c>
      <c r="Z196" s="7">
        <f t="shared" si="253"/>
        <v>415.98</v>
      </c>
      <c r="AA196" s="182"/>
      <c r="AB196" s="7">
        <f t="shared" si="254"/>
        <v>0</v>
      </c>
      <c r="AC196" s="8">
        <f t="shared" si="333"/>
        <v>28</v>
      </c>
      <c r="AD196" s="298">
        <f t="shared" si="255"/>
        <v>28</v>
      </c>
      <c r="AE196" s="110">
        <f t="shared" si="334"/>
        <v>2.5721428571428571</v>
      </c>
      <c r="AF196" s="9">
        <f t="shared" si="256"/>
        <v>72.02</v>
      </c>
      <c r="AG196" s="10">
        <f t="shared" si="335"/>
        <v>71.050714285714278</v>
      </c>
      <c r="AH196" s="11">
        <f t="shared" si="257"/>
        <v>1989.4199999999998</v>
      </c>
      <c r="AI196" s="6">
        <v>65</v>
      </c>
      <c r="AJ196" s="298">
        <f t="shared" si="336"/>
        <v>65</v>
      </c>
      <c r="AK196" s="6">
        <v>66</v>
      </c>
      <c r="AL196" s="298">
        <f t="shared" si="337"/>
        <v>66</v>
      </c>
      <c r="AM196" s="6"/>
      <c r="AN196" s="298">
        <f t="shared" si="338"/>
        <v>0</v>
      </c>
      <c r="AO196" s="182">
        <v>4.03</v>
      </c>
      <c r="AP196" s="41">
        <f t="shared" si="317"/>
        <v>261.95</v>
      </c>
      <c r="AQ196" s="182">
        <v>5.83</v>
      </c>
      <c r="AR196" s="41">
        <f t="shared" si="339"/>
        <v>384.78000000000003</v>
      </c>
      <c r="AS196" s="182"/>
      <c r="AT196" s="41">
        <f t="shared" si="340"/>
        <v>0</v>
      </c>
      <c r="AU196" s="182">
        <v>94.08</v>
      </c>
      <c r="AV196" s="111">
        <f t="shared" si="258"/>
        <v>6115.2</v>
      </c>
      <c r="AW196" s="182">
        <v>95.39</v>
      </c>
      <c r="AX196" s="111">
        <f t="shared" si="259"/>
        <v>6295.74</v>
      </c>
      <c r="AY196" s="182"/>
      <c r="AZ196" s="118">
        <f t="shared" si="260"/>
        <v>0</v>
      </c>
      <c r="BA196" s="8">
        <f t="shared" si="341"/>
        <v>131</v>
      </c>
      <c r="BB196" s="298">
        <f t="shared" si="261"/>
        <v>131</v>
      </c>
      <c r="BC196" s="110">
        <f t="shared" si="342"/>
        <v>4.9368702290076341</v>
      </c>
      <c r="BD196" s="9">
        <f t="shared" si="262"/>
        <v>646.73</v>
      </c>
      <c r="BE196" s="10">
        <f t="shared" si="343"/>
        <v>94.74</v>
      </c>
      <c r="BF196" s="11">
        <f t="shared" si="263"/>
        <v>12410.939999999999</v>
      </c>
      <c r="BG196" s="304">
        <f t="shared" si="344"/>
        <v>159</v>
      </c>
      <c r="BH196" s="298">
        <f t="shared" si="345"/>
        <v>159</v>
      </c>
      <c r="BI196" s="112">
        <f t="shared" si="346"/>
        <v>4.5204402515723272</v>
      </c>
      <c r="BJ196" s="113">
        <f t="shared" si="264"/>
        <v>718.75</v>
      </c>
      <c r="BK196" s="10">
        <f t="shared" si="347"/>
        <v>90.56830188679244</v>
      </c>
      <c r="BL196" s="119">
        <f t="shared" si="265"/>
        <v>14400.359999999999</v>
      </c>
      <c r="BM196" s="5">
        <v>11</v>
      </c>
      <c r="BN196" s="298">
        <f t="shared" si="291"/>
        <v>11</v>
      </c>
      <c r="BO196" s="6">
        <v>15</v>
      </c>
      <c r="BP196" s="298">
        <f t="shared" si="348"/>
        <v>15</v>
      </c>
      <c r="BQ196" s="6"/>
      <c r="BR196" s="298">
        <f t="shared" si="349"/>
        <v>0</v>
      </c>
      <c r="BS196" s="183">
        <v>2.86</v>
      </c>
      <c r="BT196" s="41">
        <f t="shared" si="320"/>
        <v>31.459999999999997</v>
      </c>
      <c r="BU196" s="183">
        <v>3.27</v>
      </c>
      <c r="BV196" s="41">
        <f t="shared" si="350"/>
        <v>49.05</v>
      </c>
      <c r="BW196" s="183"/>
      <c r="BX196" s="41">
        <f t="shared" si="351"/>
        <v>0</v>
      </c>
      <c r="BY196" s="182">
        <v>76.73</v>
      </c>
      <c r="BZ196" s="111">
        <f t="shared" si="295"/>
        <v>844.03000000000009</v>
      </c>
      <c r="CA196" s="182">
        <v>65.2</v>
      </c>
      <c r="CB196" s="111">
        <f t="shared" si="266"/>
        <v>978</v>
      </c>
      <c r="CC196" s="182"/>
      <c r="CD196" s="111">
        <f t="shared" si="267"/>
        <v>0</v>
      </c>
      <c r="CE196" s="8">
        <f t="shared" si="352"/>
        <v>26</v>
      </c>
      <c r="CF196" s="298">
        <f t="shared" si="270"/>
        <v>26</v>
      </c>
      <c r="CG196" s="110">
        <f t="shared" si="353"/>
        <v>3.096538461538461</v>
      </c>
      <c r="CH196" s="9">
        <f t="shared" si="271"/>
        <v>80.509999999999991</v>
      </c>
      <c r="CI196" s="10">
        <f t="shared" si="354"/>
        <v>70.078076923076935</v>
      </c>
      <c r="CJ196" s="117">
        <f t="shared" si="272"/>
        <v>1822.0300000000002</v>
      </c>
      <c r="CK196" s="5"/>
      <c r="CL196" s="302">
        <f t="shared" si="355"/>
        <v>0</v>
      </c>
      <c r="CM196" s="40"/>
      <c r="CN196" s="9">
        <f t="shared" si="356"/>
        <v>0</v>
      </c>
      <c r="CO196" s="6"/>
      <c r="CP196" s="117">
        <f t="shared" si="357"/>
        <v>0</v>
      </c>
      <c r="CQ196" s="195">
        <f t="shared" si="358"/>
        <v>98</v>
      </c>
      <c r="CR196" s="298">
        <f t="shared" si="359"/>
        <v>98</v>
      </c>
      <c r="CS196" s="9">
        <f t="shared" si="360"/>
        <v>349.95</v>
      </c>
      <c r="CT196" s="117">
        <f t="shared" si="361"/>
        <v>8532.67</v>
      </c>
      <c r="CU196" s="196">
        <f t="shared" si="362"/>
        <v>87</v>
      </c>
      <c r="CV196" s="298">
        <f t="shared" si="363"/>
        <v>87</v>
      </c>
      <c r="CW196" s="31">
        <f t="shared" si="364"/>
        <v>449.31000000000006</v>
      </c>
      <c r="CX196" s="121">
        <f t="shared" si="365"/>
        <v>7689.7199999999993</v>
      </c>
      <c r="CY196" s="196">
        <f t="shared" si="366"/>
        <v>185</v>
      </c>
      <c r="CZ196" s="298">
        <f t="shared" si="367"/>
        <v>185</v>
      </c>
      <c r="DA196" s="31">
        <f t="shared" si="368"/>
        <v>799.26</v>
      </c>
      <c r="DB196" s="121">
        <f t="shared" si="369"/>
        <v>16222.39</v>
      </c>
      <c r="DC196" s="196">
        <f t="shared" si="370"/>
        <v>0</v>
      </c>
      <c r="DD196" s="298">
        <f t="shared" si="371"/>
        <v>0</v>
      </c>
      <c r="DE196" s="9" t="str">
        <f t="shared" si="372"/>
        <v/>
      </c>
      <c r="DF196" s="11" t="str">
        <f t="shared" si="373"/>
        <v/>
      </c>
      <c r="DG196" s="29">
        <f t="shared" si="374"/>
        <v>799.26</v>
      </c>
      <c r="DH196" s="11">
        <f t="shared" si="375"/>
        <v>16222.39</v>
      </c>
    </row>
    <row r="197" spans="1:112">
      <c r="A197" s="179" t="s">
        <v>45</v>
      </c>
      <c r="B197" s="187" t="s">
        <v>223</v>
      </c>
      <c r="C197" s="181">
        <v>198330</v>
      </c>
      <c r="D197" s="146">
        <v>9</v>
      </c>
      <c r="E197" s="413">
        <v>447</v>
      </c>
      <c r="F197" s="346">
        <v>4</v>
      </c>
      <c r="G197" s="116">
        <f t="shared" si="315"/>
        <v>443</v>
      </c>
      <c r="H197" s="108">
        <f t="shared" si="327"/>
        <v>443</v>
      </c>
      <c r="I197" s="376">
        <f t="shared" si="328"/>
        <v>443</v>
      </c>
      <c r="J197" s="375"/>
      <c r="K197" s="5">
        <v>13</v>
      </c>
      <c r="L197" s="302">
        <f t="shared" si="268"/>
        <v>13</v>
      </c>
      <c r="M197" s="512">
        <v>7</v>
      </c>
      <c r="N197" s="302">
        <f t="shared" si="329"/>
        <v>7</v>
      </c>
      <c r="O197" s="512"/>
      <c r="P197" s="302">
        <f t="shared" si="330"/>
        <v>0</v>
      </c>
      <c r="Q197" s="520">
        <v>2.73</v>
      </c>
      <c r="R197" s="120">
        <f t="shared" si="252"/>
        <v>35.49</v>
      </c>
      <c r="S197" s="520">
        <v>2.14</v>
      </c>
      <c r="T197" s="120">
        <f t="shared" si="331"/>
        <v>14.98</v>
      </c>
      <c r="U197" s="520"/>
      <c r="V197" s="120">
        <f t="shared" si="332"/>
        <v>0</v>
      </c>
      <c r="W197" s="520">
        <v>70</v>
      </c>
      <c r="X197" s="7">
        <f t="shared" si="269"/>
        <v>910</v>
      </c>
      <c r="Y197" s="182">
        <v>68.14</v>
      </c>
      <c r="Z197" s="7">
        <f t="shared" si="253"/>
        <v>476.98</v>
      </c>
      <c r="AA197" s="182"/>
      <c r="AB197" s="7">
        <f t="shared" si="254"/>
        <v>0</v>
      </c>
      <c r="AC197" s="8">
        <f t="shared" si="333"/>
        <v>20</v>
      </c>
      <c r="AD197" s="298">
        <f t="shared" si="255"/>
        <v>20</v>
      </c>
      <c r="AE197" s="110">
        <f t="shared" si="334"/>
        <v>2.5234999999999999</v>
      </c>
      <c r="AF197" s="9">
        <f t="shared" si="256"/>
        <v>50.47</v>
      </c>
      <c r="AG197" s="10">
        <f t="shared" si="335"/>
        <v>69.349000000000004</v>
      </c>
      <c r="AH197" s="11">
        <f t="shared" si="257"/>
        <v>1386.98</v>
      </c>
      <c r="AI197" s="6">
        <v>183</v>
      </c>
      <c r="AJ197" s="298">
        <f t="shared" si="336"/>
        <v>183</v>
      </c>
      <c r="AK197" s="6">
        <v>189</v>
      </c>
      <c r="AL197" s="298">
        <f t="shared" si="337"/>
        <v>189</v>
      </c>
      <c r="AM197" s="6">
        <v>1</v>
      </c>
      <c r="AN197" s="298">
        <f t="shared" si="338"/>
        <v>1</v>
      </c>
      <c r="AO197" s="182">
        <v>3.45</v>
      </c>
      <c r="AP197" s="41">
        <f t="shared" si="317"/>
        <v>631.35</v>
      </c>
      <c r="AQ197" s="182">
        <v>3.89</v>
      </c>
      <c r="AR197" s="41">
        <f t="shared" si="339"/>
        <v>735.21</v>
      </c>
      <c r="AS197" s="182">
        <v>1.5</v>
      </c>
      <c r="AT197" s="41">
        <f t="shared" si="340"/>
        <v>1.5</v>
      </c>
      <c r="AU197" s="182">
        <v>81.819999999999993</v>
      </c>
      <c r="AV197" s="111">
        <f t="shared" si="258"/>
        <v>14973.06</v>
      </c>
      <c r="AW197" s="182">
        <v>69.03</v>
      </c>
      <c r="AX197" s="111">
        <f t="shared" si="259"/>
        <v>13046.67</v>
      </c>
      <c r="AY197" s="182">
        <v>33</v>
      </c>
      <c r="AZ197" s="118">
        <f t="shared" si="260"/>
        <v>33</v>
      </c>
      <c r="BA197" s="8">
        <f t="shared" si="341"/>
        <v>373</v>
      </c>
      <c r="BB197" s="298">
        <f t="shared" si="261"/>
        <v>373</v>
      </c>
      <c r="BC197" s="110">
        <f t="shared" si="342"/>
        <v>3.6677211796246647</v>
      </c>
      <c r="BD197" s="9">
        <f t="shared" si="262"/>
        <v>1368.06</v>
      </c>
      <c r="BE197" s="10">
        <f t="shared" si="343"/>
        <v>75.208391420911525</v>
      </c>
      <c r="BF197" s="11">
        <f t="shared" si="263"/>
        <v>28052.73</v>
      </c>
      <c r="BG197" s="304">
        <f t="shared" si="344"/>
        <v>393</v>
      </c>
      <c r="BH197" s="298">
        <f t="shared" si="345"/>
        <v>393</v>
      </c>
      <c r="BI197" s="112">
        <f t="shared" si="346"/>
        <v>3.6094910941475828</v>
      </c>
      <c r="BJ197" s="113">
        <f t="shared" si="264"/>
        <v>1418.53</v>
      </c>
      <c r="BK197" s="10">
        <f t="shared" si="347"/>
        <v>74.910203562340968</v>
      </c>
      <c r="BL197" s="119">
        <f t="shared" si="265"/>
        <v>29439.71</v>
      </c>
      <c r="BM197" s="5">
        <v>20</v>
      </c>
      <c r="BN197" s="298">
        <f t="shared" si="291"/>
        <v>20</v>
      </c>
      <c r="BO197" s="6">
        <v>30</v>
      </c>
      <c r="BP197" s="298">
        <f t="shared" si="348"/>
        <v>30</v>
      </c>
      <c r="BQ197" s="6"/>
      <c r="BR197" s="298">
        <f t="shared" si="349"/>
        <v>0</v>
      </c>
      <c r="BS197" s="183">
        <v>3.35</v>
      </c>
      <c r="BT197" s="41">
        <f t="shared" si="320"/>
        <v>67</v>
      </c>
      <c r="BU197" s="183">
        <v>2.5299999999999998</v>
      </c>
      <c r="BV197" s="41">
        <f t="shared" si="350"/>
        <v>75.899999999999991</v>
      </c>
      <c r="BW197" s="183"/>
      <c r="BX197" s="41">
        <f t="shared" si="351"/>
        <v>0</v>
      </c>
      <c r="BY197" s="182">
        <v>70.099999999999994</v>
      </c>
      <c r="BZ197" s="111">
        <f t="shared" si="295"/>
        <v>1402</v>
      </c>
      <c r="CA197" s="182">
        <v>51.6</v>
      </c>
      <c r="CB197" s="111">
        <f t="shared" si="266"/>
        <v>1548</v>
      </c>
      <c r="CC197" s="182"/>
      <c r="CD197" s="111">
        <f t="shared" si="267"/>
        <v>0</v>
      </c>
      <c r="CE197" s="8">
        <f t="shared" si="352"/>
        <v>50</v>
      </c>
      <c r="CF197" s="298">
        <f t="shared" si="270"/>
        <v>50</v>
      </c>
      <c r="CG197" s="110">
        <f t="shared" si="353"/>
        <v>2.8579999999999997</v>
      </c>
      <c r="CH197" s="9">
        <f t="shared" si="271"/>
        <v>142.89999999999998</v>
      </c>
      <c r="CI197" s="10">
        <f t="shared" si="354"/>
        <v>59</v>
      </c>
      <c r="CJ197" s="117">
        <f t="shared" si="272"/>
        <v>2950</v>
      </c>
      <c r="CK197" s="5"/>
      <c r="CL197" s="302">
        <f t="shared" si="355"/>
        <v>0</v>
      </c>
      <c r="CM197" s="40"/>
      <c r="CN197" s="9">
        <f t="shared" si="356"/>
        <v>0</v>
      </c>
      <c r="CO197" s="6"/>
      <c r="CP197" s="117">
        <f t="shared" si="357"/>
        <v>0</v>
      </c>
      <c r="CQ197" s="195">
        <f t="shared" si="358"/>
        <v>216</v>
      </c>
      <c r="CR197" s="298">
        <f t="shared" si="359"/>
        <v>216</v>
      </c>
      <c r="CS197" s="9">
        <f t="shared" si="360"/>
        <v>733.84</v>
      </c>
      <c r="CT197" s="117">
        <f t="shared" si="361"/>
        <v>17285.059999999998</v>
      </c>
      <c r="CU197" s="196">
        <f t="shared" si="362"/>
        <v>226</v>
      </c>
      <c r="CV197" s="298">
        <f t="shared" si="363"/>
        <v>226</v>
      </c>
      <c r="CW197" s="31">
        <f t="shared" si="364"/>
        <v>826.09</v>
      </c>
      <c r="CX197" s="121">
        <f t="shared" si="365"/>
        <v>15071.65</v>
      </c>
      <c r="CY197" s="196">
        <f t="shared" si="366"/>
        <v>442</v>
      </c>
      <c r="CZ197" s="298">
        <f t="shared" si="367"/>
        <v>442</v>
      </c>
      <c r="DA197" s="31">
        <f t="shared" si="368"/>
        <v>1559.93</v>
      </c>
      <c r="DB197" s="121">
        <f t="shared" si="369"/>
        <v>32356.71</v>
      </c>
      <c r="DC197" s="196">
        <f t="shared" si="370"/>
        <v>1</v>
      </c>
      <c r="DD197" s="298">
        <f t="shared" si="371"/>
        <v>1</v>
      </c>
      <c r="DE197" s="9">
        <f t="shared" si="372"/>
        <v>1.5</v>
      </c>
      <c r="DF197" s="11">
        <f t="shared" si="373"/>
        <v>33</v>
      </c>
      <c r="DG197" s="29">
        <f t="shared" si="374"/>
        <v>1561.4299999999998</v>
      </c>
      <c r="DH197" s="11">
        <f t="shared" si="375"/>
        <v>32389.71</v>
      </c>
    </row>
    <row r="198" spans="1:112">
      <c r="A198" s="179" t="s">
        <v>45</v>
      </c>
      <c r="B198" s="180" t="s">
        <v>224</v>
      </c>
      <c r="C198" s="181">
        <v>197814</v>
      </c>
      <c r="D198" s="146">
        <v>9</v>
      </c>
      <c r="E198" s="413">
        <v>144</v>
      </c>
      <c r="F198" s="346">
        <v>4</v>
      </c>
      <c r="G198" s="116">
        <f t="shared" si="315"/>
        <v>140</v>
      </c>
      <c r="H198" s="108">
        <f t="shared" si="327"/>
        <v>140</v>
      </c>
      <c r="I198" s="376">
        <f t="shared" si="328"/>
        <v>140</v>
      </c>
      <c r="J198" s="375"/>
      <c r="K198" s="5">
        <v>6</v>
      </c>
      <c r="L198" s="302">
        <f t="shared" si="268"/>
        <v>6</v>
      </c>
      <c r="M198" s="512">
        <v>3</v>
      </c>
      <c r="N198" s="302">
        <f t="shared" si="329"/>
        <v>3</v>
      </c>
      <c r="O198" s="512">
        <v>1</v>
      </c>
      <c r="P198" s="302">
        <f t="shared" si="330"/>
        <v>1</v>
      </c>
      <c r="Q198" s="520">
        <v>2.25</v>
      </c>
      <c r="R198" s="120">
        <f t="shared" ref="R198:R384" si="376">IF(K198&gt;0,(K198*Q198),)</f>
        <v>13.5</v>
      </c>
      <c r="S198" s="520">
        <v>2</v>
      </c>
      <c r="T198" s="120">
        <f t="shared" si="331"/>
        <v>6</v>
      </c>
      <c r="U198" s="520">
        <v>3.5</v>
      </c>
      <c r="V198" s="120">
        <f t="shared" si="332"/>
        <v>3.5</v>
      </c>
      <c r="W198" s="520">
        <v>61</v>
      </c>
      <c r="X198" s="7">
        <f t="shared" si="269"/>
        <v>366</v>
      </c>
      <c r="Y198" s="182">
        <v>60.67</v>
      </c>
      <c r="Z198" s="7">
        <f t="shared" ref="Z198:Z238" si="377">IF(N198&gt;0,(N198*Y198),)</f>
        <v>182.01</v>
      </c>
      <c r="AA198" s="182">
        <v>76</v>
      </c>
      <c r="AB198" s="7">
        <f t="shared" ref="AB198:AB238" si="378">IF(P198&gt;0,(P198*AA198),)</f>
        <v>76</v>
      </c>
      <c r="AC198" s="8">
        <f t="shared" si="333"/>
        <v>10</v>
      </c>
      <c r="AD198" s="298">
        <f t="shared" ref="AD198:AD384" si="379">IF(AG198&gt;0,AC198,)</f>
        <v>10</v>
      </c>
      <c r="AE198" s="110">
        <f t="shared" si="334"/>
        <v>2.2999999999999998</v>
      </c>
      <c r="AF198" s="9">
        <f t="shared" ref="AF198:AF384" si="380">IF(AC198&gt;0,(AC198*AE198),)</f>
        <v>23</v>
      </c>
      <c r="AG198" s="10">
        <f t="shared" si="335"/>
        <v>62.400999999999996</v>
      </c>
      <c r="AH198" s="11">
        <f t="shared" ref="AH198:AH384" si="381">IF(AD198&gt;0,(AC198*AG198),)</f>
        <v>624.01</v>
      </c>
      <c r="AI198" s="6">
        <v>49</v>
      </c>
      <c r="AJ198" s="298">
        <f t="shared" si="336"/>
        <v>49</v>
      </c>
      <c r="AK198" s="6">
        <v>72</v>
      </c>
      <c r="AL198" s="298">
        <f t="shared" si="337"/>
        <v>72</v>
      </c>
      <c r="AM198" s="6">
        <v>1</v>
      </c>
      <c r="AN198" s="298">
        <f t="shared" si="338"/>
        <v>1</v>
      </c>
      <c r="AO198" s="182">
        <v>3.91</v>
      </c>
      <c r="AP198" s="41">
        <f t="shared" ref="AP198:AP384" si="382">IF(AI198&gt;0,(AI198*AO198),)</f>
        <v>191.59</v>
      </c>
      <c r="AQ198" s="182">
        <v>4.0999999999999996</v>
      </c>
      <c r="AR198" s="41">
        <f t="shared" si="339"/>
        <v>295.2</v>
      </c>
      <c r="AS198" s="182">
        <v>2.5</v>
      </c>
      <c r="AT198" s="41">
        <f t="shared" si="340"/>
        <v>2.5</v>
      </c>
      <c r="AU198" s="182">
        <v>76.12</v>
      </c>
      <c r="AV198" s="111">
        <f t="shared" ref="AV198:AV238" si="383">IF(AJ198&gt;0,(AJ198*AU198),)</f>
        <v>3729.88</v>
      </c>
      <c r="AW198" s="182">
        <v>73.459999999999994</v>
      </c>
      <c r="AX198" s="111">
        <f t="shared" ref="AX198:AX238" si="384">IF(AL198&gt;0,(AL198*AW198),)</f>
        <v>5289.12</v>
      </c>
      <c r="AY198" s="182">
        <v>71</v>
      </c>
      <c r="AZ198" s="118">
        <f t="shared" ref="AZ198:AZ238" si="385">IF(AN198&gt;0,(AN198*AY198),)</f>
        <v>71</v>
      </c>
      <c r="BA198" s="8">
        <f t="shared" si="341"/>
        <v>122</v>
      </c>
      <c r="BB198" s="298">
        <f t="shared" ref="BB198:BB384" si="386">IF(BE198&gt;0,BA198,)</f>
        <v>122</v>
      </c>
      <c r="BC198" s="110">
        <f t="shared" si="342"/>
        <v>4.0105737704918027</v>
      </c>
      <c r="BD198" s="9">
        <f t="shared" ref="BD198:BD384" si="387">IF(BA198&gt;0,(BA198*BC198),)</f>
        <v>489.28999999999996</v>
      </c>
      <c r="BE198" s="10">
        <f t="shared" si="343"/>
        <v>74.508196721311478</v>
      </c>
      <c r="BF198" s="11">
        <f t="shared" ref="BF198:BF384" si="388">IF(BB198&gt;0,(BA198*BE198),)</f>
        <v>9090</v>
      </c>
      <c r="BG198" s="304">
        <f t="shared" si="344"/>
        <v>132</v>
      </c>
      <c r="BH198" s="298">
        <f t="shared" si="345"/>
        <v>132</v>
      </c>
      <c r="BI198" s="112">
        <f t="shared" si="346"/>
        <v>3.8809848484848484</v>
      </c>
      <c r="BJ198" s="113">
        <f t="shared" ref="BJ198:BJ384" si="389">IF(BG198&gt;0,(BG198*BI198),)</f>
        <v>512.29</v>
      </c>
      <c r="BK198" s="10">
        <f t="shared" si="347"/>
        <v>73.590984848484851</v>
      </c>
      <c r="BL198" s="119">
        <f t="shared" ref="BL198:BL384" si="390">IF(BH198&gt;0,(BH198*BK198),)</f>
        <v>9714.01</v>
      </c>
      <c r="BM198" s="5">
        <v>2</v>
      </c>
      <c r="BN198" s="298">
        <f t="shared" si="291"/>
        <v>2</v>
      </c>
      <c r="BO198" s="6">
        <v>6</v>
      </c>
      <c r="BP198" s="298">
        <f t="shared" si="348"/>
        <v>6</v>
      </c>
      <c r="BQ198" s="6"/>
      <c r="BR198" s="298">
        <f t="shared" si="349"/>
        <v>0</v>
      </c>
      <c r="BS198" s="183">
        <v>2.75</v>
      </c>
      <c r="BT198" s="41">
        <f t="shared" si="320"/>
        <v>5.5</v>
      </c>
      <c r="BU198" s="183">
        <v>4</v>
      </c>
      <c r="BV198" s="41">
        <f t="shared" si="350"/>
        <v>24</v>
      </c>
      <c r="BW198" s="183"/>
      <c r="BX198" s="41">
        <f t="shared" si="351"/>
        <v>0</v>
      </c>
      <c r="BY198" s="182">
        <v>43</v>
      </c>
      <c r="BZ198" s="111">
        <f t="shared" si="295"/>
        <v>86</v>
      </c>
      <c r="CA198" s="182">
        <v>55</v>
      </c>
      <c r="CB198" s="111">
        <f t="shared" ref="CB198:CB238" si="391">IF(BP198&gt;0,(BP198*CA198),)</f>
        <v>330</v>
      </c>
      <c r="CC198" s="182"/>
      <c r="CD198" s="111">
        <f t="shared" ref="CD198:CD238" si="392">IF(BR198&gt;0,(BR198*CC198),)</f>
        <v>0</v>
      </c>
      <c r="CE198" s="8">
        <f t="shared" si="352"/>
        <v>8</v>
      </c>
      <c r="CF198" s="298">
        <f t="shared" si="270"/>
        <v>8</v>
      </c>
      <c r="CG198" s="110">
        <f t="shared" si="353"/>
        <v>3.6875</v>
      </c>
      <c r="CH198" s="9">
        <f t="shared" si="271"/>
        <v>29.5</v>
      </c>
      <c r="CI198" s="10">
        <f t="shared" si="354"/>
        <v>52</v>
      </c>
      <c r="CJ198" s="117">
        <f t="shared" si="272"/>
        <v>416</v>
      </c>
      <c r="CK198" s="5"/>
      <c r="CL198" s="302">
        <f t="shared" si="355"/>
        <v>0</v>
      </c>
      <c r="CM198" s="40"/>
      <c r="CN198" s="9">
        <f t="shared" si="356"/>
        <v>0</v>
      </c>
      <c r="CO198" s="6"/>
      <c r="CP198" s="117">
        <f t="shared" si="357"/>
        <v>0</v>
      </c>
      <c r="CQ198" s="195">
        <f t="shared" si="358"/>
        <v>57</v>
      </c>
      <c r="CR198" s="298">
        <f t="shared" si="359"/>
        <v>57</v>
      </c>
      <c r="CS198" s="9">
        <f t="shared" si="360"/>
        <v>210.59</v>
      </c>
      <c r="CT198" s="117">
        <f t="shared" si="361"/>
        <v>4181.88</v>
      </c>
      <c r="CU198" s="196">
        <f t="shared" si="362"/>
        <v>81</v>
      </c>
      <c r="CV198" s="298">
        <f t="shared" si="363"/>
        <v>81</v>
      </c>
      <c r="CW198" s="31">
        <f t="shared" si="364"/>
        <v>325.2</v>
      </c>
      <c r="CX198" s="121">
        <f t="shared" si="365"/>
        <v>5801.13</v>
      </c>
      <c r="CY198" s="196">
        <f t="shared" si="366"/>
        <v>138</v>
      </c>
      <c r="CZ198" s="298">
        <f t="shared" si="367"/>
        <v>138</v>
      </c>
      <c r="DA198" s="31">
        <f t="shared" si="368"/>
        <v>535.79</v>
      </c>
      <c r="DB198" s="121">
        <f t="shared" si="369"/>
        <v>9983.01</v>
      </c>
      <c r="DC198" s="196">
        <f t="shared" si="370"/>
        <v>2</v>
      </c>
      <c r="DD198" s="298">
        <f t="shared" si="371"/>
        <v>2</v>
      </c>
      <c r="DE198" s="9">
        <f t="shared" si="372"/>
        <v>6</v>
      </c>
      <c r="DF198" s="11">
        <f t="shared" si="373"/>
        <v>147</v>
      </c>
      <c r="DG198" s="29">
        <f t="shared" si="374"/>
        <v>541.79</v>
      </c>
      <c r="DH198" s="11">
        <f t="shared" si="375"/>
        <v>10130.01</v>
      </c>
    </row>
    <row r="199" spans="1:112">
      <c r="A199" s="179" t="s">
        <v>45</v>
      </c>
      <c r="B199" s="180" t="s">
        <v>225</v>
      </c>
      <c r="C199" s="181">
        <v>198367</v>
      </c>
      <c r="D199" s="146">
        <v>9</v>
      </c>
      <c r="E199" s="413">
        <v>303</v>
      </c>
      <c r="F199" s="346">
        <v>25</v>
      </c>
      <c r="G199" s="116">
        <f t="shared" ref="G199:G385" si="393">E199-F199</f>
        <v>278</v>
      </c>
      <c r="H199" s="108">
        <f t="shared" si="327"/>
        <v>278</v>
      </c>
      <c r="I199" s="376">
        <f t="shared" si="328"/>
        <v>278</v>
      </c>
      <c r="J199" s="375"/>
      <c r="K199" s="5">
        <v>13</v>
      </c>
      <c r="L199" s="302">
        <f t="shared" ref="L199:L385" si="394">IF(W199&gt;0,K199,)</f>
        <v>13</v>
      </c>
      <c r="M199" s="512">
        <v>7</v>
      </c>
      <c r="N199" s="302">
        <f t="shared" si="329"/>
        <v>7</v>
      </c>
      <c r="O199" s="512"/>
      <c r="P199" s="302">
        <f t="shared" si="330"/>
        <v>0</v>
      </c>
      <c r="Q199" s="520">
        <v>2.31</v>
      </c>
      <c r="R199" s="120">
        <f t="shared" si="376"/>
        <v>30.03</v>
      </c>
      <c r="S199" s="520">
        <v>2.0699999999999998</v>
      </c>
      <c r="T199" s="120">
        <f t="shared" si="331"/>
        <v>14.489999999999998</v>
      </c>
      <c r="U199" s="520"/>
      <c r="V199" s="120">
        <f t="shared" si="332"/>
        <v>0</v>
      </c>
      <c r="W199" s="520">
        <v>60.15</v>
      </c>
      <c r="X199" s="7">
        <f t="shared" ref="X199:X283" si="395">IF(L199&gt;0,(L199*W199),)</f>
        <v>781.94999999999993</v>
      </c>
      <c r="Y199" s="182">
        <v>56.14</v>
      </c>
      <c r="Z199" s="7">
        <f t="shared" si="377"/>
        <v>392.98</v>
      </c>
      <c r="AA199" s="182"/>
      <c r="AB199" s="7">
        <f t="shared" si="378"/>
        <v>0</v>
      </c>
      <c r="AC199" s="8">
        <f t="shared" si="333"/>
        <v>20</v>
      </c>
      <c r="AD199" s="298">
        <f t="shared" si="379"/>
        <v>20</v>
      </c>
      <c r="AE199" s="110">
        <f t="shared" si="334"/>
        <v>2.226</v>
      </c>
      <c r="AF199" s="9">
        <f t="shared" si="380"/>
        <v>44.519999999999996</v>
      </c>
      <c r="AG199" s="10">
        <f t="shared" si="335"/>
        <v>58.74649999999999</v>
      </c>
      <c r="AH199" s="11">
        <f t="shared" si="381"/>
        <v>1174.9299999999998</v>
      </c>
      <c r="AI199" s="6">
        <v>106</v>
      </c>
      <c r="AJ199" s="298">
        <f t="shared" si="336"/>
        <v>106</v>
      </c>
      <c r="AK199" s="6">
        <v>119</v>
      </c>
      <c r="AL199" s="298">
        <f t="shared" si="337"/>
        <v>119</v>
      </c>
      <c r="AM199" s="6"/>
      <c r="AN199" s="298">
        <f t="shared" si="338"/>
        <v>0</v>
      </c>
      <c r="AO199" s="182">
        <v>3.91</v>
      </c>
      <c r="AP199" s="41">
        <f t="shared" si="382"/>
        <v>414.46000000000004</v>
      </c>
      <c r="AQ199" s="182">
        <v>4.8899999999999997</v>
      </c>
      <c r="AR199" s="41">
        <f t="shared" si="339"/>
        <v>581.91</v>
      </c>
      <c r="AS199" s="182"/>
      <c r="AT199" s="41">
        <f t="shared" si="340"/>
        <v>0</v>
      </c>
      <c r="AU199" s="182">
        <v>92.98</v>
      </c>
      <c r="AV199" s="111">
        <f t="shared" si="383"/>
        <v>9855.880000000001</v>
      </c>
      <c r="AW199" s="182">
        <v>76.22</v>
      </c>
      <c r="AX199" s="111">
        <f t="shared" si="384"/>
        <v>9070.18</v>
      </c>
      <c r="AY199" s="182"/>
      <c r="AZ199" s="118">
        <f t="shared" si="385"/>
        <v>0</v>
      </c>
      <c r="BA199" s="8">
        <f t="shared" si="341"/>
        <v>225</v>
      </c>
      <c r="BB199" s="298">
        <f t="shared" si="386"/>
        <v>225</v>
      </c>
      <c r="BC199" s="110">
        <f t="shared" si="342"/>
        <v>4.4283111111111113</v>
      </c>
      <c r="BD199" s="9">
        <f t="shared" si="387"/>
        <v>996.37</v>
      </c>
      <c r="BE199" s="10">
        <f t="shared" si="343"/>
        <v>84.115822222222235</v>
      </c>
      <c r="BF199" s="11">
        <f t="shared" si="388"/>
        <v>18926.060000000001</v>
      </c>
      <c r="BG199" s="304">
        <f t="shared" si="344"/>
        <v>245</v>
      </c>
      <c r="BH199" s="298">
        <f t="shared" si="345"/>
        <v>245</v>
      </c>
      <c r="BI199" s="112">
        <f t="shared" si="346"/>
        <v>4.248530612244898</v>
      </c>
      <c r="BJ199" s="113">
        <f t="shared" si="389"/>
        <v>1040.8900000000001</v>
      </c>
      <c r="BK199" s="10">
        <f t="shared" si="347"/>
        <v>82.044857142857154</v>
      </c>
      <c r="BL199" s="119">
        <f t="shared" si="390"/>
        <v>20100.990000000002</v>
      </c>
      <c r="BM199" s="5">
        <v>5</v>
      </c>
      <c r="BN199" s="298">
        <f t="shared" si="291"/>
        <v>5</v>
      </c>
      <c r="BO199" s="6">
        <v>28</v>
      </c>
      <c r="BP199" s="298">
        <f t="shared" si="348"/>
        <v>28</v>
      </c>
      <c r="BQ199" s="6"/>
      <c r="BR199" s="298">
        <f t="shared" si="349"/>
        <v>0</v>
      </c>
      <c r="BS199" s="183">
        <v>2.2999999999999998</v>
      </c>
      <c r="BT199" s="41">
        <f t="shared" si="320"/>
        <v>11.5</v>
      </c>
      <c r="BU199" s="183">
        <v>2.79</v>
      </c>
      <c r="BV199" s="41">
        <f t="shared" si="350"/>
        <v>78.12</v>
      </c>
      <c r="BW199" s="183"/>
      <c r="BX199" s="41">
        <f t="shared" si="351"/>
        <v>0</v>
      </c>
      <c r="BY199" s="182">
        <v>74</v>
      </c>
      <c r="BZ199" s="111">
        <f t="shared" si="295"/>
        <v>370</v>
      </c>
      <c r="CA199" s="182">
        <v>66.11</v>
      </c>
      <c r="CB199" s="111">
        <f t="shared" si="391"/>
        <v>1851.08</v>
      </c>
      <c r="CC199" s="182"/>
      <c r="CD199" s="111">
        <f t="shared" si="392"/>
        <v>0</v>
      </c>
      <c r="CE199" s="8">
        <f t="shared" si="352"/>
        <v>33</v>
      </c>
      <c r="CF199" s="298">
        <f t="shared" ref="CF199:CF385" si="396">IF(CI199&gt;0,CE199,)</f>
        <v>33</v>
      </c>
      <c r="CG199" s="110">
        <f t="shared" si="353"/>
        <v>2.7157575757575758</v>
      </c>
      <c r="CH199" s="9">
        <f t="shared" ref="CH199:CH385" si="397">IF(CE199&gt;0,(CE199*CG199),)</f>
        <v>89.62</v>
      </c>
      <c r="CI199" s="10">
        <f t="shared" si="354"/>
        <v>67.305454545454538</v>
      </c>
      <c r="CJ199" s="117">
        <f t="shared" ref="CJ199:CJ385" si="398">IF(CE199&gt;0,(CE199*CI199),)</f>
        <v>2221.08</v>
      </c>
      <c r="CK199" s="5"/>
      <c r="CL199" s="302">
        <f t="shared" si="355"/>
        <v>0</v>
      </c>
      <c r="CM199" s="40"/>
      <c r="CN199" s="9">
        <f t="shared" si="356"/>
        <v>0</v>
      </c>
      <c r="CO199" s="6"/>
      <c r="CP199" s="117">
        <f t="shared" si="357"/>
        <v>0</v>
      </c>
      <c r="CQ199" s="195">
        <f t="shared" si="358"/>
        <v>124</v>
      </c>
      <c r="CR199" s="298">
        <f t="shared" si="359"/>
        <v>124</v>
      </c>
      <c r="CS199" s="9">
        <f t="shared" si="360"/>
        <v>455.99</v>
      </c>
      <c r="CT199" s="117">
        <f t="shared" si="361"/>
        <v>11007.830000000002</v>
      </c>
      <c r="CU199" s="196">
        <f t="shared" si="362"/>
        <v>154</v>
      </c>
      <c r="CV199" s="298">
        <f t="shared" si="363"/>
        <v>154</v>
      </c>
      <c r="CW199" s="31">
        <f t="shared" si="364"/>
        <v>674.52</v>
      </c>
      <c r="CX199" s="121">
        <f t="shared" si="365"/>
        <v>11314.24</v>
      </c>
      <c r="CY199" s="196">
        <f t="shared" si="366"/>
        <v>278</v>
      </c>
      <c r="CZ199" s="298">
        <f t="shared" si="367"/>
        <v>278</v>
      </c>
      <c r="DA199" s="31">
        <f t="shared" si="368"/>
        <v>1130.51</v>
      </c>
      <c r="DB199" s="121">
        <f t="shared" si="369"/>
        <v>22322.07</v>
      </c>
      <c r="DC199" s="196">
        <f t="shared" si="370"/>
        <v>0</v>
      </c>
      <c r="DD199" s="298">
        <f t="shared" si="371"/>
        <v>0</v>
      </c>
      <c r="DE199" s="9" t="str">
        <f t="shared" si="372"/>
        <v/>
      </c>
      <c r="DF199" s="11" t="str">
        <f t="shared" si="373"/>
        <v/>
      </c>
      <c r="DG199" s="29">
        <f t="shared" si="374"/>
        <v>1130.5100000000002</v>
      </c>
      <c r="DH199" s="11">
        <f t="shared" si="375"/>
        <v>22322.07</v>
      </c>
    </row>
    <row r="200" spans="1:112">
      <c r="A200" s="179" t="s">
        <v>45</v>
      </c>
      <c r="B200" s="180" t="s">
        <v>226</v>
      </c>
      <c r="C200" s="181">
        <v>198376</v>
      </c>
      <c r="D200" s="146">
        <v>9</v>
      </c>
      <c r="E200" s="413">
        <v>309</v>
      </c>
      <c r="F200" s="346">
        <v>4</v>
      </c>
      <c r="G200" s="116">
        <f t="shared" si="393"/>
        <v>305</v>
      </c>
      <c r="H200" s="108">
        <f t="shared" ref="H200:H231" si="399">+K200+M200+O200+AI200+AK200+AM200+BM200+BO200+BQ200+CK200</f>
        <v>305</v>
      </c>
      <c r="I200" s="376">
        <f t="shared" ref="I200:I231" si="400">+L200+N200+P200+AJ200+AL200+AN200+BN200+BP200+BR200+CL200</f>
        <v>305</v>
      </c>
      <c r="J200" s="375"/>
      <c r="K200" s="5">
        <v>13</v>
      </c>
      <c r="L200" s="302">
        <f t="shared" si="394"/>
        <v>13</v>
      </c>
      <c r="M200" s="512">
        <v>16</v>
      </c>
      <c r="N200" s="302">
        <f t="shared" ref="N200:N231" si="401">IF(Y200&gt;0,M200,)</f>
        <v>16</v>
      </c>
      <c r="O200" s="512"/>
      <c r="P200" s="302">
        <f t="shared" ref="P200:P231" si="402">IF(AA200&gt;0,O200,)</f>
        <v>0</v>
      </c>
      <c r="Q200" s="520">
        <v>2.85</v>
      </c>
      <c r="R200" s="120">
        <f t="shared" si="376"/>
        <v>37.050000000000004</v>
      </c>
      <c r="S200" s="520">
        <v>2.19</v>
      </c>
      <c r="T200" s="120">
        <f t="shared" ref="T200:T231" si="403">IF(M200&gt;0,(M200*S200),)</f>
        <v>35.04</v>
      </c>
      <c r="U200" s="520"/>
      <c r="V200" s="120">
        <f t="shared" ref="V200:V231" si="404">IF(O200&gt;0,(O200*U200),)</f>
        <v>0</v>
      </c>
      <c r="W200" s="520">
        <v>72.900000000000006</v>
      </c>
      <c r="X200" s="7">
        <f t="shared" si="395"/>
        <v>947.7</v>
      </c>
      <c r="Y200" s="182">
        <v>53.94</v>
      </c>
      <c r="Z200" s="7">
        <f t="shared" si="377"/>
        <v>863.04</v>
      </c>
      <c r="AA200" s="182"/>
      <c r="AB200" s="7">
        <f t="shared" si="378"/>
        <v>0</v>
      </c>
      <c r="AC200" s="8">
        <f t="shared" ref="AC200:AC231" si="405">K200+M200+O200</f>
        <v>29</v>
      </c>
      <c r="AD200" s="298">
        <f t="shared" si="379"/>
        <v>29</v>
      </c>
      <c r="AE200" s="110">
        <f t="shared" ref="AE200:AE231" si="406">IF(AC200&gt;0,((R200+T200+V200)/AC200),)</f>
        <v>2.4858620689655173</v>
      </c>
      <c r="AF200" s="9">
        <f t="shared" si="380"/>
        <v>72.09</v>
      </c>
      <c r="AG200" s="10">
        <f t="shared" ref="AG200:AG231" si="407">IF((X200+Z200+AB200)&gt;0,((X200+Z200+AB200)/AC200),)</f>
        <v>62.439310344827589</v>
      </c>
      <c r="AH200" s="11">
        <f t="shared" si="381"/>
        <v>1810.74</v>
      </c>
      <c r="AI200" s="6">
        <v>80</v>
      </c>
      <c r="AJ200" s="298">
        <f t="shared" ref="AJ200:AJ231" si="408">IF(AU200&gt;0,AI200,)</f>
        <v>80</v>
      </c>
      <c r="AK200" s="6">
        <v>134</v>
      </c>
      <c r="AL200" s="298">
        <f t="shared" ref="AL200:AL231" si="409">IF(AW200&gt;0,AK200,)</f>
        <v>134</v>
      </c>
      <c r="AM200" s="6">
        <v>6</v>
      </c>
      <c r="AN200" s="298">
        <f t="shared" ref="AN200:AN231" si="410">IF(AY200&gt;0,AM200,)</f>
        <v>6</v>
      </c>
      <c r="AO200" s="182">
        <v>3.68</v>
      </c>
      <c r="AP200" s="41">
        <f t="shared" si="382"/>
        <v>294.40000000000003</v>
      </c>
      <c r="AQ200" s="182">
        <v>4.2</v>
      </c>
      <c r="AR200" s="41">
        <f t="shared" ref="AR200:AR231" si="411">IF(AK200&gt;0,(AK200*AQ200),)</f>
        <v>562.80000000000007</v>
      </c>
      <c r="AS200" s="182">
        <v>2.5</v>
      </c>
      <c r="AT200" s="41">
        <f t="shared" ref="AT200:AT231" si="412">IF(AM200&gt;0,(AM200*AS200),)</f>
        <v>15</v>
      </c>
      <c r="AU200" s="182">
        <v>79.349999999999994</v>
      </c>
      <c r="AV200" s="111">
        <f t="shared" si="383"/>
        <v>6348</v>
      </c>
      <c r="AW200" s="182">
        <v>68.709999999999994</v>
      </c>
      <c r="AX200" s="111">
        <f t="shared" si="384"/>
        <v>9207.14</v>
      </c>
      <c r="AY200" s="182">
        <v>62.17</v>
      </c>
      <c r="AZ200" s="118">
        <f t="shared" si="385"/>
        <v>373.02</v>
      </c>
      <c r="BA200" s="8">
        <f t="shared" ref="BA200:BA231" si="413">AI200+AK200+AM200</f>
        <v>220</v>
      </c>
      <c r="BB200" s="298">
        <f t="shared" si="386"/>
        <v>220</v>
      </c>
      <c r="BC200" s="110">
        <f t="shared" ref="BC200:BC231" si="414">IF(BA200&gt;0,((AP200+AR200+AT200)/BA200),)</f>
        <v>3.9645454545454548</v>
      </c>
      <c r="BD200" s="9">
        <f t="shared" si="387"/>
        <v>872.2</v>
      </c>
      <c r="BE200" s="10">
        <f t="shared" ref="BE200:BE231" si="415">IF((AV200+AX200+AZ200)&gt;0,((AV200+AX200+AZ200)/BA200),)</f>
        <v>72.400727272727266</v>
      </c>
      <c r="BF200" s="11">
        <f t="shared" si="388"/>
        <v>15928.159999999998</v>
      </c>
      <c r="BG200" s="304">
        <f t="shared" ref="BG200:BG231" si="416">AC200+BA200</f>
        <v>249</v>
      </c>
      <c r="BH200" s="298">
        <f t="shared" ref="BH200:BH231" si="417">AD200+BB200</f>
        <v>249</v>
      </c>
      <c r="BI200" s="112">
        <f t="shared" ref="BI200:BI231" si="418">IF(BG200&gt;0,((AC200*AE200)+(BA200*BC200))/BG200,)</f>
        <v>3.7923293172690764</v>
      </c>
      <c r="BJ200" s="113">
        <f t="shared" si="389"/>
        <v>944.29000000000008</v>
      </c>
      <c r="BK200" s="10">
        <f t="shared" ref="BK200:BK231" si="419">IF(BH200&gt;0,((AD200*AG200)+(BB200*BE200))/BH200,)</f>
        <v>71.240562248995971</v>
      </c>
      <c r="BL200" s="119">
        <f t="shared" si="390"/>
        <v>17738.899999999998</v>
      </c>
      <c r="BM200" s="5">
        <v>13</v>
      </c>
      <c r="BN200" s="298">
        <f t="shared" ref="BN200:BN386" si="420">IF(BY200&gt;0,BM200,)</f>
        <v>13</v>
      </c>
      <c r="BO200" s="6">
        <v>40</v>
      </c>
      <c r="BP200" s="298">
        <f t="shared" ref="BP200:BP231" si="421">IF(CA200&gt;0,BO200,)</f>
        <v>40</v>
      </c>
      <c r="BQ200" s="6">
        <v>3</v>
      </c>
      <c r="BR200" s="298">
        <f t="shared" ref="BR200:BR231" si="422">IF(CC200&gt;0,BQ200,)</f>
        <v>3</v>
      </c>
      <c r="BS200" s="183">
        <v>2.92</v>
      </c>
      <c r="BT200" s="41">
        <f t="shared" ref="BT200:BT386" si="423">IF(BM200&gt;0,(BM200*BS200),)</f>
        <v>37.96</v>
      </c>
      <c r="BU200" s="183">
        <v>2.41</v>
      </c>
      <c r="BV200" s="41">
        <f t="shared" ref="BV200:BV231" si="424">IF(BO200&gt;0,(BO200*BU200),)</f>
        <v>96.4</v>
      </c>
      <c r="BW200" s="183">
        <v>1.67</v>
      </c>
      <c r="BX200" s="41">
        <f t="shared" ref="BX200:BX231" si="425">IF(BQ200&gt;0,(BQ200*BW200),)</f>
        <v>5.01</v>
      </c>
      <c r="BY200" s="182">
        <v>63.15</v>
      </c>
      <c r="BZ200" s="111">
        <f t="shared" ref="BZ200:BZ284" si="426">IF(BN200&gt;0,(BN200*BY200),)</f>
        <v>820.94999999999993</v>
      </c>
      <c r="CA200" s="182">
        <v>46.13</v>
      </c>
      <c r="CB200" s="111">
        <f t="shared" si="391"/>
        <v>1845.2</v>
      </c>
      <c r="CC200" s="182">
        <v>48.33</v>
      </c>
      <c r="CD200" s="111">
        <f t="shared" si="392"/>
        <v>144.99</v>
      </c>
      <c r="CE200" s="8">
        <f t="shared" ref="CE200:CE231" si="427">BM200+BO200+BQ200</f>
        <v>56</v>
      </c>
      <c r="CF200" s="298">
        <f t="shared" si="396"/>
        <v>56</v>
      </c>
      <c r="CG200" s="110">
        <f t="shared" ref="CG200:CG231" si="428">IF(CE200&gt;0,((BT200+BV200+BX200)/CE200),)</f>
        <v>2.48875</v>
      </c>
      <c r="CH200" s="9">
        <f t="shared" si="397"/>
        <v>139.37</v>
      </c>
      <c r="CI200" s="10">
        <f t="shared" ref="CI200:CI231" si="429">IF((BZ200+CB200+CD200)&gt;0,((BZ200+CB200+CD200)/CE200),)</f>
        <v>50.198928571428574</v>
      </c>
      <c r="CJ200" s="117">
        <f t="shared" si="398"/>
        <v>2811.1400000000003</v>
      </c>
      <c r="CK200" s="5"/>
      <c r="CL200" s="302">
        <f t="shared" ref="CL200:CL231" si="430">IF(CO200&gt;0,CK200,)</f>
        <v>0</v>
      </c>
      <c r="CM200" s="40"/>
      <c r="CN200" s="9">
        <f t="shared" ref="CN200:CN231" si="431">IF(CK200&gt;0,(CK200*CM200),)</f>
        <v>0</v>
      </c>
      <c r="CO200" s="6"/>
      <c r="CP200" s="117">
        <f t="shared" ref="CP200:CP231" si="432">IF(CO200&gt;0,(CK200*CO200),)</f>
        <v>0</v>
      </c>
      <c r="CQ200" s="195">
        <f t="shared" ref="CQ200:CQ231" si="433">(K200+AI200+BM200)</f>
        <v>106</v>
      </c>
      <c r="CR200" s="298">
        <f t="shared" ref="CR200:CR231" si="434">(L200+AJ200+BN200)</f>
        <v>106</v>
      </c>
      <c r="CS200" s="9">
        <f t="shared" ref="CS200:CS231" si="435">IF(CQ200&gt;0,(R200+AP200+BT200),"")</f>
        <v>369.41</v>
      </c>
      <c r="CT200" s="117">
        <f t="shared" ref="CT200:CT231" si="436">IF(CR200&gt;0,(X200+AV200+BZ200),"")</f>
        <v>8116.65</v>
      </c>
      <c r="CU200" s="196">
        <f t="shared" ref="CU200:CU231" si="437">(M200+AK200+BO200)</f>
        <v>190</v>
      </c>
      <c r="CV200" s="298">
        <f t="shared" ref="CV200:CV231" si="438">(N200+AL200+BP200)</f>
        <v>190</v>
      </c>
      <c r="CW200" s="31">
        <f t="shared" ref="CW200:CW231" si="439">IF(CU200&gt;0,T200+AR200+BV200,)</f>
        <v>694.24</v>
      </c>
      <c r="CX200" s="121">
        <f t="shared" ref="CX200:CX231" si="440">IF(CV200&gt;0,Z200+AX200+CB200,)</f>
        <v>11915.380000000001</v>
      </c>
      <c r="CY200" s="196">
        <f t="shared" ref="CY200:CY231" si="441">+CU200+CQ200</f>
        <v>296</v>
      </c>
      <c r="CZ200" s="298">
        <f t="shared" ref="CZ200:CZ231" si="442">+CV200+CR200</f>
        <v>296</v>
      </c>
      <c r="DA200" s="31">
        <f t="shared" ref="DA200:DA231" si="443">IF(CY200&gt;0,(CS200+CW200),"")</f>
        <v>1063.6500000000001</v>
      </c>
      <c r="DB200" s="121">
        <f t="shared" ref="DB200:DB231" si="444">IF(CZ200&gt;0,(CT200+CX200),"")</f>
        <v>20032.03</v>
      </c>
      <c r="DC200" s="196">
        <f t="shared" ref="DC200:DC231" si="445">(O200+AM200+BQ200)</f>
        <v>9</v>
      </c>
      <c r="DD200" s="298">
        <f t="shared" ref="DD200:DD231" si="446">(P200+AN200+BR200)</f>
        <v>9</v>
      </c>
      <c r="DE200" s="9">
        <f t="shared" ref="DE200:DE231" si="447">IF(DC200&gt;0,(V200+AT200+BX200),"")</f>
        <v>20.009999999999998</v>
      </c>
      <c r="DF200" s="11">
        <f t="shared" ref="DF200:DF231" si="448">IF(DD200&gt;0,(AB200+AZ200+CD200),"")</f>
        <v>518.01</v>
      </c>
      <c r="DG200" s="29">
        <f t="shared" ref="DG200:DG231" si="449">IF((BG200+CE200+CK200)&gt;0,(BJ200+CH200+CN200),"")</f>
        <v>1083.6600000000001</v>
      </c>
      <c r="DH200" s="11">
        <f t="shared" ref="DH200:DH231" si="450">IF((BH200+CF200+CL200)&gt;0,(BL200+CJ200+CP200),"")</f>
        <v>20550.039999999997</v>
      </c>
    </row>
    <row r="201" spans="1:112">
      <c r="A201" s="179" t="s">
        <v>45</v>
      </c>
      <c r="B201" s="180" t="s">
        <v>227</v>
      </c>
      <c r="C201" s="181">
        <v>198491</v>
      </c>
      <c r="D201" s="146">
        <v>9</v>
      </c>
      <c r="E201" s="413">
        <v>183</v>
      </c>
      <c r="F201" s="346">
        <v>7</v>
      </c>
      <c r="G201" s="116">
        <f t="shared" si="393"/>
        <v>176</v>
      </c>
      <c r="H201" s="108">
        <f t="shared" si="399"/>
        <v>176</v>
      </c>
      <c r="I201" s="376">
        <f t="shared" si="400"/>
        <v>176</v>
      </c>
      <c r="J201" s="375"/>
      <c r="K201" s="5">
        <v>17</v>
      </c>
      <c r="L201" s="302">
        <f t="shared" si="394"/>
        <v>17</v>
      </c>
      <c r="M201" s="512">
        <v>9</v>
      </c>
      <c r="N201" s="302">
        <f t="shared" si="401"/>
        <v>9</v>
      </c>
      <c r="O201" s="512"/>
      <c r="P201" s="302">
        <f t="shared" si="402"/>
        <v>0</v>
      </c>
      <c r="Q201" s="520">
        <v>3.58</v>
      </c>
      <c r="R201" s="120">
        <f t="shared" si="376"/>
        <v>60.86</v>
      </c>
      <c r="S201" s="520">
        <v>3.39</v>
      </c>
      <c r="T201" s="120">
        <f t="shared" si="403"/>
        <v>30.51</v>
      </c>
      <c r="U201" s="520"/>
      <c r="V201" s="120">
        <f t="shared" si="404"/>
        <v>0</v>
      </c>
      <c r="W201" s="520">
        <v>96.08</v>
      </c>
      <c r="X201" s="7">
        <f t="shared" si="395"/>
        <v>1633.36</v>
      </c>
      <c r="Y201" s="182">
        <v>85.56</v>
      </c>
      <c r="Z201" s="7">
        <f t="shared" si="377"/>
        <v>770.04</v>
      </c>
      <c r="AA201" s="182"/>
      <c r="AB201" s="7">
        <f t="shared" si="378"/>
        <v>0</v>
      </c>
      <c r="AC201" s="8">
        <f t="shared" si="405"/>
        <v>26</v>
      </c>
      <c r="AD201" s="298">
        <f t="shared" si="379"/>
        <v>26</v>
      </c>
      <c r="AE201" s="110">
        <f t="shared" si="406"/>
        <v>3.5142307692307693</v>
      </c>
      <c r="AF201" s="9">
        <f t="shared" si="380"/>
        <v>91.37</v>
      </c>
      <c r="AG201" s="10">
        <f t="shared" si="407"/>
        <v>92.438461538461524</v>
      </c>
      <c r="AH201" s="11">
        <f t="shared" si="381"/>
        <v>2403.3999999999996</v>
      </c>
      <c r="AI201" s="6">
        <v>39</v>
      </c>
      <c r="AJ201" s="298">
        <f t="shared" si="408"/>
        <v>39</v>
      </c>
      <c r="AK201" s="6">
        <v>56</v>
      </c>
      <c r="AL201" s="298">
        <f t="shared" si="409"/>
        <v>56</v>
      </c>
      <c r="AM201" s="6"/>
      <c r="AN201" s="298">
        <f t="shared" si="410"/>
        <v>0</v>
      </c>
      <c r="AO201" s="182">
        <v>5.17</v>
      </c>
      <c r="AP201" s="41">
        <f t="shared" si="382"/>
        <v>201.63</v>
      </c>
      <c r="AQ201" s="182">
        <v>5.33</v>
      </c>
      <c r="AR201" s="41">
        <f t="shared" si="411"/>
        <v>298.48</v>
      </c>
      <c r="AS201" s="182"/>
      <c r="AT201" s="41">
        <f t="shared" si="412"/>
        <v>0</v>
      </c>
      <c r="AU201" s="182">
        <v>100.82</v>
      </c>
      <c r="AV201" s="111">
        <f t="shared" si="383"/>
        <v>3931.9799999999996</v>
      </c>
      <c r="AW201" s="182">
        <v>79.709999999999994</v>
      </c>
      <c r="AX201" s="111">
        <f t="shared" si="384"/>
        <v>4463.7599999999993</v>
      </c>
      <c r="AY201" s="182"/>
      <c r="AZ201" s="118">
        <f t="shared" si="385"/>
        <v>0</v>
      </c>
      <c r="BA201" s="8">
        <f t="shared" si="413"/>
        <v>95</v>
      </c>
      <c r="BB201" s="298">
        <f t="shared" si="386"/>
        <v>95</v>
      </c>
      <c r="BC201" s="110">
        <f t="shared" si="414"/>
        <v>5.2643157894736845</v>
      </c>
      <c r="BD201" s="9">
        <f t="shared" si="387"/>
        <v>500.11</v>
      </c>
      <c r="BE201" s="10">
        <f t="shared" si="415"/>
        <v>88.376210526315774</v>
      </c>
      <c r="BF201" s="11">
        <f t="shared" si="388"/>
        <v>8395.739999999998</v>
      </c>
      <c r="BG201" s="304">
        <f t="shared" si="416"/>
        <v>121</v>
      </c>
      <c r="BH201" s="298">
        <f t="shared" si="417"/>
        <v>121</v>
      </c>
      <c r="BI201" s="112">
        <f t="shared" si="418"/>
        <v>4.8882644628099179</v>
      </c>
      <c r="BJ201" s="113">
        <f t="shared" si="389"/>
        <v>591.48</v>
      </c>
      <c r="BK201" s="10">
        <f t="shared" si="419"/>
        <v>89.249090909090896</v>
      </c>
      <c r="BL201" s="119">
        <f t="shared" si="390"/>
        <v>10799.139999999998</v>
      </c>
      <c r="BM201" s="5">
        <v>17</v>
      </c>
      <c r="BN201" s="298">
        <f t="shared" si="420"/>
        <v>17</v>
      </c>
      <c r="BO201" s="6">
        <v>38</v>
      </c>
      <c r="BP201" s="298">
        <f t="shared" si="421"/>
        <v>38</v>
      </c>
      <c r="BQ201" s="6"/>
      <c r="BR201" s="298">
        <f t="shared" si="422"/>
        <v>0</v>
      </c>
      <c r="BS201" s="183">
        <v>2.97</v>
      </c>
      <c r="BT201" s="41">
        <f t="shared" si="423"/>
        <v>50.49</v>
      </c>
      <c r="BU201" s="183">
        <v>3.26</v>
      </c>
      <c r="BV201" s="41">
        <f t="shared" si="424"/>
        <v>123.88</v>
      </c>
      <c r="BW201" s="183"/>
      <c r="BX201" s="41">
        <f t="shared" si="425"/>
        <v>0</v>
      </c>
      <c r="BY201" s="182">
        <v>69.650000000000006</v>
      </c>
      <c r="BZ201" s="111">
        <f t="shared" si="426"/>
        <v>1184.0500000000002</v>
      </c>
      <c r="CA201" s="182">
        <v>59.97</v>
      </c>
      <c r="CB201" s="111">
        <f t="shared" si="391"/>
        <v>2278.86</v>
      </c>
      <c r="CC201" s="182"/>
      <c r="CD201" s="111">
        <f t="shared" si="392"/>
        <v>0</v>
      </c>
      <c r="CE201" s="8">
        <f t="shared" si="427"/>
        <v>55</v>
      </c>
      <c r="CF201" s="298">
        <f t="shared" si="396"/>
        <v>55</v>
      </c>
      <c r="CG201" s="110">
        <f t="shared" si="428"/>
        <v>3.1703636363636365</v>
      </c>
      <c r="CH201" s="9">
        <f t="shared" si="397"/>
        <v>174.37</v>
      </c>
      <c r="CI201" s="10">
        <f t="shared" si="429"/>
        <v>62.962000000000003</v>
      </c>
      <c r="CJ201" s="117">
        <f t="shared" si="398"/>
        <v>3462.9100000000003</v>
      </c>
      <c r="CK201" s="5"/>
      <c r="CL201" s="302">
        <f t="shared" si="430"/>
        <v>0</v>
      </c>
      <c r="CM201" s="40"/>
      <c r="CN201" s="9">
        <f t="shared" si="431"/>
        <v>0</v>
      </c>
      <c r="CO201" s="6"/>
      <c r="CP201" s="117">
        <f t="shared" si="432"/>
        <v>0</v>
      </c>
      <c r="CQ201" s="195">
        <f t="shared" si="433"/>
        <v>73</v>
      </c>
      <c r="CR201" s="298">
        <f t="shared" si="434"/>
        <v>73</v>
      </c>
      <c r="CS201" s="9">
        <f t="shared" si="435"/>
        <v>312.98</v>
      </c>
      <c r="CT201" s="117">
        <f t="shared" si="436"/>
        <v>6749.3899999999994</v>
      </c>
      <c r="CU201" s="196">
        <f t="shared" si="437"/>
        <v>103</v>
      </c>
      <c r="CV201" s="298">
        <f t="shared" si="438"/>
        <v>103</v>
      </c>
      <c r="CW201" s="31">
        <f t="shared" si="439"/>
        <v>452.87</v>
      </c>
      <c r="CX201" s="121">
        <f t="shared" si="440"/>
        <v>7512.66</v>
      </c>
      <c r="CY201" s="196">
        <f t="shared" si="441"/>
        <v>176</v>
      </c>
      <c r="CZ201" s="298">
        <f t="shared" si="442"/>
        <v>176</v>
      </c>
      <c r="DA201" s="31">
        <f t="shared" si="443"/>
        <v>765.85</v>
      </c>
      <c r="DB201" s="121">
        <f t="shared" si="444"/>
        <v>14262.05</v>
      </c>
      <c r="DC201" s="196">
        <f t="shared" si="445"/>
        <v>0</v>
      </c>
      <c r="DD201" s="298">
        <f t="shared" si="446"/>
        <v>0</v>
      </c>
      <c r="DE201" s="9" t="str">
        <f t="shared" si="447"/>
        <v/>
      </c>
      <c r="DF201" s="11" t="str">
        <f t="shared" si="448"/>
        <v/>
      </c>
      <c r="DG201" s="29">
        <f t="shared" si="449"/>
        <v>765.85</v>
      </c>
      <c r="DH201" s="11">
        <f t="shared" si="450"/>
        <v>14262.049999999997</v>
      </c>
    </row>
    <row r="202" spans="1:112">
      <c r="A202" s="179" t="s">
        <v>45</v>
      </c>
      <c r="B202" s="187" t="s">
        <v>228</v>
      </c>
      <c r="C202" s="181">
        <v>198570</v>
      </c>
      <c r="D202" s="146">
        <v>9</v>
      </c>
      <c r="E202" s="413">
        <v>518</v>
      </c>
      <c r="F202" s="346">
        <v>19</v>
      </c>
      <c r="G202" s="116">
        <f t="shared" si="393"/>
        <v>499</v>
      </c>
      <c r="H202" s="108">
        <f t="shared" si="399"/>
        <v>499</v>
      </c>
      <c r="I202" s="376">
        <f t="shared" si="400"/>
        <v>499</v>
      </c>
      <c r="J202" s="375"/>
      <c r="K202" s="5">
        <v>43</v>
      </c>
      <c r="L202" s="302">
        <f t="shared" si="394"/>
        <v>43</v>
      </c>
      <c r="M202" s="512">
        <v>6</v>
      </c>
      <c r="N202" s="302">
        <f t="shared" si="401"/>
        <v>6</v>
      </c>
      <c r="O202" s="512"/>
      <c r="P202" s="302">
        <f t="shared" si="402"/>
        <v>0</v>
      </c>
      <c r="Q202" s="520">
        <v>2.8</v>
      </c>
      <c r="R202" s="120">
        <f t="shared" si="376"/>
        <v>120.39999999999999</v>
      </c>
      <c r="S202" s="520">
        <v>2.83</v>
      </c>
      <c r="T202" s="120">
        <f t="shared" si="403"/>
        <v>16.98</v>
      </c>
      <c r="U202" s="520"/>
      <c r="V202" s="120">
        <f t="shared" si="404"/>
        <v>0</v>
      </c>
      <c r="W202" s="520">
        <v>75.069999999999993</v>
      </c>
      <c r="X202" s="7">
        <f t="shared" si="395"/>
        <v>3228.0099999999998</v>
      </c>
      <c r="Y202" s="182">
        <v>75.17</v>
      </c>
      <c r="Z202" s="7">
        <f t="shared" si="377"/>
        <v>451.02</v>
      </c>
      <c r="AA202" s="182"/>
      <c r="AB202" s="7">
        <f t="shared" si="378"/>
        <v>0</v>
      </c>
      <c r="AC202" s="8">
        <f t="shared" si="405"/>
        <v>49</v>
      </c>
      <c r="AD202" s="298">
        <f t="shared" si="379"/>
        <v>49</v>
      </c>
      <c r="AE202" s="110">
        <f t="shared" si="406"/>
        <v>2.8036734693877552</v>
      </c>
      <c r="AF202" s="9">
        <f t="shared" si="380"/>
        <v>137.38</v>
      </c>
      <c r="AG202" s="10">
        <f t="shared" si="407"/>
        <v>75.082244897959185</v>
      </c>
      <c r="AH202" s="11">
        <f t="shared" si="381"/>
        <v>3679.03</v>
      </c>
      <c r="AI202" s="6">
        <v>228</v>
      </c>
      <c r="AJ202" s="298">
        <f t="shared" si="408"/>
        <v>228</v>
      </c>
      <c r="AK202" s="6">
        <v>163</v>
      </c>
      <c r="AL202" s="298">
        <f t="shared" si="409"/>
        <v>163</v>
      </c>
      <c r="AM202" s="6"/>
      <c r="AN202" s="298">
        <f t="shared" si="410"/>
        <v>0</v>
      </c>
      <c r="AO202" s="182">
        <v>3.76</v>
      </c>
      <c r="AP202" s="41">
        <f t="shared" si="382"/>
        <v>857.28</v>
      </c>
      <c r="AQ202" s="182">
        <v>5.28</v>
      </c>
      <c r="AR202" s="41">
        <f t="shared" si="411"/>
        <v>860.64</v>
      </c>
      <c r="AS202" s="182"/>
      <c r="AT202" s="41">
        <f t="shared" si="412"/>
        <v>0</v>
      </c>
      <c r="AU202" s="182">
        <v>84.26</v>
      </c>
      <c r="AV202" s="111">
        <f t="shared" si="383"/>
        <v>19211.280000000002</v>
      </c>
      <c r="AW202" s="182">
        <v>78.5</v>
      </c>
      <c r="AX202" s="111">
        <f t="shared" si="384"/>
        <v>12795.5</v>
      </c>
      <c r="AY202" s="182"/>
      <c r="AZ202" s="118">
        <f t="shared" si="385"/>
        <v>0</v>
      </c>
      <c r="BA202" s="8">
        <f t="shared" si="413"/>
        <v>391</v>
      </c>
      <c r="BB202" s="298">
        <f t="shared" si="386"/>
        <v>391</v>
      </c>
      <c r="BC202" s="110">
        <f t="shared" si="414"/>
        <v>4.393657289002558</v>
      </c>
      <c r="BD202" s="9">
        <f t="shared" si="387"/>
        <v>1717.9200000000003</v>
      </c>
      <c r="BE202" s="10">
        <f t="shared" si="415"/>
        <v>81.858772378516633</v>
      </c>
      <c r="BF202" s="11">
        <f t="shared" si="388"/>
        <v>32006.780000000002</v>
      </c>
      <c r="BG202" s="304">
        <f t="shared" si="416"/>
        <v>440</v>
      </c>
      <c r="BH202" s="298">
        <f t="shared" si="417"/>
        <v>440</v>
      </c>
      <c r="BI202" s="112">
        <f t="shared" si="418"/>
        <v>4.2165909090909093</v>
      </c>
      <c r="BJ202" s="113">
        <f t="shared" si="389"/>
        <v>1855.3000000000002</v>
      </c>
      <c r="BK202" s="10">
        <f t="shared" si="419"/>
        <v>81.10411363636365</v>
      </c>
      <c r="BL202" s="119">
        <f t="shared" si="390"/>
        <v>35685.810000000005</v>
      </c>
      <c r="BM202" s="5">
        <v>25</v>
      </c>
      <c r="BN202" s="298">
        <f t="shared" si="420"/>
        <v>25</v>
      </c>
      <c r="BO202" s="6">
        <v>33</v>
      </c>
      <c r="BP202" s="298">
        <f t="shared" si="421"/>
        <v>33</v>
      </c>
      <c r="BQ202" s="6">
        <v>1</v>
      </c>
      <c r="BR202" s="298">
        <f t="shared" si="422"/>
        <v>1</v>
      </c>
      <c r="BS202" s="183">
        <v>3.24</v>
      </c>
      <c r="BT202" s="41">
        <f t="shared" si="423"/>
        <v>81</v>
      </c>
      <c r="BU202" s="183">
        <v>2.5499999999999998</v>
      </c>
      <c r="BV202" s="41">
        <f t="shared" si="424"/>
        <v>84.149999999999991</v>
      </c>
      <c r="BW202" s="183">
        <v>1.5</v>
      </c>
      <c r="BX202" s="41">
        <f t="shared" si="425"/>
        <v>1.5</v>
      </c>
      <c r="BY202" s="182">
        <v>74.239999999999995</v>
      </c>
      <c r="BZ202" s="111">
        <f t="shared" si="426"/>
        <v>1855.9999999999998</v>
      </c>
      <c r="CA202" s="182">
        <v>61.09</v>
      </c>
      <c r="CB202" s="111">
        <f t="shared" si="391"/>
        <v>2015.97</v>
      </c>
      <c r="CC202" s="182">
        <v>26</v>
      </c>
      <c r="CD202" s="111">
        <f t="shared" si="392"/>
        <v>26</v>
      </c>
      <c r="CE202" s="8">
        <f t="shared" si="427"/>
        <v>59</v>
      </c>
      <c r="CF202" s="298">
        <f t="shared" si="396"/>
        <v>59</v>
      </c>
      <c r="CG202" s="110">
        <f t="shared" si="428"/>
        <v>2.8245762711864404</v>
      </c>
      <c r="CH202" s="9">
        <f t="shared" si="397"/>
        <v>166.64999999999998</v>
      </c>
      <c r="CI202" s="10">
        <f t="shared" si="429"/>
        <v>66.067288135593216</v>
      </c>
      <c r="CJ202" s="117">
        <f t="shared" si="398"/>
        <v>3897.97</v>
      </c>
      <c r="CK202" s="5"/>
      <c r="CL202" s="302">
        <f t="shared" si="430"/>
        <v>0</v>
      </c>
      <c r="CM202" s="40"/>
      <c r="CN202" s="9">
        <f t="shared" si="431"/>
        <v>0</v>
      </c>
      <c r="CO202" s="6"/>
      <c r="CP202" s="117">
        <f t="shared" si="432"/>
        <v>0</v>
      </c>
      <c r="CQ202" s="195">
        <f t="shared" si="433"/>
        <v>296</v>
      </c>
      <c r="CR202" s="298">
        <f t="shared" si="434"/>
        <v>296</v>
      </c>
      <c r="CS202" s="9">
        <f t="shared" si="435"/>
        <v>1058.6799999999998</v>
      </c>
      <c r="CT202" s="117">
        <f t="shared" si="436"/>
        <v>24295.29</v>
      </c>
      <c r="CU202" s="196">
        <f t="shared" si="437"/>
        <v>202</v>
      </c>
      <c r="CV202" s="298">
        <f t="shared" si="438"/>
        <v>202</v>
      </c>
      <c r="CW202" s="31">
        <f t="shared" si="439"/>
        <v>961.77</v>
      </c>
      <c r="CX202" s="121">
        <f t="shared" si="440"/>
        <v>15262.49</v>
      </c>
      <c r="CY202" s="196">
        <f t="shared" si="441"/>
        <v>498</v>
      </c>
      <c r="CZ202" s="298">
        <f t="shared" si="442"/>
        <v>498</v>
      </c>
      <c r="DA202" s="31">
        <f t="shared" si="443"/>
        <v>2020.4499999999998</v>
      </c>
      <c r="DB202" s="121">
        <f t="shared" si="444"/>
        <v>39557.78</v>
      </c>
      <c r="DC202" s="196">
        <f t="shared" si="445"/>
        <v>1</v>
      </c>
      <c r="DD202" s="298">
        <f t="shared" si="446"/>
        <v>1</v>
      </c>
      <c r="DE202" s="9">
        <f t="shared" si="447"/>
        <v>1.5</v>
      </c>
      <c r="DF202" s="11">
        <f t="shared" si="448"/>
        <v>26</v>
      </c>
      <c r="DG202" s="29">
        <f t="shared" si="449"/>
        <v>2021.9500000000003</v>
      </c>
      <c r="DH202" s="11">
        <f t="shared" si="450"/>
        <v>39583.780000000006</v>
      </c>
    </row>
    <row r="203" spans="1:112">
      <c r="A203" s="179" t="s">
        <v>45</v>
      </c>
      <c r="B203" s="180" t="s">
        <v>229</v>
      </c>
      <c r="C203" s="181">
        <v>198668</v>
      </c>
      <c r="D203" s="146">
        <v>9</v>
      </c>
      <c r="E203" s="413">
        <v>181</v>
      </c>
      <c r="F203" s="346">
        <v>8</v>
      </c>
      <c r="G203" s="116">
        <f t="shared" si="393"/>
        <v>173</v>
      </c>
      <c r="H203" s="108">
        <f t="shared" si="399"/>
        <v>173</v>
      </c>
      <c r="I203" s="376">
        <f t="shared" si="400"/>
        <v>173</v>
      </c>
      <c r="J203" s="375"/>
      <c r="K203" s="5">
        <v>24</v>
      </c>
      <c r="L203" s="302">
        <f t="shared" si="394"/>
        <v>24</v>
      </c>
      <c r="M203" s="512">
        <v>4</v>
      </c>
      <c r="N203" s="302">
        <f t="shared" si="401"/>
        <v>4</v>
      </c>
      <c r="O203" s="512"/>
      <c r="P203" s="302">
        <f t="shared" si="402"/>
        <v>0</v>
      </c>
      <c r="Q203" s="520">
        <v>2.57</v>
      </c>
      <c r="R203" s="120">
        <f t="shared" si="376"/>
        <v>61.679999999999993</v>
      </c>
      <c r="S203" s="520">
        <v>3.75</v>
      </c>
      <c r="T203" s="120">
        <f t="shared" si="403"/>
        <v>15</v>
      </c>
      <c r="U203" s="520"/>
      <c r="V203" s="120">
        <f t="shared" si="404"/>
        <v>0</v>
      </c>
      <c r="W203" s="520">
        <v>72.14</v>
      </c>
      <c r="X203" s="7">
        <f t="shared" si="395"/>
        <v>1731.3600000000001</v>
      </c>
      <c r="Y203" s="182">
        <v>84</v>
      </c>
      <c r="Z203" s="7">
        <f t="shared" si="377"/>
        <v>336</v>
      </c>
      <c r="AA203" s="182"/>
      <c r="AB203" s="7">
        <f t="shared" si="378"/>
        <v>0</v>
      </c>
      <c r="AC203" s="8">
        <f t="shared" si="405"/>
        <v>28</v>
      </c>
      <c r="AD203" s="298">
        <f t="shared" si="379"/>
        <v>28</v>
      </c>
      <c r="AE203" s="110">
        <f t="shared" si="406"/>
        <v>2.7385714285714284</v>
      </c>
      <c r="AF203" s="9">
        <f t="shared" si="380"/>
        <v>76.679999999999993</v>
      </c>
      <c r="AG203" s="10">
        <f t="shared" si="407"/>
        <v>73.834285714285713</v>
      </c>
      <c r="AH203" s="11">
        <f t="shared" si="381"/>
        <v>2067.36</v>
      </c>
      <c r="AI203" s="6">
        <v>62</v>
      </c>
      <c r="AJ203" s="298">
        <f t="shared" si="408"/>
        <v>62</v>
      </c>
      <c r="AK203" s="6">
        <v>46</v>
      </c>
      <c r="AL203" s="298">
        <f t="shared" si="409"/>
        <v>46</v>
      </c>
      <c r="AM203" s="6">
        <v>1</v>
      </c>
      <c r="AN203" s="298">
        <f t="shared" si="410"/>
        <v>1</v>
      </c>
      <c r="AO203" s="182">
        <v>3.4</v>
      </c>
      <c r="AP203" s="41">
        <f t="shared" si="382"/>
        <v>210.79999999999998</v>
      </c>
      <c r="AQ203" s="182">
        <v>5.49</v>
      </c>
      <c r="AR203" s="41">
        <f t="shared" si="411"/>
        <v>252.54000000000002</v>
      </c>
      <c r="AS203" s="182">
        <v>2.5</v>
      </c>
      <c r="AT203" s="41">
        <f t="shared" si="412"/>
        <v>2.5</v>
      </c>
      <c r="AU203" s="182">
        <v>83.26</v>
      </c>
      <c r="AV203" s="111">
        <f t="shared" si="383"/>
        <v>5162.12</v>
      </c>
      <c r="AW203" s="182">
        <v>77.5</v>
      </c>
      <c r="AX203" s="111">
        <f t="shared" si="384"/>
        <v>3565</v>
      </c>
      <c r="AY203" s="182">
        <v>47</v>
      </c>
      <c r="AZ203" s="118">
        <f t="shared" si="385"/>
        <v>47</v>
      </c>
      <c r="BA203" s="8">
        <f t="shared" si="413"/>
        <v>109</v>
      </c>
      <c r="BB203" s="298">
        <f t="shared" si="386"/>
        <v>109</v>
      </c>
      <c r="BC203" s="110">
        <f t="shared" si="414"/>
        <v>4.2737614678899085</v>
      </c>
      <c r="BD203" s="9">
        <f t="shared" si="387"/>
        <v>465.84000000000003</v>
      </c>
      <c r="BE203" s="10">
        <f t="shared" si="415"/>
        <v>80.496513761467881</v>
      </c>
      <c r="BF203" s="11">
        <f t="shared" si="388"/>
        <v>8774.119999999999</v>
      </c>
      <c r="BG203" s="304">
        <f t="shared" si="416"/>
        <v>137</v>
      </c>
      <c r="BH203" s="298">
        <f t="shared" si="417"/>
        <v>137</v>
      </c>
      <c r="BI203" s="112">
        <f t="shared" si="418"/>
        <v>3.96</v>
      </c>
      <c r="BJ203" s="113">
        <f t="shared" si="389"/>
        <v>542.52</v>
      </c>
      <c r="BK203" s="10">
        <f t="shared" si="419"/>
        <v>79.134890510948907</v>
      </c>
      <c r="BL203" s="119">
        <f t="shared" si="390"/>
        <v>10841.48</v>
      </c>
      <c r="BM203" s="5">
        <v>18</v>
      </c>
      <c r="BN203" s="298">
        <f t="shared" si="420"/>
        <v>18</v>
      </c>
      <c r="BO203" s="6">
        <v>18</v>
      </c>
      <c r="BP203" s="298">
        <f t="shared" si="421"/>
        <v>18</v>
      </c>
      <c r="BQ203" s="6"/>
      <c r="BR203" s="298">
        <f t="shared" si="422"/>
        <v>0</v>
      </c>
      <c r="BS203" s="183">
        <v>2.19</v>
      </c>
      <c r="BT203" s="41">
        <f t="shared" si="423"/>
        <v>39.42</v>
      </c>
      <c r="BU203" s="183">
        <v>2.81</v>
      </c>
      <c r="BV203" s="41">
        <f t="shared" si="424"/>
        <v>50.58</v>
      </c>
      <c r="BW203" s="183"/>
      <c r="BX203" s="41">
        <f t="shared" si="425"/>
        <v>0</v>
      </c>
      <c r="BY203" s="182">
        <v>68.83</v>
      </c>
      <c r="BZ203" s="111">
        <f t="shared" si="426"/>
        <v>1238.94</v>
      </c>
      <c r="CA203" s="182">
        <v>50</v>
      </c>
      <c r="CB203" s="111">
        <f t="shared" si="391"/>
        <v>900</v>
      </c>
      <c r="CC203" s="182"/>
      <c r="CD203" s="111">
        <f t="shared" si="392"/>
        <v>0</v>
      </c>
      <c r="CE203" s="8">
        <f t="shared" si="427"/>
        <v>36</v>
      </c>
      <c r="CF203" s="298">
        <f t="shared" si="396"/>
        <v>36</v>
      </c>
      <c r="CG203" s="110">
        <f t="shared" si="428"/>
        <v>2.5</v>
      </c>
      <c r="CH203" s="9">
        <f t="shared" si="397"/>
        <v>90</v>
      </c>
      <c r="CI203" s="10">
        <f t="shared" si="429"/>
        <v>59.414999999999999</v>
      </c>
      <c r="CJ203" s="117">
        <f t="shared" si="398"/>
        <v>2138.94</v>
      </c>
      <c r="CK203" s="5"/>
      <c r="CL203" s="302">
        <f t="shared" si="430"/>
        <v>0</v>
      </c>
      <c r="CM203" s="40"/>
      <c r="CN203" s="9">
        <f t="shared" si="431"/>
        <v>0</v>
      </c>
      <c r="CO203" s="6"/>
      <c r="CP203" s="117">
        <f t="shared" si="432"/>
        <v>0</v>
      </c>
      <c r="CQ203" s="195">
        <f t="shared" si="433"/>
        <v>104</v>
      </c>
      <c r="CR203" s="298">
        <f t="shared" si="434"/>
        <v>104</v>
      </c>
      <c r="CS203" s="9">
        <f t="shared" si="435"/>
        <v>311.89999999999998</v>
      </c>
      <c r="CT203" s="117">
        <f t="shared" si="436"/>
        <v>8132.42</v>
      </c>
      <c r="CU203" s="196">
        <f t="shared" si="437"/>
        <v>68</v>
      </c>
      <c r="CV203" s="298">
        <f t="shared" si="438"/>
        <v>68</v>
      </c>
      <c r="CW203" s="31">
        <f t="shared" si="439"/>
        <v>318.12</v>
      </c>
      <c r="CX203" s="121">
        <f t="shared" si="440"/>
        <v>4801</v>
      </c>
      <c r="CY203" s="196">
        <f t="shared" si="441"/>
        <v>172</v>
      </c>
      <c r="CZ203" s="298">
        <f t="shared" si="442"/>
        <v>172</v>
      </c>
      <c r="DA203" s="31">
        <f t="shared" si="443"/>
        <v>630.02</v>
      </c>
      <c r="DB203" s="121">
        <f t="shared" si="444"/>
        <v>12933.42</v>
      </c>
      <c r="DC203" s="196">
        <f t="shared" si="445"/>
        <v>1</v>
      </c>
      <c r="DD203" s="298">
        <f t="shared" si="446"/>
        <v>1</v>
      </c>
      <c r="DE203" s="9">
        <f t="shared" si="447"/>
        <v>2.5</v>
      </c>
      <c r="DF203" s="11">
        <f t="shared" si="448"/>
        <v>47</v>
      </c>
      <c r="DG203" s="29">
        <f t="shared" si="449"/>
        <v>632.52</v>
      </c>
      <c r="DH203" s="11">
        <f t="shared" si="450"/>
        <v>12980.42</v>
      </c>
    </row>
    <row r="204" spans="1:112">
      <c r="A204" s="179" t="s">
        <v>45</v>
      </c>
      <c r="B204" s="180" t="s">
        <v>230</v>
      </c>
      <c r="C204" s="181">
        <v>198710</v>
      </c>
      <c r="D204" s="146">
        <v>9</v>
      </c>
      <c r="E204" s="413">
        <v>175</v>
      </c>
      <c r="F204" s="346">
        <v>8</v>
      </c>
      <c r="G204" s="116">
        <f t="shared" si="393"/>
        <v>167</v>
      </c>
      <c r="H204" s="108">
        <f t="shared" si="399"/>
        <v>167</v>
      </c>
      <c r="I204" s="376">
        <f t="shared" si="400"/>
        <v>167</v>
      </c>
      <c r="J204" s="375"/>
      <c r="K204" s="5">
        <v>19</v>
      </c>
      <c r="L204" s="302">
        <f t="shared" si="394"/>
        <v>19</v>
      </c>
      <c r="M204" s="512">
        <v>2</v>
      </c>
      <c r="N204" s="302">
        <f t="shared" si="401"/>
        <v>2</v>
      </c>
      <c r="O204" s="512"/>
      <c r="P204" s="302">
        <f t="shared" si="402"/>
        <v>0</v>
      </c>
      <c r="Q204" s="520">
        <v>2.5499999999999998</v>
      </c>
      <c r="R204" s="120">
        <f t="shared" si="376"/>
        <v>48.449999999999996</v>
      </c>
      <c r="S204" s="520">
        <v>4</v>
      </c>
      <c r="T204" s="120">
        <f t="shared" si="403"/>
        <v>8</v>
      </c>
      <c r="U204" s="520"/>
      <c r="V204" s="120">
        <f t="shared" si="404"/>
        <v>0</v>
      </c>
      <c r="W204" s="520">
        <v>73.73</v>
      </c>
      <c r="X204" s="7">
        <f t="shared" si="395"/>
        <v>1400.8700000000001</v>
      </c>
      <c r="Y204" s="182">
        <v>113</v>
      </c>
      <c r="Z204" s="7">
        <f t="shared" si="377"/>
        <v>226</v>
      </c>
      <c r="AA204" s="182"/>
      <c r="AB204" s="7">
        <f t="shared" si="378"/>
        <v>0</v>
      </c>
      <c r="AC204" s="8">
        <f t="shared" si="405"/>
        <v>21</v>
      </c>
      <c r="AD204" s="298">
        <f t="shared" si="379"/>
        <v>21</v>
      </c>
      <c r="AE204" s="110">
        <f t="shared" si="406"/>
        <v>2.6880952380952379</v>
      </c>
      <c r="AF204" s="9">
        <f t="shared" si="380"/>
        <v>56.449999999999996</v>
      </c>
      <c r="AG204" s="10">
        <f t="shared" si="407"/>
        <v>77.47</v>
      </c>
      <c r="AH204" s="11">
        <f t="shared" si="381"/>
        <v>1626.87</v>
      </c>
      <c r="AI204" s="6">
        <v>70</v>
      </c>
      <c r="AJ204" s="298">
        <f t="shared" si="408"/>
        <v>70</v>
      </c>
      <c r="AK204" s="6">
        <v>56</v>
      </c>
      <c r="AL204" s="298">
        <f t="shared" si="409"/>
        <v>56</v>
      </c>
      <c r="AM204" s="6">
        <v>1</v>
      </c>
      <c r="AN204" s="298">
        <f t="shared" si="410"/>
        <v>1</v>
      </c>
      <c r="AO204" s="182">
        <v>3.91</v>
      </c>
      <c r="AP204" s="41">
        <f t="shared" si="382"/>
        <v>273.7</v>
      </c>
      <c r="AQ204" s="182">
        <v>4.68</v>
      </c>
      <c r="AR204" s="41">
        <f t="shared" si="411"/>
        <v>262.08</v>
      </c>
      <c r="AS204" s="182">
        <v>1.5</v>
      </c>
      <c r="AT204" s="41">
        <f t="shared" si="412"/>
        <v>1.5</v>
      </c>
      <c r="AU204" s="182">
        <v>91.38</v>
      </c>
      <c r="AV204" s="111">
        <f t="shared" si="383"/>
        <v>6396.5999999999995</v>
      </c>
      <c r="AW204" s="182">
        <v>86.8</v>
      </c>
      <c r="AX204" s="111">
        <f t="shared" si="384"/>
        <v>4860.8</v>
      </c>
      <c r="AY204" s="182">
        <v>50</v>
      </c>
      <c r="AZ204" s="118">
        <f t="shared" si="385"/>
        <v>50</v>
      </c>
      <c r="BA204" s="8">
        <f t="shared" si="413"/>
        <v>127</v>
      </c>
      <c r="BB204" s="298">
        <f t="shared" si="386"/>
        <v>127</v>
      </c>
      <c r="BC204" s="110">
        <f t="shared" si="414"/>
        <v>4.2305511811023617</v>
      </c>
      <c r="BD204" s="9">
        <f t="shared" si="387"/>
        <v>537.28</v>
      </c>
      <c r="BE204" s="10">
        <f t="shared" si="415"/>
        <v>89.034645669291336</v>
      </c>
      <c r="BF204" s="11">
        <f t="shared" si="388"/>
        <v>11307.4</v>
      </c>
      <c r="BG204" s="304">
        <f t="shared" si="416"/>
        <v>148</v>
      </c>
      <c r="BH204" s="298">
        <f t="shared" si="417"/>
        <v>148</v>
      </c>
      <c r="BI204" s="112">
        <f t="shared" si="418"/>
        <v>4.0116891891891893</v>
      </c>
      <c r="BJ204" s="113">
        <f t="shared" si="389"/>
        <v>593.73</v>
      </c>
      <c r="BK204" s="10">
        <f t="shared" si="419"/>
        <v>87.39371621621622</v>
      </c>
      <c r="BL204" s="119">
        <f t="shared" si="390"/>
        <v>12934.27</v>
      </c>
      <c r="BM204" s="5">
        <v>11</v>
      </c>
      <c r="BN204" s="298">
        <f t="shared" si="420"/>
        <v>11</v>
      </c>
      <c r="BO204" s="6">
        <v>8</v>
      </c>
      <c r="BP204" s="298">
        <f t="shared" si="421"/>
        <v>8</v>
      </c>
      <c r="BQ204" s="6"/>
      <c r="BR204" s="298">
        <f t="shared" si="422"/>
        <v>0</v>
      </c>
      <c r="BS204" s="183">
        <v>3.55</v>
      </c>
      <c r="BT204" s="41">
        <f t="shared" si="423"/>
        <v>39.049999999999997</v>
      </c>
      <c r="BU204" s="183">
        <v>3.69</v>
      </c>
      <c r="BV204" s="41">
        <f t="shared" si="424"/>
        <v>29.52</v>
      </c>
      <c r="BW204" s="183"/>
      <c r="BX204" s="41">
        <f t="shared" si="425"/>
        <v>0</v>
      </c>
      <c r="BY204" s="182">
        <v>78.819999999999993</v>
      </c>
      <c r="BZ204" s="111">
        <f t="shared" si="426"/>
        <v>867.02</v>
      </c>
      <c r="CA204" s="182">
        <v>67.25</v>
      </c>
      <c r="CB204" s="111">
        <f t="shared" si="391"/>
        <v>538</v>
      </c>
      <c r="CC204" s="182"/>
      <c r="CD204" s="111">
        <f t="shared" si="392"/>
        <v>0</v>
      </c>
      <c r="CE204" s="8">
        <f t="shared" si="427"/>
        <v>19</v>
      </c>
      <c r="CF204" s="298">
        <f t="shared" si="396"/>
        <v>19</v>
      </c>
      <c r="CG204" s="110">
        <f t="shared" si="428"/>
        <v>3.6089473684210525</v>
      </c>
      <c r="CH204" s="9">
        <f t="shared" si="397"/>
        <v>68.569999999999993</v>
      </c>
      <c r="CI204" s="10">
        <f t="shared" si="429"/>
        <v>73.948421052631574</v>
      </c>
      <c r="CJ204" s="117">
        <f t="shared" si="398"/>
        <v>1405.02</v>
      </c>
      <c r="CK204" s="5"/>
      <c r="CL204" s="302">
        <f t="shared" si="430"/>
        <v>0</v>
      </c>
      <c r="CM204" s="40"/>
      <c r="CN204" s="9">
        <f t="shared" si="431"/>
        <v>0</v>
      </c>
      <c r="CO204" s="6"/>
      <c r="CP204" s="117">
        <f t="shared" si="432"/>
        <v>0</v>
      </c>
      <c r="CQ204" s="195">
        <f t="shared" si="433"/>
        <v>100</v>
      </c>
      <c r="CR204" s="298">
        <f t="shared" si="434"/>
        <v>100</v>
      </c>
      <c r="CS204" s="9">
        <f t="shared" si="435"/>
        <v>361.2</v>
      </c>
      <c r="CT204" s="117">
        <f t="shared" si="436"/>
        <v>8664.49</v>
      </c>
      <c r="CU204" s="196">
        <f t="shared" si="437"/>
        <v>66</v>
      </c>
      <c r="CV204" s="298">
        <f t="shared" si="438"/>
        <v>66</v>
      </c>
      <c r="CW204" s="31">
        <f t="shared" si="439"/>
        <v>299.59999999999997</v>
      </c>
      <c r="CX204" s="121">
        <f t="shared" si="440"/>
        <v>5624.8</v>
      </c>
      <c r="CY204" s="196">
        <f t="shared" si="441"/>
        <v>166</v>
      </c>
      <c r="CZ204" s="298">
        <f t="shared" si="442"/>
        <v>166</v>
      </c>
      <c r="DA204" s="31">
        <f t="shared" si="443"/>
        <v>660.8</v>
      </c>
      <c r="DB204" s="121">
        <f t="shared" si="444"/>
        <v>14289.29</v>
      </c>
      <c r="DC204" s="196">
        <f t="shared" si="445"/>
        <v>1</v>
      </c>
      <c r="DD204" s="298">
        <f t="shared" si="446"/>
        <v>1</v>
      </c>
      <c r="DE204" s="9">
        <f t="shared" si="447"/>
        <v>1.5</v>
      </c>
      <c r="DF204" s="11">
        <f t="shared" si="448"/>
        <v>50</v>
      </c>
      <c r="DG204" s="29">
        <f t="shared" si="449"/>
        <v>662.3</v>
      </c>
      <c r="DH204" s="11">
        <f t="shared" si="450"/>
        <v>14339.29</v>
      </c>
    </row>
    <row r="205" spans="1:112">
      <c r="A205" s="179" t="s">
        <v>45</v>
      </c>
      <c r="B205" s="180" t="s">
        <v>231</v>
      </c>
      <c r="C205" s="181">
        <v>198774</v>
      </c>
      <c r="D205" s="146">
        <v>9</v>
      </c>
      <c r="E205" s="413">
        <v>300</v>
      </c>
      <c r="F205" s="346">
        <v>8</v>
      </c>
      <c r="G205" s="116">
        <f t="shared" si="393"/>
        <v>292</v>
      </c>
      <c r="H205" s="108">
        <f t="shared" si="399"/>
        <v>292</v>
      </c>
      <c r="I205" s="376">
        <f t="shared" si="400"/>
        <v>292</v>
      </c>
      <c r="J205" s="375"/>
      <c r="K205" s="5">
        <v>33</v>
      </c>
      <c r="L205" s="302">
        <f t="shared" si="394"/>
        <v>33</v>
      </c>
      <c r="M205" s="512">
        <v>11</v>
      </c>
      <c r="N205" s="302">
        <f t="shared" si="401"/>
        <v>11</v>
      </c>
      <c r="O205" s="512"/>
      <c r="P205" s="302">
        <f t="shared" si="402"/>
        <v>0</v>
      </c>
      <c r="Q205" s="520">
        <v>3.02</v>
      </c>
      <c r="R205" s="120">
        <f t="shared" si="376"/>
        <v>99.66</v>
      </c>
      <c r="S205" s="520">
        <v>2.86</v>
      </c>
      <c r="T205" s="120">
        <f t="shared" si="403"/>
        <v>31.459999999999997</v>
      </c>
      <c r="U205" s="520"/>
      <c r="V205" s="120">
        <f t="shared" si="404"/>
        <v>0</v>
      </c>
      <c r="W205" s="520">
        <v>80.48</v>
      </c>
      <c r="X205" s="7">
        <f t="shared" si="395"/>
        <v>2655.84</v>
      </c>
      <c r="Y205" s="182">
        <v>75.73</v>
      </c>
      <c r="Z205" s="7">
        <f t="shared" si="377"/>
        <v>833.03000000000009</v>
      </c>
      <c r="AA205" s="182"/>
      <c r="AB205" s="7">
        <f t="shared" si="378"/>
        <v>0</v>
      </c>
      <c r="AC205" s="8">
        <f t="shared" si="405"/>
        <v>44</v>
      </c>
      <c r="AD205" s="298">
        <f t="shared" si="379"/>
        <v>44</v>
      </c>
      <c r="AE205" s="110">
        <f t="shared" si="406"/>
        <v>2.98</v>
      </c>
      <c r="AF205" s="9">
        <f t="shared" si="380"/>
        <v>131.12</v>
      </c>
      <c r="AG205" s="10">
        <f t="shared" si="407"/>
        <v>79.292500000000004</v>
      </c>
      <c r="AH205" s="11">
        <f t="shared" si="381"/>
        <v>3488.8700000000003</v>
      </c>
      <c r="AI205" s="6">
        <v>75</v>
      </c>
      <c r="AJ205" s="298">
        <f t="shared" si="408"/>
        <v>75</v>
      </c>
      <c r="AK205" s="6">
        <v>102</v>
      </c>
      <c r="AL205" s="298">
        <f t="shared" si="409"/>
        <v>102</v>
      </c>
      <c r="AM205" s="6">
        <v>1</v>
      </c>
      <c r="AN205" s="298">
        <f t="shared" si="410"/>
        <v>1</v>
      </c>
      <c r="AO205" s="182">
        <v>3.79</v>
      </c>
      <c r="AP205" s="41">
        <f t="shared" si="382"/>
        <v>284.25</v>
      </c>
      <c r="AQ205" s="182">
        <v>4.3600000000000003</v>
      </c>
      <c r="AR205" s="41">
        <f t="shared" si="411"/>
        <v>444.72</v>
      </c>
      <c r="AS205" s="182">
        <v>2</v>
      </c>
      <c r="AT205" s="41">
        <f t="shared" si="412"/>
        <v>2</v>
      </c>
      <c r="AU205" s="182">
        <v>80.55</v>
      </c>
      <c r="AV205" s="111">
        <f t="shared" si="383"/>
        <v>6041.25</v>
      </c>
      <c r="AW205" s="182">
        <v>72.709999999999994</v>
      </c>
      <c r="AX205" s="111">
        <f t="shared" si="384"/>
        <v>7416.4199999999992</v>
      </c>
      <c r="AY205" s="182">
        <v>68</v>
      </c>
      <c r="AZ205" s="118">
        <f t="shared" si="385"/>
        <v>68</v>
      </c>
      <c r="BA205" s="8">
        <f t="shared" si="413"/>
        <v>178</v>
      </c>
      <c r="BB205" s="298">
        <f t="shared" si="386"/>
        <v>178</v>
      </c>
      <c r="BC205" s="110">
        <f t="shared" si="414"/>
        <v>4.106573033707865</v>
      </c>
      <c r="BD205" s="9">
        <f t="shared" si="387"/>
        <v>730.96999999999991</v>
      </c>
      <c r="BE205" s="10">
        <f t="shared" si="415"/>
        <v>75.986910112359539</v>
      </c>
      <c r="BF205" s="11">
        <f t="shared" si="388"/>
        <v>13525.669999999998</v>
      </c>
      <c r="BG205" s="304">
        <f t="shared" si="416"/>
        <v>222</v>
      </c>
      <c r="BH205" s="298">
        <f t="shared" si="417"/>
        <v>222</v>
      </c>
      <c r="BI205" s="112">
        <f t="shared" si="418"/>
        <v>3.8832882882882878</v>
      </c>
      <c r="BJ205" s="113">
        <f t="shared" si="389"/>
        <v>862.08999999999992</v>
      </c>
      <c r="BK205" s="10">
        <f t="shared" si="419"/>
        <v>76.642072072072054</v>
      </c>
      <c r="BL205" s="119">
        <f t="shared" si="390"/>
        <v>17014.539999999997</v>
      </c>
      <c r="BM205" s="5">
        <v>27</v>
      </c>
      <c r="BN205" s="298">
        <f t="shared" si="420"/>
        <v>27</v>
      </c>
      <c r="BO205" s="6">
        <v>43</v>
      </c>
      <c r="BP205" s="298">
        <f t="shared" si="421"/>
        <v>43</v>
      </c>
      <c r="BQ205" s="6"/>
      <c r="BR205" s="298">
        <f t="shared" si="422"/>
        <v>0</v>
      </c>
      <c r="BS205" s="183">
        <v>2.57</v>
      </c>
      <c r="BT205" s="41">
        <f t="shared" si="423"/>
        <v>69.39</v>
      </c>
      <c r="BU205" s="183">
        <v>2.63</v>
      </c>
      <c r="BV205" s="41">
        <f t="shared" si="424"/>
        <v>113.08999999999999</v>
      </c>
      <c r="BW205" s="183"/>
      <c r="BX205" s="41">
        <f t="shared" si="425"/>
        <v>0</v>
      </c>
      <c r="BY205" s="182">
        <v>64.11</v>
      </c>
      <c r="BZ205" s="111">
        <f t="shared" si="426"/>
        <v>1730.97</v>
      </c>
      <c r="CA205" s="182">
        <v>55.86</v>
      </c>
      <c r="CB205" s="111">
        <f t="shared" si="391"/>
        <v>2401.98</v>
      </c>
      <c r="CC205" s="182"/>
      <c r="CD205" s="111">
        <f t="shared" si="392"/>
        <v>0</v>
      </c>
      <c r="CE205" s="8">
        <f t="shared" si="427"/>
        <v>70</v>
      </c>
      <c r="CF205" s="298">
        <f t="shared" si="396"/>
        <v>70</v>
      </c>
      <c r="CG205" s="110">
        <f t="shared" si="428"/>
        <v>2.6068571428571428</v>
      </c>
      <c r="CH205" s="9">
        <f t="shared" si="397"/>
        <v>182.48</v>
      </c>
      <c r="CI205" s="10">
        <f t="shared" si="429"/>
        <v>59.042142857142856</v>
      </c>
      <c r="CJ205" s="117">
        <f t="shared" si="398"/>
        <v>4132.95</v>
      </c>
      <c r="CK205" s="5"/>
      <c r="CL205" s="302">
        <f t="shared" si="430"/>
        <v>0</v>
      </c>
      <c r="CM205" s="40"/>
      <c r="CN205" s="9">
        <f t="shared" si="431"/>
        <v>0</v>
      </c>
      <c r="CO205" s="6"/>
      <c r="CP205" s="117">
        <f t="shared" si="432"/>
        <v>0</v>
      </c>
      <c r="CQ205" s="195">
        <f t="shared" si="433"/>
        <v>135</v>
      </c>
      <c r="CR205" s="298">
        <f t="shared" si="434"/>
        <v>135</v>
      </c>
      <c r="CS205" s="9">
        <f t="shared" si="435"/>
        <v>453.29999999999995</v>
      </c>
      <c r="CT205" s="117">
        <f t="shared" si="436"/>
        <v>10428.06</v>
      </c>
      <c r="CU205" s="196">
        <f t="shared" si="437"/>
        <v>156</v>
      </c>
      <c r="CV205" s="298">
        <f t="shared" si="438"/>
        <v>156</v>
      </c>
      <c r="CW205" s="31">
        <f t="shared" si="439"/>
        <v>589.27</v>
      </c>
      <c r="CX205" s="121">
        <f t="shared" si="440"/>
        <v>10651.429999999998</v>
      </c>
      <c r="CY205" s="196">
        <f t="shared" si="441"/>
        <v>291</v>
      </c>
      <c r="CZ205" s="298">
        <f t="shared" si="442"/>
        <v>291</v>
      </c>
      <c r="DA205" s="31">
        <f t="shared" si="443"/>
        <v>1042.57</v>
      </c>
      <c r="DB205" s="121">
        <f t="shared" si="444"/>
        <v>21079.489999999998</v>
      </c>
      <c r="DC205" s="196">
        <f t="shared" si="445"/>
        <v>1</v>
      </c>
      <c r="DD205" s="298">
        <f t="shared" si="446"/>
        <v>1</v>
      </c>
      <c r="DE205" s="9">
        <f t="shared" si="447"/>
        <v>2</v>
      </c>
      <c r="DF205" s="11">
        <f t="shared" si="448"/>
        <v>68</v>
      </c>
      <c r="DG205" s="29">
        <f t="shared" si="449"/>
        <v>1044.57</v>
      </c>
      <c r="DH205" s="11">
        <f t="shared" si="450"/>
        <v>21147.489999999998</v>
      </c>
    </row>
    <row r="206" spans="1:112">
      <c r="A206" s="179" t="s">
        <v>45</v>
      </c>
      <c r="B206" s="180" t="s">
        <v>232</v>
      </c>
      <c r="C206" s="181">
        <v>198817</v>
      </c>
      <c r="D206" s="146">
        <v>9</v>
      </c>
      <c r="E206" s="413">
        <v>253</v>
      </c>
      <c r="F206" s="346">
        <v>58</v>
      </c>
      <c r="G206" s="116">
        <f t="shared" si="393"/>
        <v>195</v>
      </c>
      <c r="H206" s="108">
        <f t="shared" si="399"/>
        <v>195</v>
      </c>
      <c r="I206" s="376">
        <f t="shared" si="400"/>
        <v>195</v>
      </c>
      <c r="J206" s="375"/>
      <c r="K206" s="5">
        <v>12</v>
      </c>
      <c r="L206" s="302">
        <f t="shared" si="394"/>
        <v>12</v>
      </c>
      <c r="M206" s="512">
        <v>2</v>
      </c>
      <c r="N206" s="302">
        <f t="shared" si="401"/>
        <v>2</v>
      </c>
      <c r="O206" s="512"/>
      <c r="P206" s="302">
        <f t="shared" si="402"/>
        <v>0</v>
      </c>
      <c r="Q206" s="520">
        <v>2.08</v>
      </c>
      <c r="R206" s="120">
        <f t="shared" si="376"/>
        <v>24.96</v>
      </c>
      <c r="S206" s="520">
        <v>1.75</v>
      </c>
      <c r="T206" s="120">
        <f t="shared" si="403"/>
        <v>3.5</v>
      </c>
      <c r="U206" s="520"/>
      <c r="V206" s="120">
        <f t="shared" si="404"/>
        <v>0</v>
      </c>
      <c r="W206" s="520">
        <v>68.5</v>
      </c>
      <c r="X206" s="7">
        <f t="shared" si="395"/>
        <v>822</v>
      </c>
      <c r="Y206" s="182">
        <v>50.5</v>
      </c>
      <c r="Z206" s="7">
        <f t="shared" si="377"/>
        <v>101</v>
      </c>
      <c r="AA206" s="182"/>
      <c r="AB206" s="7">
        <f t="shared" si="378"/>
        <v>0</v>
      </c>
      <c r="AC206" s="8">
        <f t="shared" si="405"/>
        <v>14</v>
      </c>
      <c r="AD206" s="298">
        <f t="shared" si="379"/>
        <v>14</v>
      </c>
      <c r="AE206" s="110">
        <f t="shared" si="406"/>
        <v>2.0328571428571429</v>
      </c>
      <c r="AF206" s="9">
        <f t="shared" si="380"/>
        <v>28.46</v>
      </c>
      <c r="AG206" s="10">
        <f t="shared" si="407"/>
        <v>65.928571428571431</v>
      </c>
      <c r="AH206" s="11">
        <f t="shared" si="381"/>
        <v>923</v>
      </c>
      <c r="AI206" s="6">
        <v>93</v>
      </c>
      <c r="AJ206" s="298">
        <f t="shared" si="408"/>
        <v>93</v>
      </c>
      <c r="AK206" s="6">
        <v>48</v>
      </c>
      <c r="AL206" s="298">
        <f t="shared" si="409"/>
        <v>48</v>
      </c>
      <c r="AM206" s="6"/>
      <c r="AN206" s="298">
        <f t="shared" si="410"/>
        <v>0</v>
      </c>
      <c r="AO206" s="182">
        <v>4.1500000000000004</v>
      </c>
      <c r="AP206" s="41">
        <f t="shared" si="382"/>
        <v>385.95000000000005</v>
      </c>
      <c r="AQ206" s="182">
        <v>5.63</v>
      </c>
      <c r="AR206" s="41">
        <f t="shared" si="411"/>
        <v>270.24</v>
      </c>
      <c r="AS206" s="182"/>
      <c r="AT206" s="41">
        <f t="shared" si="412"/>
        <v>0</v>
      </c>
      <c r="AU206" s="182">
        <v>93.97</v>
      </c>
      <c r="AV206" s="111">
        <f t="shared" si="383"/>
        <v>8739.2099999999991</v>
      </c>
      <c r="AW206" s="182">
        <v>96.17</v>
      </c>
      <c r="AX206" s="111">
        <f t="shared" si="384"/>
        <v>4616.16</v>
      </c>
      <c r="AY206" s="182"/>
      <c r="AZ206" s="118">
        <f t="shared" si="385"/>
        <v>0</v>
      </c>
      <c r="BA206" s="8">
        <f t="shared" si="413"/>
        <v>141</v>
      </c>
      <c r="BB206" s="298">
        <f t="shared" si="386"/>
        <v>141</v>
      </c>
      <c r="BC206" s="110">
        <f t="shared" si="414"/>
        <v>4.6538297872340433</v>
      </c>
      <c r="BD206" s="9">
        <f t="shared" si="387"/>
        <v>656.19</v>
      </c>
      <c r="BE206" s="10">
        <f t="shared" si="415"/>
        <v>94.718936170212757</v>
      </c>
      <c r="BF206" s="11">
        <f t="shared" si="388"/>
        <v>13355.369999999999</v>
      </c>
      <c r="BG206" s="304">
        <f t="shared" si="416"/>
        <v>155</v>
      </c>
      <c r="BH206" s="298">
        <f t="shared" si="417"/>
        <v>155</v>
      </c>
      <c r="BI206" s="112">
        <f t="shared" si="418"/>
        <v>4.4170967741935492</v>
      </c>
      <c r="BJ206" s="113">
        <f t="shared" si="389"/>
        <v>684.65000000000009</v>
      </c>
      <c r="BK206" s="10">
        <f t="shared" si="419"/>
        <v>92.118516129032258</v>
      </c>
      <c r="BL206" s="119">
        <f t="shared" si="390"/>
        <v>14278.37</v>
      </c>
      <c r="BM206" s="5">
        <v>22</v>
      </c>
      <c r="BN206" s="298">
        <f t="shared" si="420"/>
        <v>22</v>
      </c>
      <c r="BO206" s="6">
        <v>18</v>
      </c>
      <c r="BP206" s="298">
        <f t="shared" si="421"/>
        <v>18</v>
      </c>
      <c r="BQ206" s="6"/>
      <c r="BR206" s="298">
        <f t="shared" si="422"/>
        <v>0</v>
      </c>
      <c r="BS206" s="183">
        <v>2.7</v>
      </c>
      <c r="BT206" s="41">
        <f t="shared" si="423"/>
        <v>59.400000000000006</v>
      </c>
      <c r="BU206" s="183">
        <v>2.44</v>
      </c>
      <c r="BV206" s="41">
        <f t="shared" si="424"/>
        <v>43.92</v>
      </c>
      <c r="BW206" s="183"/>
      <c r="BX206" s="41">
        <f t="shared" si="425"/>
        <v>0</v>
      </c>
      <c r="BY206" s="182">
        <v>78.91</v>
      </c>
      <c r="BZ206" s="111">
        <f t="shared" si="426"/>
        <v>1736.02</v>
      </c>
      <c r="CA206" s="182">
        <v>58.5</v>
      </c>
      <c r="CB206" s="111">
        <f t="shared" si="391"/>
        <v>1053</v>
      </c>
      <c r="CC206" s="182"/>
      <c r="CD206" s="111">
        <f t="shared" si="392"/>
        <v>0</v>
      </c>
      <c r="CE206" s="8">
        <f t="shared" si="427"/>
        <v>40</v>
      </c>
      <c r="CF206" s="298">
        <f t="shared" si="396"/>
        <v>40</v>
      </c>
      <c r="CG206" s="110">
        <f t="shared" si="428"/>
        <v>2.5830000000000002</v>
      </c>
      <c r="CH206" s="9">
        <f t="shared" si="397"/>
        <v>103.32000000000001</v>
      </c>
      <c r="CI206" s="10">
        <f t="shared" si="429"/>
        <v>69.725499999999997</v>
      </c>
      <c r="CJ206" s="117">
        <f t="shared" si="398"/>
        <v>2789.02</v>
      </c>
      <c r="CK206" s="5"/>
      <c r="CL206" s="302">
        <f t="shared" si="430"/>
        <v>0</v>
      </c>
      <c r="CM206" s="40"/>
      <c r="CN206" s="9">
        <f t="shared" si="431"/>
        <v>0</v>
      </c>
      <c r="CO206" s="6"/>
      <c r="CP206" s="117">
        <f t="shared" si="432"/>
        <v>0</v>
      </c>
      <c r="CQ206" s="195">
        <f t="shared" si="433"/>
        <v>127</v>
      </c>
      <c r="CR206" s="298">
        <f t="shared" si="434"/>
        <v>127</v>
      </c>
      <c r="CS206" s="9">
        <f t="shared" si="435"/>
        <v>470.31000000000006</v>
      </c>
      <c r="CT206" s="117">
        <f t="shared" si="436"/>
        <v>11297.23</v>
      </c>
      <c r="CU206" s="196">
        <f t="shared" si="437"/>
        <v>68</v>
      </c>
      <c r="CV206" s="298">
        <f t="shared" si="438"/>
        <v>68</v>
      </c>
      <c r="CW206" s="31">
        <f t="shared" si="439"/>
        <v>317.66000000000003</v>
      </c>
      <c r="CX206" s="121">
        <f t="shared" si="440"/>
        <v>5770.16</v>
      </c>
      <c r="CY206" s="196">
        <f t="shared" si="441"/>
        <v>195</v>
      </c>
      <c r="CZ206" s="298">
        <f t="shared" si="442"/>
        <v>195</v>
      </c>
      <c r="DA206" s="31">
        <f t="shared" si="443"/>
        <v>787.97</v>
      </c>
      <c r="DB206" s="121">
        <f t="shared" si="444"/>
        <v>17067.39</v>
      </c>
      <c r="DC206" s="196">
        <f t="shared" si="445"/>
        <v>0</v>
      </c>
      <c r="DD206" s="298">
        <f t="shared" si="446"/>
        <v>0</v>
      </c>
      <c r="DE206" s="9" t="str">
        <f t="shared" si="447"/>
        <v/>
      </c>
      <c r="DF206" s="11" t="str">
        <f t="shared" si="448"/>
        <v/>
      </c>
      <c r="DG206" s="29">
        <f t="shared" si="449"/>
        <v>787.97000000000014</v>
      </c>
      <c r="DH206" s="11">
        <f t="shared" si="450"/>
        <v>17067.39</v>
      </c>
    </row>
    <row r="207" spans="1:112">
      <c r="A207" s="184" t="s">
        <v>45</v>
      </c>
      <c r="B207" s="180" t="s">
        <v>233</v>
      </c>
      <c r="C207" s="181">
        <v>198914</v>
      </c>
      <c r="D207" s="146">
        <v>9</v>
      </c>
      <c r="E207" s="413">
        <v>99</v>
      </c>
      <c r="F207" s="346">
        <v>5</v>
      </c>
      <c r="G207" s="116">
        <f t="shared" si="393"/>
        <v>94</v>
      </c>
      <c r="H207" s="108">
        <f t="shared" si="399"/>
        <v>94</v>
      </c>
      <c r="I207" s="376">
        <f t="shared" si="400"/>
        <v>94</v>
      </c>
      <c r="J207" s="375"/>
      <c r="K207" s="5">
        <v>16</v>
      </c>
      <c r="L207" s="302">
        <f t="shared" si="394"/>
        <v>16</v>
      </c>
      <c r="M207" s="512">
        <v>11</v>
      </c>
      <c r="N207" s="302">
        <f t="shared" si="401"/>
        <v>11</v>
      </c>
      <c r="O207" s="512"/>
      <c r="P207" s="302">
        <f t="shared" si="402"/>
        <v>0</v>
      </c>
      <c r="Q207" s="520">
        <v>2.17</v>
      </c>
      <c r="R207" s="120">
        <f t="shared" si="376"/>
        <v>34.72</v>
      </c>
      <c r="S207" s="520">
        <v>3.18</v>
      </c>
      <c r="T207" s="120">
        <f t="shared" si="403"/>
        <v>34.980000000000004</v>
      </c>
      <c r="U207" s="520"/>
      <c r="V207" s="120">
        <f t="shared" si="404"/>
        <v>0</v>
      </c>
      <c r="W207" s="520">
        <v>67.47</v>
      </c>
      <c r="X207" s="7">
        <f t="shared" si="395"/>
        <v>1079.52</v>
      </c>
      <c r="Y207" s="182">
        <v>75.27</v>
      </c>
      <c r="Z207" s="7">
        <f t="shared" si="377"/>
        <v>827.96999999999991</v>
      </c>
      <c r="AA207" s="182"/>
      <c r="AB207" s="7">
        <f t="shared" si="378"/>
        <v>0</v>
      </c>
      <c r="AC207" s="8">
        <f t="shared" si="405"/>
        <v>27</v>
      </c>
      <c r="AD207" s="298">
        <f t="shared" si="379"/>
        <v>27</v>
      </c>
      <c r="AE207" s="110">
        <f t="shared" si="406"/>
        <v>2.5814814814814815</v>
      </c>
      <c r="AF207" s="9">
        <f t="shared" si="380"/>
        <v>69.7</v>
      </c>
      <c r="AG207" s="10">
        <f t="shared" si="407"/>
        <v>70.647777777777776</v>
      </c>
      <c r="AH207" s="11">
        <f t="shared" si="381"/>
        <v>1907.49</v>
      </c>
      <c r="AI207" s="6">
        <v>16</v>
      </c>
      <c r="AJ207" s="298">
        <f t="shared" si="408"/>
        <v>16</v>
      </c>
      <c r="AK207" s="6">
        <v>37</v>
      </c>
      <c r="AL207" s="298">
        <f t="shared" si="409"/>
        <v>37</v>
      </c>
      <c r="AM207" s="6">
        <v>2</v>
      </c>
      <c r="AN207" s="298">
        <f t="shared" si="410"/>
        <v>2</v>
      </c>
      <c r="AO207" s="182">
        <v>3.31</v>
      </c>
      <c r="AP207" s="41">
        <f t="shared" si="382"/>
        <v>52.96</v>
      </c>
      <c r="AQ207" s="182">
        <v>4</v>
      </c>
      <c r="AR207" s="41">
        <f t="shared" si="411"/>
        <v>148</v>
      </c>
      <c r="AS207" s="182">
        <v>4.5</v>
      </c>
      <c r="AT207" s="41">
        <f t="shared" si="412"/>
        <v>9</v>
      </c>
      <c r="AU207" s="182">
        <v>80.5</v>
      </c>
      <c r="AV207" s="111">
        <f t="shared" si="383"/>
        <v>1288</v>
      </c>
      <c r="AW207" s="182">
        <v>72.430000000000007</v>
      </c>
      <c r="AX207" s="111">
        <f t="shared" si="384"/>
        <v>2679.9100000000003</v>
      </c>
      <c r="AY207" s="182">
        <v>70.5</v>
      </c>
      <c r="AZ207" s="118">
        <f t="shared" si="385"/>
        <v>141</v>
      </c>
      <c r="BA207" s="8">
        <f t="shared" si="413"/>
        <v>55</v>
      </c>
      <c r="BB207" s="298">
        <f t="shared" si="386"/>
        <v>55</v>
      </c>
      <c r="BC207" s="110">
        <f t="shared" si="414"/>
        <v>3.8174545454545457</v>
      </c>
      <c r="BD207" s="9">
        <f t="shared" si="387"/>
        <v>209.96</v>
      </c>
      <c r="BE207" s="10">
        <f t="shared" si="415"/>
        <v>74.707454545454539</v>
      </c>
      <c r="BF207" s="11">
        <f t="shared" si="388"/>
        <v>4108.91</v>
      </c>
      <c r="BG207" s="304">
        <f t="shared" si="416"/>
        <v>82</v>
      </c>
      <c r="BH207" s="298">
        <f t="shared" si="417"/>
        <v>82</v>
      </c>
      <c r="BI207" s="112">
        <f t="shared" si="418"/>
        <v>3.4104878048780489</v>
      </c>
      <c r="BJ207" s="113">
        <f t="shared" si="389"/>
        <v>279.66000000000003</v>
      </c>
      <c r="BK207" s="10">
        <f t="shared" si="419"/>
        <v>73.370731707317063</v>
      </c>
      <c r="BL207" s="119">
        <f t="shared" si="390"/>
        <v>6016.3999999999987</v>
      </c>
      <c r="BM207" s="5">
        <v>1</v>
      </c>
      <c r="BN207" s="298">
        <f t="shared" si="420"/>
        <v>1</v>
      </c>
      <c r="BO207" s="6">
        <v>11</v>
      </c>
      <c r="BP207" s="298">
        <f t="shared" si="421"/>
        <v>11</v>
      </c>
      <c r="BQ207" s="6"/>
      <c r="BR207" s="298">
        <f t="shared" si="422"/>
        <v>0</v>
      </c>
      <c r="BS207" s="183">
        <v>2.5</v>
      </c>
      <c r="BT207" s="41">
        <f t="shared" si="423"/>
        <v>2.5</v>
      </c>
      <c r="BU207" s="183">
        <v>3.09</v>
      </c>
      <c r="BV207" s="41">
        <f t="shared" si="424"/>
        <v>33.989999999999995</v>
      </c>
      <c r="BW207" s="183"/>
      <c r="BX207" s="41">
        <f t="shared" si="425"/>
        <v>0</v>
      </c>
      <c r="BY207" s="182">
        <v>74</v>
      </c>
      <c r="BZ207" s="111">
        <f t="shared" si="426"/>
        <v>74</v>
      </c>
      <c r="CA207" s="182">
        <v>63.09</v>
      </c>
      <c r="CB207" s="111">
        <f t="shared" si="391"/>
        <v>693.99</v>
      </c>
      <c r="CC207" s="182"/>
      <c r="CD207" s="111">
        <f t="shared" si="392"/>
        <v>0</v>
      </c>
      <c r="CE207" s="8">
        <f t="shared" si="427"/>
        <v>12</v>
      </c>
      <c r="CF207" s="298">
        <f t="shared" si="396"/>
        <v>12</v>
      </c>
      <c r="CG207" s="110">
        <f t="shared" si="428"/>
        <v>3.0408333333333331</v>
      </c>
      <c r="CH207" s="9">
        <f t="shared" si="397"/>
        <v>36.489999999999995</v>
      </c>
      <c r="CI207" s="10">
        <f t="shared" si="429"/>
        <v>63.999166666666667</v>
      </c>
      <c r="CJ207" s="117">
        <f t="shared" si="398"/>
        <v>767.99</v>
      </c>
      <c r="CK207" s="5"/>
      <c r="CL207" s="302">
        <f t="shared" si="430"/>
        <v>0</v>
      </c>
      <c r="CM207" s="40"/>
      <c r="CN207" s="9">
        <f t="shared" si="431"/>
        <v>0</v>
      </c>
      <c r="CO207" s="6"/>
      <c r="CP207" s="117">
        <f t="shared" si="432"/>
        <v>0</v>
      </c>
      <c r="CQ207" s="195">
        <f t="shared" si="433"/>
        <v>33</v>
      </c>
      <c r="CR207" s="298">
        <f t="shared" si="434"/>
        <v>33</v>
      </c>
      <c r="CS207" s="9">
        <f t="shared" si="435"/>
        <v>90.18</v>
      </c>
      <c r="CT207" s="117">
        <f t="shared" si="436"/>
        <v>2441.52</v>
      </c>
      <c r="CU207" s="196">
        <f t="shared" si="437"/>
        <v>59</v>
      </c>
      <c r="CV207" s="298">
        <f t="shared" si="438"/>
        <v>59</v>
      </c>
      <c r="CW207" s="31">
        <f t="shared" si="439"/>
        <v>216.97000000000003</v>
      </c>
      <c r="CX207" s="121">
        <f t="shared" si="440"/>
        <v>4201.87</v>
      </c>
      <c r="CY207" s="196">
        <f t="shared" si="441"/>
        <v>92</v>
      </c>
      <c r="CZ207" s="298">
        <f t="shared" si="442"/>
        <v>92</v>
      </c>
      <c r="DA207" s="31">
        <f t="shared" si="443"/>
        <v>307.15000000000003</v>
      </c>
      <c r="DB207" s="121">
        <f t="shared" si="444"/>
        <v>6643.3899999999994</v>
      </c>
      <c r="DC207" s="196">
        <f t="shared" si="445"/>
        <v>2</v>
      </c>
      <c r="DD207" s="298">
        <f t="shared" si="446"/>
        <v>2</v>
      </c>
      <c r="DE207" s="9">
        <f t="shared" si="447"/>
        <v>9</v>
      </c>
      <c r="DF207" s="11">
        <f t="shared" si="448"/>
        <v>141</v>
      </c>
      <c r="DG207" s="29">
        <f t="shared" si="449"/>
        <v>316.15000000000003</v>
      </c>
      <c r="DH207" s="11">
        <f t="shared" si="450"/>
        <v>6784.3899999999985</v>
      </c>
    </row>
    <row r="208" spans="1:112">
      <c r="A208" s="179" t="s">
        <v>45</v>
      </c>
      <c r="B208" s="180" t="s">
        <v>234</v>
      </c>
      <c r="C208" s="181">
        <v>198987</v>
      </c>
      <c r="D208" s="146">
        <v>9</v>
      </c>
      <c r="E208" s="413">
        <v>229</v>
      </c>
      <c r="F208" s="346">
        <v>2</v>
      </c>
      <c r="G208" s="116">
        <f t="shared" si="393"/>
        <v>227</v>
      </c>
      <c r="H208" s="108">
        <f t="shared" si="399"/>
        <v>227</v>
      </c>
      <c r="I208" s="376">
        <f t="shared" si="400"/>
        <v>227</v>
      </c>
      <c r="J208" s="375"/>
      <c r="K208" s="5">
        <v>14</v>
      </c>
      <c r="L208" s="302">
        <f t="shared" si="394"/>
        <v>14</v>
      </c>
      <c r="M208" s="512">
        <v>2</v>
      </c>
      <c r="N208" s="302">
        <f t="shared" si="401"/>
        <v>2</v>
      </c>
      <c r="O208" s="512"/>
      <c r="P208" s="302">
        <f t="shared" si="402"/>
        <v>0</v>
      </c>
      <c r="Q208" s="520">
        <v>2.39</v>
      </c>
      <c r="R208" s="120">
        <f t="shared" si="376"/>
        <v>33.46</v>
      </c>
      <c r="S208" s="520">
        <v>3.5</v>
      </c>
      <c r="T208" s="120">
        <f t="shared" si="403"/>
        <v>7</v>
      </c>
      <c r="U208" s="520"/>
      <c r="V208" s="120">
        <f t="shared" si="404"/>
        <v>0</v>
      </c>
      <c r="W208" s="520">
        <v>69.36</v>
      </c>
      <c r="X208" s="7">
        <f t="shared" si="395"/>
        <v>971.04</v>
      </c>
      <c r="Y208" s="182">
        <v>48</v>
      </c>
      <c r="Z208" s="7">
        <f t="shared" si="377"/>
        <v>96</v>
      </c>
      <c r="AA208" s="182"/>
      <c r="AB208" s="7">
        <f t="shared" si="378"/>
        <v>0</v>
      </c>
      <c r="AC208" s="8">
        <f t="shared" si="405"/>
        <v>16</v>
      </c>
      <c r="AD208" s="298">
        <f t="shared" si="379"/>
        <v>16</v>
      </c>
      <c r="AE208" s="110">
        <f t="shared" si="406"/>
        <v>2.5287500000000001</v>
      </c>
      <c r="AF208" s="9">
        <f t="shared" si="380"/>
        <v>40.46</v>
      </c>
      <c r="AG208" s="10">
        <f t="shared" si="407"/>
        <v>66.69</v>
      </c>
      <c r="AH208" s="11">
        <f t="shared" si="381"/>
        <v>1067.04</v>
      </c>
      <c r="AI208" s="6">
        <v>99</v>
      </c>
      <c r="AJ208" s="298">
        <f t="shared" si="408"/>
        <v>99</v>
      </c>
      <c r="AK208" s="6">
        <v>87</v>
      </c>
      <c r="AL208" s="298">
        <f t="shared" si="409"/>
        <v>87</v>
      </c>
      <c r="AM208" s="6">
        <v>1</v>
      </c>
      <c r="AN208" s="298">
        <f t="shared" si="410"/>
        <v>1</v>
      </c>
      <c r="AO208" s="182">
        <v>3.4</v>
      </c>
      <c r="AP208" s="41">
        <f t="shared" si="382"/>
        <v>336.59999999999997</v>
      </c>
      <c r="AQ208" s="182">
        <v>4.47</v>
      </c>
      <c r="AR208" s="41">
        <f t="shared" si="411"/>
        <v>388.89</v>
      </c>
      <c r="AS208" s="182">
        <v>3</v>
      </c>
      <c r="AT208" s="41">
        <f t="shared" si="412"/>
        <v>3</v>
      </c>
      <c r="AU208" s="182">
        <v>80.08</v>
      </c>
      <c r="AV208" s="111">
        <f t="shared" si="383"/>
        <v>7927.92</v>
      </c>
      <c r="AW208" s="182">
        <v>77.08</v>
      </c>
      <c r="AX208" s="111">
        <f t="shared" si="384"/>
        <v>6705.96</v>
      </c>
      <c r="AY208" s="182">
        <v>48</v>
      </c>
      <c r="AZ208" s="118">
        <f t="shared" si="385"/>
        <v>48</v>
      </c>
      <c r="BA208" s="8">
        <f t="shared" si="413"/>
        <v>187</v>
      </c>
      <c r="BB208" s="298">
        <f t="shared" si="386"/>
        <v>187</v>
      </c>
      <c r="BC208" s="110">
        <f t="shared" si="414"/>
        <v>3.8956684491978608</v>
      </c>
      <c r="BD208" s="9">
        <f t="shared" si="387"/>
        <v>728.49</v>
      </c>
      <c r="BE208" s="10">
        <f t="shared" si="415"/>
        <v>78.512727272727275</v>
      </c>
      <c r="BF208" s="11">
        <f t="shared" si="388"/>
        <v>14681.880000000001</v>
      </c>
      <c r="BG208" s="304">
        <f t="shared" si="416"/>
        <v>203</v>
      </c>
      <c r="BH208" s="298">
        <f t="shared" si="417"/>
        <v>203</v>
      </c>
      <c r="BI208" s="112">
        <f t="shared" si="418"/>
        <v>3.7879310344827588</v>
      </c>
      <c r="BJ208" s="113">
        <f t="shared" si="389"/>
        <v>768.95</v>
      </c>
      <c r="BK208" s="10">
        <f t="shared" si="419"/>
        <v>77.580886699507403</v>
      </c>
      <c r="BL208" s="119">
        <f t="shared" si="390"/>
        <v>15748.920000000002</v>
      </c>
      <c r="BM208" s="5">
        <v>4</v>
      </c>
      <c r="BN208" s="298">
        <f t="shared" si="420"/>
        <v>4</v>
      </c>
      <c r="BO208" s="6">
        <v>20</v>
      </c>
      <c r="BP208" s="298">
        <f t="shared" si="421"/>
        <v>20</v>
      </c>
      <c r="BQ208" s="6"/>
      <c r="BR208" s="298">
        <f t="shared" si="422"/>
        <v>0</v>
      </c>
      <c r="BS208" s="183">
        <v>2.38</v>
      </c>
      <c r="BT208" s="41">
        <f t="shared" si="423"/>
        <v>9.52</v>
      </c>
      <c r="BU208" s="183">
        <v>2.58</v>
      </c>
      <c r="BV208" s="41">
        <f t="shared" si="424"/>
        <v>51.6</v>
      </c>
      <c r="BW208" s="183"/>
      <c r="BX208" s="41">
        <f t="shared" si="425"/>
        <v>0</v>
      </c>
      <c r="BY208" s="182">
        <v>64.25</v>
      </c>
      <c r="BZ208" s="111">
        <f t="shared" si="426"/>
        <v>257</v>
      </c>
      <c r="CA208" s="182">
        <v>52.45</v>
      </c>
      <c r="CB208" s="111">
        <f t="shared" si="391"/>
        <v>1049</v>
      </c>
      <c r="CC208" s="182"/>
      <c r="CD208" s="111">
        <f t="shared" si="392"/>
        <v>0</v>
      </c>
      <c r="CE208" s="8">
        <f t="shared" si="427"/>
        <v>24</v>
      </c>
      <c r="CF208" s="298">
        <f t="shared" si="396"/>
        <v>24</v>
      </c>
      <c r="CG208" s="110">
        <f t="shared" si="428"/>
        <v>2.5466666666666669</v>
      </c>
      <c r="CH208" s="9">
        <f t="shared" si="397"/>
        <v>61.120000000000005</v>
      </c>
      <c r="CI208" s="10">
        <f t="shared" si="429"/>
        <v>54.416666666666664</v>
      </c>
      <c r="CJ208" s="117">
        <f t="shared" si="398"/>
        <v>1306</v>
      </c>
      <c r="CK208" s="5"/>
      <c r="CL208" s="302">
        <f t="shared" si="430"/>
        <v>0</v>
      </c>
      <c r="CM208" s="40"/>
      <c r="CN208" s="9">
        <f t="shared" si="431"/>
        <v>0</v>
      </c>
      <c r="CO208" s="6"/>
      <c r="CP208" s="117">
        <f t="shared" si="432"/>
        <v>0</v>
      </c>
      <c r="CQ208" s="195">
        <f t="shared" si="433"/>
        <v>117</v>
      </c>
      <c r="CR208" s="298">
        <f t="shared" si="434"/>
        <v>117</v>
      </c>
      <c r="CS208" s="9">
        <f t="shared" si="435"/>
        <v>379.57999999999993</v>
      </c>
      <c r="CT208" s="117">
        <f t="shared" si="436"/>
        <v>9155.9599999999991</v>
      </c>
      <c r="CU208" s="196">
        <f t="shared" si="437"/>
        <v>109</v>
      </c>
      <c r="CV208" s="298">
        <f t="shared" si="438"/>
        <v>109</v>
      </c>
      <c r="CW208" s="31">
        <f t="shared" si="439"/>
        <v>447.49</v>
      </c>
      <c r="CX208" s="121">
        <f t="shared" si="440"/>
        <v>7850.96</v>
      </c>
      <c r="CY208" s="196">
        <f t="shared" si="441"/>
        <v>226</v>
      </c>
      <c r="CZ208" s="298">
        <f t="shared" si="442"/>
        <v>226</v>
      </c>
      <c r="DA208" s="31">
        <f t="shared" si="443"/>
        <v>827.06999999999994</v>
      </c>
      <c r="DB208" s="121">
        <f t="shared" si="444"/>
        <v>17006.919999999998</v>
      </c>
      <c r="DC208" s="196">
        <f t="shared" si="445"/>
        <v>1</v>
      </c>
      <c r="DD208" s="298">
        <f t="shared" si="446"/>
        <v>1</v>
      </c>
      <c r="DE208" s="9">
        <f t="shared" si="447"/>
        <v>3</v>
      </c>
      <c r="DF208" s="11">
        <f t="shared" si="448"/>
        <v>48</v>
      </c>
      <c r="DG208" s="29">
        <f t="shared" si="449"/>
        <v>830.07</v>
      </c>
      <c r="DH208" s="11">
        <f t="shared" si="450"/>
        <v>17054.920000000002</v>
      </c>
    </row>
    <row r="209" spans="1:112">
      <c r="A209" s="179" t="s">
        <v>45</v>
      </c>
      <c r="B209" s="180" t="s">
        <v>235</v>
      </c>
      <c r="C209" s="181">
        <v>199087</v>
      </c>
      <c r="D209" s="146">
        <v>9</v>
      </c>
      <c r="E209" s="413">
        <v>201</v>
      </c>
      <c r="F209" s="346">
        <v>14</v>
      </c>
      <c r="G209" s="116">
        <f t="shared" si="393"/>
        <v>187</v>
      </c>
      <c r="H209" s="108">
        <f t="shared" si="399"/>
        <v>187</v>
      </c>
      <c r="I209" s="376">
        <f t="shared" si="400"/>
        <v>187</v>
      </c>
      <c r="J209" s="375"/>
      <c r="K209" s="5">
        <v>17</v>
      </c>
      <c r="L209" s="302">
        <f t="shared" si="394"/>
        <v>17</v>
      </c>
      <c r="M209" s="512">
        <v>4</v>
      </c>
      <c r="N209" s="302">
        <f t="shared" si="401"/>
        <v>4</v>
      </c>
      <c r="O209" s="512"/>
      <c r="P209" s="302">
        <f t="shared" si="402"/>
        <v>0</v>
      </c>
      <c r="Q209" s="520">
        <v>3.21</v>
      </c>
      <c r="R209" s="120">
        <f t="shared" si="376"/>
        <v>54.57</v>
      </c>
      <c r="S209" s="520">
        <v>3</v>
      </c>
      <c r="T209" s="120">
        <f t="shared" si="403"/>
        <v>12</v>
      </c>
      <c r="U209" s="520"/>
      <c r="V209" s="120">
        <f t="shared" si="404"/>
        <v>0</v>
      </c>
      <c r="W209" s="520">
        <v>78.36</v>
      </c>
      <c r="X209" s="7">
        <f t="shared" si="395"/>
        <v>1332.12</v>
      </c>
      <c r="Y209" s="182">
        <v>75.25</v>
      </c>
      <c r="Z209" s="7">
        <f t="shared" si="377"/>
        <v>301</v>
      </c>
      <c r="AA209" s="182"/>
      <c r="AB209" s="7">
        <f t="shared" si="378"/>
        <v>0</v>
      </c>
      <c r="AC209" s="8">
        <f t="shared" si="405"/>
        <v>21</v>
      </c>
      <c r="AD209" s="298">
        <f t="shared" si="379"/>
        <v>21</v>
      </c>
      <c r="AE209" s="110">
        <f t="shared" si="406"/>
        <v>3.1699999999999995</v>
      </c>
      <c r="AF209" s="9">
        <f t="shared" si="380"/>
        <v>66.569999999999993</v>
      </c>
      <c r="AG209" s="10">
        <f t="shared" si="407"/>
        <v>77.767619047619036</v>
      </c>
      <c r="AH209" s="11">
        <f t="shared" si="381"/>
        <v>1633.1199999999997</v>
      </c>
      <c r="AI209" s="6">
        <v>63</v>
      </c>
      <c r="AJ209" s="298">
        <f t="shared" si="408"/>
        <v>63</v>
      </c>
      <c r="AK209" s="6">
        <v>56</v>
      </c>
      <c r="AL209" s="298">
        <f t="shared" si="409"/>
        <v>56</v>
      </c>
      <c r="AM209" s="6"/>
      <c r="AN209" s="298">
        <f t="shared" si="410"/>
        <v>0</v>
      </c>
      <c r="AO209" s="182">
        <v>4.13</v>
      </c>
      <c r="AP209" s="41">
        <f t="shared" si="382"/>
        <v>260.19</v>
      </c>
      <c r="AQ209" s="182">
        <v>5.29</v>
      </c>
      <c r="AR209" s="41">
        <f t="shared" si="411"/>
        <v>296.24</v>
      </c>
      <c r="AS209" s="182"/>
      <c r="AT209" s="41">
        <f t="shared" si="412"/>
        <v>0</v>
      </c>
      <c r="AU209" s="182">
        <v>90.16</v>
      </c>
      <c r="AV209" s="111">
        <f t="shared" si="383"/>
        <v>5680.08</v>
      </c>
      <c r="AW209" s="182">
        <v>82.88</v>
      </c>
      <c r="AX209" s="111">
        <f t="shared" si="384"/>
        <v>4641.28</v>
      </c>
      <c r="AY209" s="182"/>
      <c r="AZ209" s="118">
        <f t="shared" si="385"/>
        <v>0</v>
      </c>
      <c r="BA209" s="8">
        <f t="shared" si="413"/>
        <v>119</v>
      </c>
      <c r="BB209" s="298">
        <f t="shared" si="386"/>
        <v>119</v>
      </c>
      <c r="BC209" s="110">
        <f t="shared" si="414"/>
        <v>4.6758823529411773</v>
      </c>
      <c r="BD209" s="9">
        <f t="shared" si="387"/>
        <v>556.43000000000006</v>
      </c>
      <c r="BE209" s="10">
        <f t="shared" si="415"/>
        <v>86.734117647058824</v>
      </c>
      <c r="BF209" s="11">
        <f t="shared" si="388"/>
        <v>10321.36</v>
      </c>
      <c r="BG209" s="304">
        <f t="shared" si="416"/>
        <v>140</v>
      </c>
      <c r="BH209" s="298">
        <f t="shared" si="417"/>
        <v>140</v>
      </c>
      <c r="BI209" s="112">
        <f t="shared" si="418"/>
        <v>4.45</v>
      </c>
      <c r="BJ209" s="113">
        <f t="shared" si="389"/>
        <v>623</v>
      </c>
      <c r="BK209" s="10">
        <f t="shared" si="419"/>
        <v>85.389142857142858</v>
      </c>
      <c r="BL209" s="119">
        <f t="shared" si="390"/>
        <v>11954.48</v>
      </c>
      <c r="BM209" s="5">
        <v>16</v>
      </c>
      <c r="BN209" s="298">
        <f t="shared" si="420"/>
        <v>16</v>
      </c>
      <c r="BO209" s="6">
        <v>30</v>
      </c>
      <c r="BP209" s="298">
        <f t="shared" si="421"/>
        <v>30</v>
      </c>
      <c r="BQ209" s="6">
        <v>1</v>
      </c>
      <c r="BR209" s="298">
        <f t="shared" si="422"/>
        <v>1</v>
      </c>
      <c r="BS209" s="183">
        <v>2.91</v>
      </c>
      <c r="BT209" s="41">
        <f t="shared" si="423"/>
        <v>46.56</v>
      </c>
      <c r="BU209" s="183">
        <v>3.38</v>
      </c>
      <c r="BV209" s="41">
        <f t="shared" si="424"/>
        <v>101.39999999999999</v>
      </c>
      <c r="BW209" s="183">
        <v>5.5</v>
      </c>
      <c r="BX209" s="41">
        <f t="shared" si="425"/>
        <v>5.5</v>
      </c>
      <c r="BY209" s="182">
        <v>81.88</v>
      </c>
      <c r="BZ209" s="111">
        <f t="shared" si="426"/>
        <v>1310.08</v>
      </c>
      <c r="CA209" s="182">
        <v>63.4</v>
      </c>
      <c r="CB209" s="111">
        <f t="shared" si="391"/>
        <v>1902</v>
      </c>
      <c r="CC209" s="182">
        <v>114</v>
      </c>
      <c r="CD209" s="111">
        <f t="shared" si="392"/>
        <v>114</v>
      </c>
      <c r="CE209" s="8">
        <f t="shared" si="427"/>
        <v>47</v>
      </c>
      <c r="CF209" s="298">
        <f t="shared" si="396"/>
        <v>47</v>
      </c>
      <c r="CG209" s="110">
        <f t="shared" si="428"/>
        <v>3.2651063829787228</v>
      </c>
      <c r="CH209" s="9">
        <f t="shared" si="397"/>
        <v>153.45999999999998</v>
      </c>
      <c r="CI209" s="10">
        <f t="shared" si="429"/>
        <v>70.767659574468084</v>
      </c>
      <c r="CJ209" s="117">
        <f t="shared" si="398"/>
        <v>3326.08</v>
      </c>
      <c r="CK209" s="5"/>
      <c r="CL209" s="302">
        <f t="shared" si="430"/>
        <v>0</v>
      </c>
      <c r="CM209" s="40"/>
      <c r="CN209" s="9">
        <f t="shared" si="431"/>
        <v>0</v>
      </c>
      <c r="CO209" s="6"/>
      <c r="CP209" s="117">
        <f t="shared" si="432"/>
        <v>0</v>
      </c>
      <c r="CQ209" s="195">
        <f t="shared" si="433"/>
        <v>96</v>
      </c>
      <c r="CR209" s="298">
        <f t="shared" si="434"/>
        <v>96</v>
      </c>
      <c r="CS209" s="9">
        <f t="shared" si="435"/>
        <v>361.32</v>
      </c>
      <c r="CT209" s="117">
        <f t="shared" si="436"/>
        <v>8322.2799999999988</v>
      </c>
      <c r="CU209" s="196">
        <f t="shared" si="437"/>
        <v>90</v>
      </c>
      <c r="CV209" s="298">
        <f t="shared" si="438"/>
        <v>90</v>
      </c>
      <c r="CW209" s="31">
        <f t="shared" si="439"/>
        <v>409.64</v>
      </c>
      <c r="CX209" s="121">
        <f t="shared" si="440"/>
        <v>6844.28</v>
      </c>
      <c r="CY209" s="196">
        <f t="shared" si="441"/>
        <v>186</v>
      </c>
      <c r="CZ209" s="298">
        <f t="shared" si="442"/>
        <v>186</v>
      </c>
      <c r="DA209" s="31">
        <f t="shared" si="443"/>
        <v>770.96</v>
      </c>
      <c r="DB209" s="121">
        <f t="shared" si="444"/>
        <v>15166.559999999998</v>
      </c>
      <c r="DC209" s="196">
        <f t="shared" si="445"/>
        <v>1</v>
      </c>
      <c r="DD209" s="298">
        <f t="shared" si="446"/>
        <v>1</v>
      </c>
      <c r="DE209" s="9">
        <f t="shared" si="447"/>
        <v>5.5</v>
      </c>
      <c r="DF209" s="11">
        <f t="shared" si="448"/>
        <v>114</v>
      </c>
      <c r="DG209" s="29">
        <f t="shared" si="449"/>
        <v>776.46</v>
      </c>
      <c r="DH209" s="11">
        <f t="shared" si="450"/>
        <v>15280.56</v>
      </c>
    </row>
    <row r="210" spans="1:112">
      <c r="A210" s="179" t="s">
        <v>45</v>
      </c>
      <c r="B210" s="180" t="s">
        <v>236</v>
      </c>
      <c r="C210" s="181">
        <v>199324</v>
      </c>
      <c r="D210" s="146">
        <v>9</v>
      </c>
      <c r="E210" s="413">
        <v>202</v>
      </c>
      <c r="F210" s="346">
        <v>23</v>
      </c>
      <c r="G210" s="116">
        <f t="shared" si="393"/>
        <v>179</v>
      </c>
      <c r="H210" s="108">
        <f t="shared" si="399"/>
        <v>179</v>
      </c>
      <c r="I210" s="376">
        <f t="shared" si="400"/>
        <v>179</v>
      </c>
      <c r="J210" s="375"/>
      <c r="K210" s="5">
        <v>21</v>
      </c>
      <c r="L210" s="302">
        <f t="shared" si="394"/>
        <v>21</v>
      </c>
      <c r="M210" s="512">
        <v>6</v>
      </c>
      <c r="N210" s="302">
        <f t="shared" si="401"/>
        <v>6</v>
      </c>
      <c r="O210" s="512"/>
      <c r="P210" s="302">
        <f t="shared" si="402"/>
        <v>0</v>
      </c>
      <c r="Q210" s="520">
        <v>2.65</v>
      </c>
      <c r="R210" s="120">
        <f t="shared" si="376"/>
        <v>55.65</v>
      </c>
      <c r="S210" s="520">
        <v>2.67</v>
      </c>
      <c r="T210" s="120">
        <f t="shared" si="403"/>
        <v>16.02</v>
      </c>
      <c r="U210" s="520"/>
      <c r="V210" s="120">
        <f t="shared" si="404"/>
        <v>0</v>
      </c>
      <c r="W210" s="520">
        <v>78.400000000000006</v>
      </c>
      <c r="X210" s="7">
        <f t="shared" si="395"/>
        <v>1646.4</v>
      </c>
      <c r="Y210" s="182">
        <v>88.17</v>
      </c>
      <c r="Z210" s="7">
        <f t="shared" si="377"/>
        <v>529.02</v>
      </c>
      <c r="AA210" s="182"/>
      <c r="AB210" s="7">
        <f t="shared" si="378"/>
        <v>0</v>
      </c>
      <c r="AC210" s="8">
        <f t="shared" si="405"/>
        <v>27</v>
      </c>
      <c r="AD210" s="298">
        <f t="shared" si="379"/>
        <v>27</v>
      </c>
      <c r="AE210" s="110">
        <f t="shared" si="406"/>
        <v>2.6544444444444446</v>
      </c>
      <c r="AF210" s="9">
        <f t="shared" si="380"/>
        <v>71.67</v>
      </c>
      <c r="AG210" s="10">
        <f t="shared" si="407"/>
        <v>80.571111111111108</v>
      </c>
      <c r="AH210" s="11">
        <f t="shared" si="381"/>
        <v>2175.42</v>
      </c>
      <c r="AI210" s="6">
        <v>81</v>
      </c>
      <c r="AJ210" s="298">
        <f t="shared" si="408"/>
        <v>81</v>
      </c>
      <c r="AK210" s="6">
        <v>49</v>
      </c>
      <c r="AL210" s="298">
        <f t="shared" si="409"/>
        <v>49</v>
      </c>
      <c r="AM210" s="6"/>
      <c r="AN210" s="298">
        <f t="shared" si="410"/>
        <v>0</v>
      </c>
      <c r="AO210" s="182">
        <v>4</v>
      </c>
      <c r="AP210" s="41">
        <f t="shared" si="382"/>
        <v>324</v>
      </c>
      <c r="AQ210" s="182">
        <v>5.69</v>
      </c>
      <c r="AR210" s="41">
        <f t="shared" si="411"/>
        <v>278.81</v>
      </c>
      <c r="AS210" s="182"/>
      <c r="AT210" s="41">
        <f t="shared" si="412"/>
        <v>0</v>
      </c>
      <c r="AU210" s="182">
        <v>104.6</v>
      </c>
      <c r="AV210" s="111">
        <f t="shared" si="383"/>
        <v>8472.6</v>
      </c>
      <c r="AW210" s="182">
        <v>93.61</v>
      </c>
      <c r="AX210" s="111">
        <f t="shared" si="384"/>
        <v>4586.8900000000003</v>
      </c>
      <c r="AY210" s="182"/>
      <c r="AZ210" s="118">
        <f t="shared" si="385"/>
        <v>0</v>
      </c>
      <c r="BA210" s="8">
        <f t="shared" si="413"/>
        <v>130</v>
      </c>
      <c r="BB210" s="298">
        <f t="shared" si="386"/>
        <v>130</v>
      </c>
      <c r="BC210" s="110">
        <f t="shared" si="414"/>
        <v>4.6369999999999996</v>
      </c>
      <c r="BD210" s="9">
        <f t="shared" si="387"/>
        <v>602.80999999999995</v>
      </c>
      <c r="BE210" s="10">
        <f t="shared" si="415"/>
        <v>100.45761538461539</v>
      </c>
      <c r="BF210" s="11">
        <f t="shared" si="388"/>
        <v>13059.490000000002</v>
      </c>
      <c r="BG210" s="304">
        <f t="shared" si="416"/>
        <v>157</v>
      </c>
      <c r="BH210" s="298">
        <f t="shared" si="417"/>
        <v>157</v>
      </c>
      <c r="BI210" s="112">
        <f t="shared" si="418"/>
        <v>4.2960509554140121</v>
      </c>
      <c r="BJ210" s="113">
        <f t="shared" si="389"/>
        <v>674.4799999999999</v>
      </c>
      <c r="BK210" s="10">
        <f t="shared" si="419"/>
        <v>97.03764331210192</v>
      </c>
      <c r="BL210" s="119">
        <f t="shared" si="390"/>
        <v>15234.910000000002</v>
      </c>
      <c r="BM210" s="5">
        <v>5</v>
      </c>
      <c r="BN210" s="298">
        <f t="shared" si="420"/>
        <v>5</v>
      </c>
      <c r="BO210" s="6">
        <v>17</v>
      </c>
      <c r="BP210" s="298">
        <f t="shared" si="421"/>
        <v>17</v>
      </c>
      <c r="BQ210" s="6"/>
      <c r="BR210" s="298">
        <f t="shared" si="422"/>
        <v>0</v>
      </c>
      <c r="BS210" s="183">
        <v>2.5</v>
      </c>
      <c r="BT210" s="41">
        <f t="shared" si="423"/>
        <v>12.5</v>
      </c>
      <c r="BU210" s="183">
        <v>3.65</v>
      </c>
      <c r="BV210" s="41">
        <f t="shared" si="424"/>
        <v>62.05</v>
      </c>
      <c r="BW210" s="183"/>
      <c r="BX210" s="41">
        <f t="shared" si="425"/>
        <v>0</v>
      </c>
      <c r="BY210" s="182">
        <v>62</v>
      </c>
      <c r="BZ210" s="111">
        <f t="shared" si="426"/>
        <v>310</v>
      </c>
      <c r="CA210" s="182">
        <v>73.349999999999994</v>
      </c>
      <c r="CB210" s="111">
        <f t="shared" si="391"/>
        <v>1246.9499999999998</v>
      </c>
      <c r="CC210" s="182"/>
      <c r="CD210" s="111">
        <f t="shared" si="392"/>
        <v>0</v>
      </c>
      <c r="CE210" s="8">
        <f t="shared" si="427"/>
        <v>22</v>
      </c>
      <c r="CF210" s="298">
        <f t="shared" si="396"/>
        <v>22</v>
      </c>
      <c r="CG210" s="110">
        <f t="shared" si="428"/>
        <v>3.3886363636363637</v>
      </c>
      <c r="CH210" s="9">
        <f t="shared" si="397"/>
        <v>74.55</v>
      </c>
      <c r="CI210" s="10">
        <f t="shared" si="429"/>
        <v>70.770454545454541</v>
      </c>
      <c r="CJ210" s="117">
        <f t="shared" si="398"/>
        <v>1556.9499999999998</v>
      </c>
      <c r="CK210" s="5"/>
      <c r="CL210" s="302">
        <f t="shared" si="430"/>
        <v>0</v>
      </c>
      <c r="CM210" s="40"/>
      <c r="CN210" s="9">
        <f t="shared" si="431"/>
        <v>0</v>
      </c>
      <c r="CO210" s="6"/>
      <c r="CP210" s="117">
        <f t="shared" si="432"/>
        <v>0</v>
      </c>
      <c r="CQ210" s="195">
        <f t="shared" si="433"/>
        <v>107</v>
      </c>
      <c r="CR210" s="298">
        <f t="shared" si="434"/>
        <v>107</v>
      </c>
      <c r="CS210" s="9">
        <f t="shared" si="435"/>
        <v>392.15</v>
      </c>
      <c r="CT210" s="117">
        <f t="shared" si="436"/>
        <v>10429</v>
      </c>
      <c r="CU210" s="196">
        <f t="shared" si="437"/>
        <v>72</v>
      </c>
      <c r="CV210" s="298">
        <f t="shared" si="438"/>
        <v>72</v>
      </c>
      <c r="CW210" s="31">
        <f t="shared" si="439"/>
        <v>356.88</v>
      </c>
      <c r="CX210" s="121">
        <f t="shared" si="440"/>
        <v>6362.86</v>
      </c>
      <c r="CY210" s="196">
        <f t="shared" si="441"/>
        <v>179</v>
      </c>
      <c r="CZ210" s="298">
        <f t="shared" si="442"/>
        <v>179</v>
      </c>
      <c r="DA210" s="31">
        <f t="shared" si="443"/>
        <v>749.03</v>
      </c>
      <c r="DB210" s="121">
        <f t="shared" si="444"/>
        <v>16791.86</v>
      </c>
      <c r="DC210" s="196">
        <f t="shared" si="445"/>
        <v>0</v>
      </c>
      <c r="DD210" s="298">
        <f t="shared" si="446"/>
        <v>0</v>
      </c>
      <c r="DE210" s="9" t="str">
        <f t="shared" si="447"/>
        <v/>
      </c>
      <c r="DF210" s="11" t="str">
        <f t="shared" si="448"/>
        <v/>
      </c>
      <c r="DG210" s="29">
        <f t="shared" si="449"/>
        <v>749.02999999999986</v>
      </c>
      <c r="DH210" s="11">
        <f t="shared" si="450"/>
        <v>16791.86</v>
      </c>
    </row>
    <row r="211" spans="1:112">
      <c r="A211" s="179" t="s">
        <v>45</v>
      </c>
      <c r="B211" s="180" t="s">
        <v>237</v>
      </c>
      <c r="C211" s="181">
        <v>199421</v>
      </c>
      <c r="D211" s="146">
        <v>9</v>
      </c>
      <c r="E211" s="413">
        <v>218</v>
      </c>
      <c r="F211" s="346">
        <v>9</v>
      </c>
      <c r="G211" s="116">
        <f t="shared" si="393"/>
        <v>209</v>
      </c>
      <c r="H211" s="108">
        <f t="shared" si="399"/>
        <v>209</v>
      </c>
      <c r="I211" s="376">
        <f t="shared" si="400"/>
        <v>209</v>
      </c>
      <c r="J211" s="375"/>
      <c r="K211" s="5">
        <v>11</v>
      </c>
      <c r="L211" s="302">
        <f t="shared" si="394"/>
        <v>11</v>
      </c>
      <c r="M211" s="512">
        <v>11</v>
      </c>
      <c r="N211" s="302">
        <f t="shared" si="401"/>
        <v>11</v>
      </c>
      <c r="O211" s="512"/>
      <c r="P211" s="302">
        <f t="shared" si="402"/>
        <v>0</v>
      </c>
      <c r="Q211" s="520">
        <v>2.27</v>
      </c>
      <c r="R211" s="120">
        <f t="shared" si="376"/>
        <v>24.97</v>
      </c>
      <c r="S211" s="520">
        <v>2.77</v>
      </c>
      <c r="T211" s="120">
        <f t="shared" si="403"/>
        <v>30.47</v>
      </c>
      <c r="U211" s="520"/>
      <c r="V211" s="120">
        <f t="shared" si="404"/>
        <v>0</v>
      </c>
      <c r="W211" s="520">
        <v>68.55</v>
      </c>
      <c r="X211" s="7">
        <f t="shared" si="395"/>
        <v>754.05</v>
      </c>
      <c r="Y211" s="182">
        <v>70.45</v>
      </c>
      <c r="Z211" s="7">
        <f t="shared" si="377"/>
        <v>774.95</v>
      </c>
      <c r="AA211" s="182"/>
      <c r="AB211" s="7">
        <f t="shared" si="378"/>
        <v>0</v>
      </c>
      <c r="AC211" s="8">
        <f t="shared" si="405"/>
        <v>22</v>
      </c>
      <c r="AD211" s="298">
        <f t="shared" si="379"/>
        <v>22</v>
      </c>
      <c r="AE211" s="110">
        <f t="shared" si="406"/>
        <v>2.52</v>
      </c>
      <c r="AF211" s="9">
        <f t="shared" si="380"/>
        <v>55.44</v>
      </c>
      <c r="AG211" s="10">
        <f t="shared" si="407"/>
        <v>69.5</v>
      </c>
      <c r="AH211" s="11">
        <f t="shared" si="381"/>
        <v>1529</v>
      </c>
      <c r="AI211" s="6">
        <v>60</v>
      </c>
      <c r="AJ211" s="298">
        <f t="shared" si="408"/>
        <v>60</v>
      </c>
      <c r="AK211" s="6">
        <v>90</v>
      </c>
      <c r="AL211" s="298">
        <f t="shared" si="409"/>
        <v>90</v>
      </c>
      <c r="AM211" s="6"/>
      <c r="AN211" s="298">
        <f t="shared" si="410"/>
        <v>0</v>
      </c>
      <c r="AO211" s="182">
        <v>3.4</v>
      </c>
      <c r="AP211" s="41">
        <f t="shared" si="382"/>
        <v>204</v>
      </c>
      <c r="AQ211" s="182">
        <v>4.0999999999999996</v>
      </c>
      <c r="AR211" s="41">
        <f t="shared" si="411"/>
        <v>368.99999999999994</v>
      </c>
      <c r="AS211" s="182"/>
      <c r="AT211" s="41">
        <f t="shared" si="412"/>
        <v>0</v>
      </c>
      <c r="AU211" s="182">
        <v>85.28</v>
      </c>
      <c r="AV211" s="111">
        <f t="shared" si="383"/>
        <v>5116.8</v>
      </c>
      <c r="AW211" s="182">
        <v>76.72</v>
      </c>
      <c r="AX211" s="111">
        <f t="shared" si="384"/>
        <v>6904.8</v>
      </c>
      <c r="AY211" s="182"/>
      <c r="AZ211" s="118">
        <f t="shared" si="385"/>
        <v>0</v>
      </c>
      <c r="BA211" s="8">
        <f t="shared" si="413"/>
        <v>150</v>
      </c>
      <c r="BB211" s="298">
        <f t="shared" si="386"/>
        <v>150</v>
      </c>
      <c r="BC211" s="110">
        <f t="shared" si="414"/>
        <v>3.82</v>
      </c>
      <c r="BD211" s="9">
        <f t="shared" si="387"/>
        <v>573</v>
      </c>
      <c r="BE211" s="10">
        <f t="shared" si="415"/>
        <v>80.144000000000005</v>
      </c>
      <c r="BF211" s="11">
        <f t="shared" si="388"/>
        <v>12021.6</v>
      </c>
      <c r="BG211" s="304">
        <f t="shared" si="416"/>
        <v>172</v>
      </c>
      <c r="BH211" s="298">
        <f t="shared" si="417"/>
        <v>172</v>
      </c>
      <c r="BI211" s="112">
        <f t="shared" si="418"/>
        <v>3.6537209302325584</v>
      </c>
      <c r="BJ211" s="113">
        <f t="shared" si="389"/>
        <v>628.44000000000005</v>
      </c>
      <c r="BK211" s="10">
        <f t="shared" si="419"/>
        <v>78.782558139534885</v>
      </c>
      <c r="BL211" s="119">
        <f t="shared" si="390"/>
        <v>13550.6</v>
      </c>
      <c r="BM211" s="5">
        <v>12</v>
      </c>
      <c r="BN211" s="298">
        <f t="shared" si="420"/>
        <v>12</v>
      </c>
      <c r="BO211" s="6">
        <v>24</v>
      </c>
      <c r="BP211" s="298">
        <f t="shared" si="421"/>
        <v>24</v>
      </c>
      <c r="BQ211" s="6">
        <v>1</v>
      </c>
      <c r="BR211" s="298">
        <f t="shared" si="422"/>
        <v>1</v>
      </c>
      <c r="BS211" s="183">
        <v>2.17</v>
      </c>
      <c r="BT211" s="41">
        <f t="shared" si="423"/>
        <v>26.04</v>
      </c>
      <c r="BU211" s="183">
        <v>2.54</v>
      </c>
      <c r="BV211" s="41">
        <f t="shared" si="424"/>
        <v>60.96</v>
      </c>
      <c r="BW211" s="183">
        <v>2.5</v>
      </c>
      <c r="BX211" s="41">
        <f t="shared" si="425"/>
        <v>2.5</v>
      </c>
      <c r="BY211" s="182">
        <v>65.42</v>
      </c>
      <c r="BZ211" s="111">
        <f t="shared" si="426"/>
        <v>785.04</v>
      </c>
      <c r="CA211" s="182">
        <v>60.88</v>
      </c>
      <c r="CB211" s="111">
        <f t="shared" si="391"/>
        <v>1461.1200000000001</v>
      </c>
      <c r="CC211" s="182">
        <v>72</v>
      </c>
      <c r="CD211" s="111">
        <f t="shared" si="392"/>
        <v>72</v>
      </c>
      <c r="CE211" s="8">
        <f t="shared" si="427"/>
        <v>37</v>
      </c>
      <c r="CF211" s="298">
        <f t="shared" si="396"/>
        <v>37</v>
      </c>
      <c r="CG211" s="110">
        <f t="shared" si="428"/>
        <v>2.4189189189189189</v>
      </c>
      <c r="CH211" s="9">
        <f t="shared" si="397"/>
        <v>89.5</v>
      </c>
      <c r="CI211" s="10">
        <f t="shared" si="429"/>
        <v>62.652972972972968</v>
      </c>
      <c r="CJ211" s="117">
        <f t="shared" si="398"/>
        <v>2318.16</v>
      </c>
      <c r="CK211" s="5"/>
      <c r="CL211" s="302">
        <f t="shared" si="430"/>
        <v>0</v>
      </c>
      <c r="CM211" s="40"/>
      <c r="CN211" s="9">
        <f t="shared" si="431"/>
        <v>0</v>
      </c>
      <c r="CO211" s="6"/>
      <c r="CP211" s="117">
        <f t="shared" si="432"/>
        <v>0</v>
      </c>
      <c r="CQ211" s="195">
        <f t="shared" si="433"/>
        <v>83</v>
      </c>
      <c r="CR211" s="298">
        <f t="shared" si="434"/>
        <v>83</v>
      </c>
      <c r="CS211" s="9">
        <f t="shared" si="435"/>
        <v>255.01</v>
      </c>
      <c r="CT211" s="117">
        <f t="shared" si="436"/>
        <v>6655.89</v>
      </c>
      <c r="CU211" s="196">
        <f t="shared" si="437"/>
        <v>125</v>
      </c>
      <c r="CV211" s="298">
        <f t="shared" si="438"/>
        <v>125</v>
      </c>
      <c r="CW211" s="31">
        <f t="shared" si="439"/>
        <v>460.42999999999989</v>
      </c>
      <c r="CX211" s="121">
        <f t="shared" si="440"/>
        <v>9140.8700000000008</v>
      </c>
      <c r="CY211" s="196">
        <f t="shared" si="441"/>
        <v>208</v>
      </c>
      <c r="CZ211" s="298">
        <f t="shared" si="442"/>
        <v>208</v>
      </c>
      <c r="DA211" s="31">
        <f t="shared" si="443"/>
        <v>715.43999999999983</v>
      </c>
      <c r="DB211" s="121">
        <f t="shared" si="444"/>
        <v>15796.760000000002</v>
      </c>
      <c r="DC211" s="196">
        <f t="shared" si="445"/>
        <v>1</v>
      </c>
      <c r="DD211" s="298">
        <f t="shared" si="446"/>
        <v>1</v>
      </c>
      <c r="DE211" s="9">
        <f t="shared" si="447"/>
        <v>2.5</v>
      </c>
      <c r="DF211" s="11">
        <f t="shared" si="448"/>
        <v>72</v>
      </c>
      <c r="DG211" s="29">
        <f t="shared" si="449"/>
        <v>717.94</v>
      </c>
      <c r="DH211" s="11">
        <f t="shared" si="450"/>
        <v>15868.76</v>
      </c>
    </row>
    <row r="212" spans="1:112">
      <c r="A212" s="179" t="s">
        <v>45</v>
      </c>
      <c r="B212" s="180" t="s">
        <v>238</v>
      </c>
      <c r="C212" s="181">
        <v>199449</v>
      </c>
      <c r="D212" s="146">
        <v>9</v>
      </c>
      <c r="E212" s="413">
        <v>175</v>
      </c>
      <c r="F212" s="346">
        <v>5</v>
      </c>
      <c r="G212" s="116">
        <f t="shared" si="393"/>
        <v>170</v>
      </c>
      <c r="H212" s="108">
        <f t="shared" si="399"/>
        <v>170</v>
      </c>
      <c r="I212" s="376">
        <f t="shared" si="400"/>
        <v>170</v>
      </c>
      <c r="J212" s="375"/>
      <c r="K212" s="5">
        <v>7</v>
      </c>
      <c r="L212" s="302">
        <f t="shared" si="394"/>
        <v>7</v>
      </c>
      <c r="M212" s="512">
        <v>3</v>
      </c>
      <c r="N212" s="302">
        <f t="shared" si="401"/>
        <v>3</v>
      </c>
      <c r="O212" s="512"/>
      <c r="P212" s="302">
        <f t="shared" si="402"/>
        <v>0</v>
      </c>
      <c r="Q212" s="520">
        <v>2.14</v>
      </c>
      <c r="R212" s="120">
        <f t="shared" si="376"/>
        <v>14.98</v>
      </c>
      <c r="S212" s="520">
        <v>2.33</v>
      </c>
      <c r="T212" s="120">
        <f t="shared" si="403"/>
        <v>6.99</v>
      </c>
      <c r="U212" s="520"/>
      <c r="V212" s="120">
        <f t="shared" si="404"/>
        <v>0</v>
      </c>
      <c r="W212" s="520">
        <v>70.430000000000007</v>
      </c>
      <c r="X212" s="7">
        <f t="shared" si="395"/>
        <v>493.01000000000005</v>
      </c>
      <c r="Y212" s="182">
        <v>70</v>
      </c>
      <c r="Z212" s="7">
        <f t="shared" si="377"/>
        <v>210</v>
      </c>
      <c r="AA212" s="182"/>
      <c r="AB212" s="7">
        <f t="shared" si="378"/>
        <v>0</v>
      </c>
      <c r="AC212" s="8">
        <f t="shared" si="405"/>
        <v>10</v>
      </c>
      <c r="AD212" s="298">
        <f t="shared" si="379"/>
        <v>10</v>
      </c>
      <c r="AE212" s="110">
        <f t="shared" si="406"/>
        <v>2.1970000000000001</v>
      </c>
      <c r="AF212" s="9">
        <f t="shared" si="380"/>
        <v>21.97</v>
      </c>
      <c r="AG212" s="10">
        <f t="shared" si="407"/>
        <v>70.301000000000002</v>
      </c>
      <c r="AH212" s="11">
        <f t="shared" si="381"/>
        <v>703.01</v>
      </c>
      <c r="AI212" s="6">
        <v>67</v>
      </c>
      <c r="AJ212" s="298">
        <f t="shared" si="408"/>
        <v>67</v>
      </c>
      <c r="AK212" s="6">
        <v>72</v>
      </c>
      <c r="AL212" s="298">
        <f t="shared" si="409"/>
        <v>72</v>
      </c>
      <c r="AM212" s="6"/>
      <c r="AN212" s="298">
        <f t="shared" si="410"/>
        <v>0</v>
      </c>
      <c r="AO212" s="182">
        <v>3.49</v>
      </c>
      <c r="AP212" s="41">
        <f t="shared" si="382"/>
        <v>233.83</v>
      </c>
      <c r="AQ212" s="182">
        <v>4.71</v>
      </c>
      <c r="AR212" s="41">
        <f t="shared" si="411"/>
        <v>339.12</v>
      </c>
      <c r="AS212" s="182"/>
      <c r="AT212" s="41">
        <f t="shared" si="412"/>
        <v>0</v>
      </c>
      <c r="AU212" s="182">
        <v>83.96</v>
      </c>
      <c r="AV212" s="111">
        <f t="shared" si="383"/>
        <v>5625.32</v>
      </c>
      <c r="AW212" s="182">
        <v>81.06</v>
      </c>
      <c r="AX212" s="111">
        <f t="shared" si="384"/>
        <v>5836.32</v>
      </c>
      <c r="AY212" s="182"/>
      <c r="AZ212" s="118">
        <f t="shared" si="385"/>
        <v>0</v>
      </c>
      <c r="BA212" s="8">
        <f t="shared" si="413"/>
        <v>139</v>
      </c>
      <c r="BB212" s="298">
        <f t="shared" si="386"/>
        <v>139</v>
      </c>
      <c r="BC212" s="110">
        <f t="shared" si="414"/>
        <v>4.1219424460431657</v>
      </c>
      <c r="BD212" s="9">
        <f t="shared" si="387"/>
        <v>572.95000000000005</v>
      </c>
      <c r="BE212" s="10">
        <f t="shared" si="415"/>
        <v>82.457841726618696</v>
      </c>
      <c r="BF212" s="11">
        <f t="shared" si="388"/>
        <v>11461.64</v>
      </c>
      <c r="BG212" s="304">
        <f t="shared" si="416"/>
        <v>149</v>
      </c>
      <c r="BH212" s="298">
        <f t="shared" si="417"/>
        <v>149</v>
      </c>
      <c r="BI212" s="112">
        <f t="shared" si="418"/>
        <v>3.9927516778523495</v>
      </c>
      <c r="BJ212" s="113">
        <f t="shared" si="389"/>
        <v>594.92000000000007</v>
      </c>
      <c r="BK212" s="10">
        <f t="shared" si="419"/>
        <v>81.641946308724826</v>
      </c>
      <c r="BL212" s="119">
        <f t="shared" si="390"/>
        <v>12164.65</v>
      </c>
      <c r="BM212" s="5">
        <v>7</v>
      </c>
      <c r="BN212" s="298">
        <f t="shared" si="420"/>
        <v>7</v>
      </c>
      <c r="BO212" s="6">
        <v>14</v>
      </c>
      <c r="BP212" s="298">
        <f t="shared" si="421"/>
        <v>14</v>
      </c>
      <c r="BQ212" s="6"/>
      <c r="BR212" s="298">
        <f t="shared" si="422"/>
        <v>0</v>
      </c>
      <c r="BS212" s="183">
        <v>2.79</v>
      </c>
      <c r="BT212" s="41">
        <f t="shared" si="423"/>
        <v>19.53</v>
      </c>
      <c r="BU212" s="183">
        <v>2.75</v>
      </c>
      <c r="BV212" s="41">
        <f t="shared" si="424"/>
        <v>38.5</v>
      </c>
      <c r="BW212" s="183"/>
      <c r="BX212" s="41">
        <f t="shared" si="425"/>
        <v>0</v>
      </c>
      <c r="BY212" s="182">
        <v>71.709999999999994</v>
      </c>
      <c r="BZ212" s="111">
        <f t="shared" si="426"/>
        <v>501.96999999999997</v>
      </c>
      <c r="CA212" s="182">
        <v>59.07</v>
      </c>
      <c r="CB212" s="111">
        <f t="shared" si="391"/>
        <v>826.98</v>
      </c>
      <c r="CC212" s="182"/>
      <c r="CD212" s="111">
        <f t="shared" si="392"/>
        <v>0</v>
      </c>
      <c r="CE212" s="8">
        <f t="shared" si="427"/>
        <v>21</v>
      </c>
      <c r="CF212" s="298">
        <f t="shared" si="396"/>
        <v>21</v>
      </c>
      <c r="CG212" s="110">
        <f t="shared" si="428"/>
        <v>2.7633333333333332</v>
      </c>
      <c r="CH212" s="9">
        <f t="shared" si="397"/>
        <v>58.029999999999994</v>
      </c>
      <c r="CI212" s="10">
        <f t="shared" si="429"/>
        <v>63.283333333333339</v>
      </c>
      <c r="CJ212" s="117">
        <f t="shared" si="398"/>
        <v>1328.95</v>
      </c>
      <c r="CK212" s="5"/>
      <c r="CL212" s="302">
        <f t="shared" si="430"/>
        <v>0</v>
      </c>
      <c r="CM212" s="40"/>
      <c r="CN212" s="9">
        <f t="shared" si="431"/>
        <v>0</v>
      </c>
      <c r="CO212" s="6"/>
      <c r="CP212" s="117">
        <f t="shared" si="432"/>
        <v>0</v>
      </c>
      <c r="CQ212" s="195">
        <f t="shared" si="433"/>
        <v>81</v>
      </c>
      <c r="CR212" s="298">
        <f t="shared" si="434"/>
        <v>81</v>
      </c>
      <c r="CS212" s="9">
        <f t="shared" si="435"/>
        <v>268.34000000000003</v>
      </c>
      <c r="CT212" s="117">
        <f t="shared" si="436"/>
        <v>6620.3</v>
      </c>
      <c r="CU212" s="196">
        <f t="shared" si="437"/>
        <v>89</v>
      </c>
      <c r="CV212" s="298">
        <f t="shared" si="438"/>
        <v>89</v>
      </c>
      <c r="CW212" s="31">
        <f t="shared" si="439"/>
        <v>384.61</v>
      </c>
      <c r="CX212" s="121">
        <f t="shared" si="440"/>
        <v>6873.2999999999993</v>
      </c>
      <c r="CY212" s="196">
        <f t="shared" si="441"/>
        <v>170</v>
      </c>
      <c r="CZ212" s="298">
        <f t="shared" si="442"/>
        <v>170</v>
      </c>
      <c r="DA212" s="31">
        <f t="shared" si="443"/>
        <v>652.95000000000005</v>
      </c>
      <c r="DB212" s="121">
        <f t="shared" si="444"/>
        <v>13493.599999999999</v>
      </c>
      <c r="DC212" s="196">
        <f t="shared" si="445"/>
        <v>0</v>
      </c>
      <c r="DD212" s="298">
        <f t="shared" si="446"/>
        <v>0</v>
      </c>
      <c r="DE212" s="9" t="str">
        <f t="shared" si="447"/>
        <v/>
      </c>
      <c r="DF212" s="11" t="str">
        <f t="shared" si="448"/>
        <v/>
      </c>
      <c r="DG212" s="29">
        <f t="shared" si="449"/>
        <v>652.95000000000005</v>
      </c>
      <c r="DH212" s="11">
        <f t="shared" si="450"/>
        <v>13493.6</v>
      </c>
    </row>
    <row r="213" spans="1:112">
      <c r="A213" s="179" t="s">
        <v>45</v>
      </c>
      <c r="B213" s="180" t="s">
        <v>239</v>
      </c>
      <c r="C213" s="181">
        <v>199476</v>
      </c>
      <c r="D213" s="146">
        <v>9</v>
      </c>
      <c r="E213" s="413">
        <v>208</v>
      </c>
      <c r="F213" s="346">
        <v>0</v>
      </c>
      <c r="G213" s="116">
        <f t="shared" si="393"/>
        <v>208</v>
      </c>
      <c r="H213" s="108">
        <f t="shared" si="399"/>
        <v>208</v>
      </c>
      <c r="I213" s="376">
        <f t="shared" si="400"/>
        <v>208</v>
      </c>
      <c r="J213" s="375"/>
      <c r="K213" s="5">
        <v>7</v>
      </c>
      <c r="L213" s="302">
        <f t="shared" si="394"/>
        <v>7</v>
      </c>
      <c r="M213" s="512"/>
      <c r="N213" s="302">
        <f t="shared" si="401"/>
        <v>0</v>
      </c>
      <c r="O213" s="512"/>
      <c r="P213" s="302">
        <f t="shared" si="402"/>
        <v>0</v>
      </c>
      <c r="Q213" s="520">
        <v>1</v>
      </c>
      <c r="R213" s="120">
        <f t="shared" si="376"/>
        <v>7</v>
      </c>
      <c r="S213" s="520"/>
      <c r="T213" s="120">
        <f t="shared" si="403"/>
        <v>0</v>
      </c>
      <c r="U213" s="520"/>
      <c r="V213" s="120">
        <f t="shared" si="404"/>
        <v>0</v>
      </c>
      <c r="W213" s="520">
        <v>34</v>
      </c>
      <c r="X213" s="7">
        <f t="shared" si="395"/>
        <v>238</v>
      </c>
      <c r="Y213" s="182"/>
      <c r="Z213" s="7">
        <f t="shared" si="377"/>
        <v>0</v>
      </c>
      <c r="AA213" s="182"/>
      <c r="AB213" s="7">
        <f t="shared" si="378"/>
        <v>0</v>
      </c>
      <c r="AC213" s="8">
        <f t="shared" si="405"/>
        <v>7</v>
      </c>
      <c r="AD213" s="298">
        <f t="shared" si="379"/>
        <v>7</v>
      </c>
      <c r="AE213" s="110">
        <f t="shared" si="406"/>
        <v>1</v>
      </c>
      <c r="AF213" s="9">
        <f t="shared" si="380"/>
        <v>7</v>
      </c>
      <c r="AG213" s="10">
        <f t="shared" si="407"/>
        <v>34</v>
      </c>
      <c r="AH213" s="11">
        <f t="shared" si="381"/>
        <v>238</v>
      </c>
      <c r="AI213" s="6">
        <v>100</v>
      </c>
      <c r="AJ213" s="298">
        <f t="shared" si="408"/>
        <v>100</v>
      </c>
      <c r="AK213" s="6">
        <v>68</v>
      </c>
      <c r="AL213" s="298">
        <f t="shared" si="409"/>
        <v>68</v>
      </c>
      <c r="AM213" s="6">
        <v>1</v>
      </c>
      <c r="AN213" s="298">
        <f t="shared" si="410"/>
        <v>1</v>
      </c>
      <c r="AO213" s="182">
        <v>3.77</v>
      </c>
      <c r="AP213" s="41">
        <f t="shared" si="382"/>
        <v>377</v>
      </c>
      <c r="AQ213" s="182">
        <v>4.93</v>
      </c>
      <c r="AR213" s="41">
        <f t="shared" si="411"/>
        <v>335.24</v>
      </c>
      <c r="AS213" s="182">
        <v>3.5</v>
      </c>
      <c r="AT213" s="41">
        <f t="shared" si="412"/>
        <v>3.5</v>
      </c>
      <c r="AU213" s="182">
        <v>90.05</v>
      </c>
      <c r="AV213" s="111">
        <f t="shared" si="383"/>
        <v>9005</v>
      </c>
      <c r="AW213" s="182">
        <v>84.91</v>
      </c>
      <c r="AX213" s="111">
        <f t="shared" si="384"/>
        <v>5773.88</v>
      </c>
      <c r="AY213" s="182">
        <v>73</v>
      </c>
      <c r="AZ213" s="118">
        <f t="shared" si="385"/>
        <v>73</v>
      </c>
      <c r="BA213" s="8">
        <f t="shared" si="413"/>
        <v>169</v>
      </c>
      <c r="BB213" s="298">
        <f t="shared" si="386"/>
        <v>169</v>
      </c>
      <c r="BC213" s="110">
        <f t="shared" si="414"/>
        <v>4.235147928994083</v>
      </c>
      <c r="BD213" s="9">
        <f t="shared" si="387"/>
        <v>715.74</v>
      </c>
      <c r="BE213" s="10">
        <f t="shared" si="415"/>
        <v>87.880946745562142</v>
      </c>
      <c r="BF213" s="11">
        <f t="shared" si="388"/>
        <v>14851.880000000001</v>
      </c>
      <c r="BG213" s="304">
        <f t="shared" si="416"/>
        <v>176</v>
      </c>
      <c r="BH213" s="298">
        <f t="shared" si="417"/>
        <v>176</v>
      </c>
      <c r="BI213" s="112">
        <f t="shared" si="418"/>
        <v>4.1064772727272727</v>
      </c>
      <c r="BJ213" s="113">
        <f t="shared" si="389"/>
        <v>722.74</v>
      </c>
      <c r="BK213" s="10">
        <f t="shared" si="419"/>
        <v>85.737954545454556</v>
      </c>
      <c r="BL213" s="119">
        <f t="shared" si="390"/>
        <v>15089.880000000001</v>
      </c>
      <c r="BM213" s="5">
        <v>12</v>
      </c>
      <c r="BN213" s="298">
        <f t="shared" si="420"/>
        <v>12</v>
      </c>
      <c r="BO213" s="6">
        <v>19</v>
      </c>
      <c r="BP213" s="298">
        <f t="shared" si="421"/>
        <v>19</v>
      </c>
      <c r="BQ213" s="6">
        <v>1</v>
      </c>
      <c r="BR213" s="298">
        <f t="shared" si="422"/>
        <v>1</v>
      </c>
      <c r="BS213" s="183">
        <v>2.83</v>
      </c>
      <c r="BT213" s="41">
        <f t="shared" si="423"/>
        <v>33.96</v>
      </c>
      <c r="BU213" s="183">
        <v>2.5</v>
      </c>
      <c r="BV213" s="41">
        <f t="shared" si="424"/>
        <v>47.5</v>
      </c>
      <c r="BW213" s="183">
        <v>3</v>
      </c>
      <c r="BX213" s="41">
        <f t="shared" si="425"/>
        <v>3</v>
      </c>
      <c r="BY213" s="182">
        <v>79.75</v>
      </c>
      <c r="BZ213" s="111">
        <f t="shared" si="426"/>
        <v>957</v>
      </c>
      <c r="CA213" s="182">
        <v>61.47</v>
      </c>
      <c r="CB213" s="111">
        <f t="shared" si="391"/>
        <v>1167.93</v>
      </c>
      <c r="CC213" s="182">
        <v>68</v>
      </c>
      <c r="CD213" s="111">
        <f t="shared" si="392"/>
        <v>68</v>
      </c>
      <c r="CE213" s="8">
        <f t="shared" si="427"/>
        <v>32</v>
      </c>
      <c r="CF213" s="298">
        <f t="shared" si="396"/>
        <v>32</v>
      </c>
      <c r="CG213" s="110">
        <f t="shared" si="428"/>
        <v>2.6393750000000002</v>
      </c>
      <c r="CH213" s="9">
        <f t="shared" si="397"/>
        <v>84.460000000000008</v>
      </c>
      <c r="CI213" s="10">
        <f t="shared" si="429"/>
        <v>68.529062500000009</v>
      </c>
      <c r="CJ213" s="117">
        <f t="shared" si="398"/>
        <v>2192.9300000000003</v>
      </c>
      <c r="CK213" s="5"/>
      <c r="CL213" s="302">
        <f t="shared" si="430"/>
        <v>0</v>
      </c>
      <c r="CM213" s="40"/>
      <c r="CN213" s="9">
        <f t="shared" si="431"/>
        <v>0</v>
      </c>
      <c r="CO213" s="6"/>
      <c r="CP213" s="117">
        <f t="shared" si="432"/>
        <v>0</v>
      </c>
      <c r="CQ213" s="195">
        <f t="shared" si="433"/>
        <v>119</v>
      </c>
      <c r="CR213" s="298">
        <f t="shared" si="434"/>
        <v>119</v>
      </c>
      <c r="CS213" s="9">
        <f t="shared" si="435"/>
        <v>417.96</v>
      </c>
      <c r="CT213" s="117">
        <f t="shared" si="436"/>
        <v>10200</v>
      </c>
      <c r="CU213" s="196">
        <f t="shared" si="437"/>
        <v>87</v>
      </c>
      <c r="CV213" s="298">
        <f t="shared" si="438"/>
        <v>87</v>
      </c>
      <c r="CW213" s="31">
        <f t="shared" si="439"/>
        <v>382.74</v>
      </c>
      <c r="CX213" s="121">
        <f t="shared" si="440"/>
        <v>6941.81</v>
      </c>
      <c r="CY213" s="196">
        <f t="shared" si="441"/>
        <v>206</v>
      </c>
      <c r="CZ213" s="298">
        <f t="shared" si="442"/>
        <v>206</v>
      </c>
      <c r="DA213" s="31">
        <f t="shared" si="443"/>
        <v>800.7</v>
      </c>
      <c r="DB213" s="121">
        <f t="shared" si="444"/>
        <v>17141.810000000001</v>
      </c>
      <c r="DC213" s="196">
        <f t="shared" si="445"/>
        <v>2</v>
      </c>
      <c r="DD213" s="298">
        <f t="shared" si="446"/>
        <v>2</v>
      </c>
      <c r="DE213" s="9">
        <f t="shared" si="447"/>
        <v>6.5</v>
      </c>
      <c r="DF213" s="11">
        <f t="shared" si="448"/>
        <v>141</v>
      </c>
      <c r="DG213" s="29">
        <f t="shared" si="449"/>
        <v>807.2</v>
      </c>
      <c r="DH213" s="11">
        <f t="shared" si="450"/>
        <v>17282.810000000001</v>
      </c>
    </row>
    <row r="214" spans="1:112">
      <c r="A214" s="179" t="s">
        <v>45</v>
      </c>
      <c r="B214" s="180" t="s">
        <v>240</v>
      </c>
      <c r="C214" s="181">
        <v>199485</v>
      </c>
      <c r="D214" s="146">
        <v>9</v>
      </c>
      <c r="E214" s="413">
        <v>176</v>
      </c>
      <c r="F214" s="346">
        <v>2</v>
      </c>
      <c r="G214" s="116">
        <f t="shared" si="393"/>
        <v>174</v>
      </c>
      <c r="H214" s="108">
        <f t="shared" si="399"/>
        <v>174</v>
      </c>
      <c r="I214" s="376">
        <f t="shared" si="400"/>
        <v>174</v>
      </c>
      <c r="J214" s="375"/>
      <c r="K214" s="5">
        <v>9</v>
      </c>
      <c r="L214" s="302">
        <f t="shared" si="394"/>
        <v>9</v>
      </c>
      <c r="M214" s="512">
        <v>4</v>
      </c>
      <c r="N214" s="302">
        <f t="shared" si="401"/>
        <v>4</v>
      </c>
      <c r="O214" s="512"/>
      <c r="P214" s="302">
        <f t="shared" si="402"/>
        <v>0</v>
      </c>
      <c r="Q214" s="520">
        <v>2.2799999999999998</v>
      </c>
      <c r="R214" s="120">
        <f t="shared" si="376"/>
        <v>20.52</v>
      </c>
      <c r="S214" s="520">
        <v>3.75</v>
      </c>
      <c r="T214" s="120">
        <f t="shared" si="403"/>
        <v>15</v>
      </c>
      <c r="U214" s="520"/>
      <c r="V214" s="120">
        <f t="shared" si="404"/>
        <v>0</v>
      </c>
      <c r="W214" s="520">
        <v>61.67</v>
      </c>
      <c r="X214" s="7">
        <f t="shared" si="395"/>
        <v>555.03</v>
      </c>
      <c r="Y214" s="182">
        <v>61.25</v>
      </c>
      <c r="Z214" s="7">
        <f t="shared" si="377"/>
        <v>245</v>
      </c>
      <c r="AA214" s="182"/>
      <c r="AB214" s="7">
        <f t="shared" si="378"/>
        <v>0</v>
      </c>
      <c r="AC214" s="8">
        <f t="shared" si="405"/>
        <v>13</v>
      </c>
      <c r="AD214" s="298">
        <f t="shared" si="379"/>
        <v>13</v>
      </c>
      <c r="AE214" s="110">
        <f t="shared" si="406"/>
        <v>2.7323076923076921</v>
      </c>
      <c r="AF214" s="9">
        <f t="shared" si="380"/>
        <v>35.519999999999996</v>
      </c>
      <c r="AG214" s="10">
        <f t="shared" si="407"/>
        <v>61.540769230769229</v>
      </c>
      <c r="AH214" s="11">
        <f t="shared" si="381"/>
        <v>800.03</v>
      </c>
      <c r="AI214" s="6">
        <v>55</v>
      </c>
      <c r="AJ214" s="298">
        <f t="shared" si="408"/>
        <v>55</v>
      </c>
      <c r="AK214" s="6">
        <v>84</v>
      </c>
      <c r="AL214" s="298">
        <f t="shared" si="409"/>
        <v>84</v>
      </c>
      <c r="AM214" s="6">
        <v>3</v>
      </c>
      <c r="AN214" s="298">
        <f t="shared" si="410"/>
        <v>3</v>
      </c>
      <c r="AO214" s="182">
        <v>4.16</v>
      </c>
      <c r="AP214" s="41">
        <f t="shared" si="382"/>
        <v>228.8</v>
      </c>
      <c r="AQ214" s="182">
        <v>3.8</v>
      </c>
      <c r="AR214" s="41">
        <f t="shared" si="411"/>
        <v>319.2</v>
      </c>
      <c r="AS214" s="182">
        <v>3.17</v>
      </c>
      <c r="AT214" s="41">
        <f t="shared" si="412"/>
        <v>9.51</v>
      </c>
      <c r="AU214" s="182">
        <v>81.67</v>
      </c>
      <c r="AV214" s="111">
        <f t="shared" si="383"/>
        <v>4491.8500000000004</v>
      </c>
      <c r="AW214" s="182">
        <v>72.260000000000005</v>
      </c>
      <c r="AX214" s="111">
        <f t="shared" si="384"/>
        <v>6069.84</v>
      </c>
      <c r="AY214" s="182">
        <v>73</v>
      </c>
      <c r="AZ214" s="118">
        <f t="shared" si="385"/>
        <v>219</v>
      </c>
      <c r="BA214" s="8">
        <f t="shared" si="413"/>
        <v>142</v>
      </c>
      <c r="BB214" s="298">
        <f t="shared" si="386"/>
        <v>142</v>
      </c>
      <c r="BC214" s="110">
        <f t="shared" si="414"/>
        <v>3.9261267605633803</v>
      </c>
      <c r="BD214" s="9">
        <f t="shared" si="387"/>
        <v>557.51</v>
      </c>
      <c r="BE214" s="10">
        <f t="shared" si="415"/>
        <v>75.920352112676056</v>
      </c>
      <c r="BF214" s="11">
        <f t="shared" si="388"/>
        <v>10780.69</v>
      </c>
      <c r="BG214" s="304">
        <f t="shared" si="416"/>
        <v>155</v>
      </c>
      <c r="BH214" s="298">
        <f t="shared" si="417"/>
        <v>155</v>
      </c>
      <c r="BI214" s="112">
        <f t="shared" si="418"/>
        <v>3.8259999999999996</v>
      </c>
      <c r="BJ214" s="113">
        <f t="shared" si="389"/>
        <v>593.03</v>
      </c>
      <c r="BK214" s="10">
        <f t="shared" si="419"/>
        <v>74.714322580645174</v>
      </c>
      <c r="BL214" s="119">
        <f t="shared" si="390"/>
        <v>11580.720000000001</v>
      </c>
      <c r="BM214" s="5">
        <v>3</v>
      </c>
      <c r="BN214" s="298">
        <f t="shared" si="420"/>
        <v>3</v>
      </c>
      <c r="BO214" s="6">
        <v>14</v>
      </c>
      <c r="BP214" s="298">
        <f t="shared" si="421"/>
        <v>14</v>
      </c>
      <c r="BQ214" s="6">
        <v>2</v>
      </c>
      <c r="BR214" s="298">
        <f t="shared" si="422"/>
        <v>2</v>
      </c>
      <c r="BS214" s="183">
        <v>3.33</v>
      </c>
      <c r="BT214" s="41">
        <f t="shared" si="423"/>
        <v>9.99</v>
      </c>
      <c r="BU214" s="183">
        <v>2.46</v>
      </c>
      <c r="BV214" s="41">
        <f t="shared" si="424"/>
        <v>34.44</v>
      </c>
      <c r="BW214" s="183">
        <v>3</v>
      </c>
      <c r="BX214" s="41">
        <f t="shared" si="425"/>
        <v>6</v>
      </c>
      <c r="BY214" s="182">
        <v>66.33</v>
      </c>
      <c r="BZ214" s="111">
        <f t="shared" si="426"/>
        <v>198.99</v>
      </c>
      <c r="CA214" s="182">
        <v>56.5</v>
      </c>
      <c r="CB214" s="111">
        <f t="shared" si="391"/>
        <v>791</v>
      </c>
      <c r="CC214" s="182">
        <v>61</v>
      </c>
      <c r="CD214" s="111">
        <f t="shared" si="392"/>
        <v>122</v>
      </c>
      <c r="CE214" s="8">
        <f t="shared" si="427"/>
        <v>19</v>
      </c>
      <c r="CF214" s="298">
        <f t="shared" si="396"/>
        <v>19</v>
      </c>
      <c r="CG214" s="110">
        <f t="shared" si="428"/>
        <v>2.6542105263157896</v>
      </c>
      <c r="CH214" s="9">
        <f t="shared" si="397"/>
        <v>50.43</v>
      </c>
      <c r="CI214" s="10">
        <f t="shared" si="429"/>
        <v>58.525789473684213</v>
      </c>
      <c r="CJ214" s="117">
        <f t="shared" si="398"/>
        <v>1111.99</v>
      </c>
      <c r="CK214" s="5"/>
      <c r="CL214" s="302">
        <f t="shared" si="430"/>
        <v>0</v>
      </c>
      <c r="CM214" s="40"/>
      <c r="CN214" s="9">
        <f t="shared" si="431"/>
        <v>0</v>
      </c>
      <c r="CO214" s="6"/>
      <c r="CP214" s="117">
        <f t="shared" si="432"/>
        <v>0</v>
      </c>
      <c r="CQ214" s="195">
        <f t="shared" si="433"/>
        <v>67</v>
      </c>
      <c r="CR214" s="298">
        <f t="shared" si="434"/>
        <v>67</v>
      </c>
      <c r="CS214" s="9">
        <f t="shared" si="435"/>
        <v>259.31</v>
      </c>
      <c r="CT214" s="117">
        <f t="shared" si="436"/>
        <v>5245.87</v>
      </c>
      <c r="CU214" s="196">
        <f t="shared" si="437"/>
        <v>102</v>
      </c>
      <c r="CV214" s="298">
        <f t="shared" si="438"/>
        <v>102</v>
      </c>
      <c r="CW214" s="31">
        <f t="shared" si="439"/>
        <v>368.64</v>
      </c>
      <c r="CX214" s="121">
        <f t="shared" si="440"/>
        <v>7105.84</v>
      </c>
      <c r="CY214" s="196">
        <f t="shared" si="441"/>
        <v>169</v>
      </c>
      <c r="CZ214" s="298">
        <f t="shared" si="442"/>
        <v>169</v>
      </c>
      <c r="DA214" s="31">
        <f t="shared" si="443"/>
        <v>627.95000000000005</v>
      </c>
      <c r="DB214" s="121">
        <f t="shared" si="444"/>
        <v>12351.71</v>
      </c>
      <c r="DC214" s="196">
        <f t="shared" si="445"/>
        <v>5</v>
      </c>
      <c r="DD214" s="298">
        <f t="shared" si="446"/>
        <v>5</v>
      </c>
      <c r="DE214" s="9">
        <f t="shared" si="447"/>
        <v>15.51</v>
      </c>
      <c r="DF214" s="11">
        <f t="shared" si="448"/>
        <v>341</v>
      </c>
      <c r="DG214" s="29">
        <f t="shared" si="449"/>
        <v>643.45999999999992</v>
      </c>
      <c r="DH214" s="11">
        <f t="shared" si="450"/>
        <v>12692.710000000001</v>
      </c>
    </row>
    <row r="215" spans="1:112">
      <c r="A215" s="179" t="s">
        <v>45</v>
      </c>
      <c r="B215" s="180" t="s">
        <v>241</v>
      </c>
      <c r="C215" s="181">
        <v>199634</v>
      </c>
      <c r="D215" s="146">
        <v>9</v>
      </c>
      <c r="E215" s="413">
        <v>376</v>
      </c>
      <c r="F215" s="346">
        <v>13</v>
      </c>
      <c r="G215" s="116">
        <f t="shared" si="393"/>
        <v>363</v>
      </c>
      <c r="H215" s="108">
        <f t="shared" si="399"/>
        <v>363</v>
      </c>
      <c r="I215" s="376">
        <f t="shared" si="400"/>
        <v>363</v>
      </c>
      <c r="J215" s="375"/>
      <c r="K215" s="5">
        <v>41</v>
      </c>
      <c r="L215" s="302">
        <f t="shared" si="394"/>
        <v>41</v>
      </c>
      <c r="M215" s="512">
        <v>12</v>
      </c>
      <c r="N215" s="302">
        <f t="shared" si="401"/>
        <v>12</v>
      </c>
      <c r="O215" s="512"/>
      <c r="P215" s="302">
        <f t="shared" si="402"/>
        <v>0</v>
      </c>
      <c r="Q215" s="520">
        <v>2.71</v>
      </c>
      <c r="R215" s="120">
        <f t="shared" si="376"/>
        <v>111.11</v>
      </c>
      <c r="S215" s="520">
        <v>2.25</v>
      </c>
      <c r="T215" s="120">
        <f t="shared" si="403"/>
        <v>27</v>
      </c>
      <c r="U215" s="520"/>
      <c r="V215" s="120">
        <f t="shared" si="404"/>
        <v>0</v>
      </c>
      <c r="W215" s="520">
        <v>84.12</v>
      </c>
      <c r="X215" s="7">
        <f t="shared" si="395"/>
        <v>3448.92</v>
      </c>
      <c r="Y215" s="182">
        <v>69.5</v>
      </c>
      <c r="Z215" s="7">
        <f t="shared" si="377"/>
        <v>834</v>
      </c>
      <c r="AA215" s="182"/>
      <c r="AB215" s="7">
        <f t="shared" si="378"/>
        <v>0</v>
      </c>
      <c r="AC215" s="8">
        <f t="shared" si="405"/>
        <v>53</v>
      </c>
      <c r="AD215" s="298">
        <f t="shared" si="379"/>
        <v>53</v>
      </c>
      <c r="AE215" s="110">
        <f t="shared" si="406"/>
        <v>2.6058490566037738</v>
      </c>
      <c r="AF215" s="9">
        <f t="shared" si="380"/>
        <v>138.11000000000001</v>
      </c>
      <c r="AG215" s="10">
        <f t="shared" si="407"/>
        <v>80.809811320754719</v>
      </c>
      <c r="AH215" s="11">
        <f t="shared" si="381"/>
        <v>4282.92</v>
      </c>
      <c r="AI215" s="6">
        <v>171</v>
      </c>
      <c r="AJ215" s="298">
        <f t="shared" si="408"/>
        <v>171</v>
      </c>
      <c r="AK215" s="6">
        <v>95</v>
      </c>
      <c r="AL215" s="298">
        <f t="shared" si="409"/>
        <v>95</v>
      </c>
      <c r="AM215" s="6"/>
      <c r="AN215" s="298">
        <f t="shared" si="410"/>
        <v>0</v>
      </c>
      <c r="AO215" s="182">
        <v>3.57</v>
      </c>
      <c r="AP215" s="41">
        <f t="shared" si="382"/>
        <v>610.47</v>
      </c>
      <c r="AQ215" s="182">
        <v>4.58</v>
      </c>
      <c r="AR215" s="41">
        <f t="shared" si="411"/>
        <v>435.1</v>
      </c>
      <c r="AS215" s="182"/>
      <c r="AT215" s="41">
        <f t="shared" si="412"/>
        <v>0</v>
      </c>
      <c r="AU215" s="182">
        <v>89.02</v>
      </c>
      <c r="AV215" s="111">
        <f t="shared" si="383"/>
        <v>15222.42</v>
      </c>
      <c r="AW215" s="182">
        <v>77.69</v>
      </c>
      <c r="AX215" s="111">
        <f t="shared" si="384"/>
        <v>7380.55</v>
      </c>
      <c r="AY215" s="182"/>
      <c r="AZ215" s="118">
        <f t="shared" si="385"/>
        <v>0</v>
      </c>
      <c r="BA215" s="8">
        <f t="shared" si="413"/>
        <v>266</v>
      </c>
      <c r="BB215" s="298">
        <f t="shared" si="386"/>
        <v>266</v>
      </c>
      <c r="BC215" s="110">
        <f t="shared" si="414"/>
        <v>3.9307142857142865</v>
      </c>
      <c r="BD215" s="9">
        <f t="shared" si="387"/>
        <v>1045.5700000000002</v>
      </c>
      <c r="BE215" s="10">
        <f t="shared" si="415"/>
        <v>84.973571428571432</v>
      </c>
      <c r="BF215" s="11">
        <f t="shared" si="388"/>
        <v>22602.97</v>
      </c>
      <c r="BG215" s="304">
        <f t="shared" si="416"/>
        <v>319</v>
      </c>
      <c r="BH215" s="298">
        <f t="shared" si="417"/>
        <v>319</v>
      </c>
      <c r="BI215" s="112">
        <f t="shared" si="418"/>
        <v>3.7105956112852674</v>
      </c>
      <c r="BJ215" s="113">
        <f t="shared" si="389"/>
        <v>1183.6800000000003</v>
      </c>
      <c r="BK215" s="10">
        <f t="shared" si="419"/>
        <v>84.281786833855804</v>
      </c>
      <c r="BL215" s="119">
        <f t="shared" si="390"/>
        <v>26885.890000000003</v>
      </c>
      <c r="BM215" s="5">
        <v>13</v>
      </c>
      <c r="BN215" s="298">
        <f t="shared" si="420"/>
        <v>13</v>
      </c>
      <c r="BO215" s="6">
        <v>30</v>
      </c>
      <c r="BP215" s="298">
        <f t="shared" si="421"/>
        <v>30</v>
      </c>
      <c r="BQ215" s="6">
        <v>1</v>
      </c>
      <c r="BR215" s="298">
        <f t="shared" si="422"/>
        <v>1</v>
      </c>
      <c r="BS215" s="183">
        <v>2.27</v>
      </c>
      <c r="BT215" s="41">
        <f t="shared" si="423"/>
        <v>29.51</v>
      </c>
      <c r="BU215" s="183">
        <v>3.03</v>
      </c>
      <c r="BV215" s="41">
        <f t="shared" si="424"/>
        <v>90.899999999999991</v>
      </c>
      <c r="BW215" s="183">
        <v>2</v>
      </c>
      <c r="BX215" s="41">
        <f t="shared" si="425"/>
        <v>2</v>
      </c>
      <c r="BY215" s="182">
        <v>67</v>
      </c>
      <c r="BZ215" s="111">
        <f t="shared" si="426"/>
        <v>871</v>
      </c>
      <c r="CA215" s="182">
        <v>62.87</v>
      </c>
      <c r="CB215" s="111">
        <f t="shared" si="391"/>
        <v>1886.1</v>
      </c>
      <c r="CC215" s="182">
        <v>46</v>
      </c>
      <c r="CD215" s="111">
        <f t="shared" si="392"/>
        <v>46</v>
      </c>
      <c r="CE215" s="8">
        <f t="shared" si="427"/>
        <v>44</v>
      </c>
      <c r="CF215" s="298">
        <f t="shared" si="396"/>
        <v>44</v>
      </c>
      <c r="CG215" s="110">
        <f t="shared" si="428"/>
        <v>2.7820454545454543</v>
      </c>
      <c r="CH215" s="9">
        <f t="shared" si="397"/>
        <v>122.40999999999998</v>
      </c>
      <c r="CI215" s="10">
        <f t="shared" si="429"/>
        <v>63.706818181818178</v>
      </c>
      <c r="CJ215" s="117">
        <f t="shared" si="398"/>
        <v>2803.1</v>
      </c>
      <c r="CK215" s="5"/>
      <c r="CL215" s="302">
        <f t="shared" si="430"/>
        <v>0</v>
      </c>
      <c r="CM215" s="40"/>
      <c r="CN215" s="9">
        <f t="shared" si="431"/>
        <v>0</v>
      </c>
      <c r="CO215" s="6"/>
      <c r="CP215" s="117">
        <f t="shared" si="432"/>
        <v>0</v>
      </c>
      <c r="CQ215" s="195">
        <f t="shared" si="433"/>
        <v>225</v>
      </c>
      <c r="CR215" s="298">
        <f t="shared" si="434"/>
        <v>225</v>
      </c>
      <c r="CS215" s="9">
        <f t="shared" si="435"/>
        <v>751.09</v>
      </c>
      <c r="CT215" s="117">
        <f t="shared" si="436"/>
        <v>19542.34</v>
      </c>
      <c r="CU215" s="196">
        <f t="shared" si="437"/>
        <v>137</v>
      </c>
      <c r="CV215" s="298">
        <f t="shared" si="438"/>
        <v>137</v>
      </c>
      <c r="CW215" s="31">
        <f t="shared" si="439"/>
        <v>553</v>
      </c>
      <c r="CX215" s="121">
        <f t="shared" si="440"/>
        <v>10100.65</v>
      </c>
      <c r="CY215" s="196">
        <f t="shared" si="441"/>
        <v>362</v>
      </c>
      <c r="CZ215" s="298">
        <f t="shared" si="442"/>
        <v>362</v>
      </c>
      <c r="DA215" s="31">
        <f t="shared" si="443"/>
        <v>1304.0900000000001</v>
      </c>
      <c r="DB215" s="121">
        <f t="shared" si="444"/>
        <v>29642.989999999998</v>
      </c>
      <c r="DC215" s="196">
        <f t="shared" si="445"/>
        <v>1</v>
      </c>
      <c r="DD215" s="298">
        <f t="shared" si="446"/>
        <v>1</v>
      </c>
      <c r="DE215" s="9">
        <f t="shared" si="447"/>
        <v>2</v>
      </c>
      <c r="DF215" s="11">
        <f t="shared" si="448"/>
        <v>46</v>
      </c>
      <c r="DG215" s="29">
        <f t="shared" si="449"/>
        <v>1306.0900000000004</v>
      </c>
      <c r="DH215" s="11">
        <f t="shared" si="450"/>
        <v>29688.99</v>
      </c>
    </row>
    <row r="216" spans="1:112">
      <c r="A216" s="179" t="s">
        <v>45</v>
      </c>
      <c r="B216" s="180" t="s">
        <v>242</v>
      </c>
      <c r="C216" s="181">
        <v>197850</v>
      </c>
      <c r="D216" s="146">
        <v>9</v>
      </c>
      <c r="E216" s="413">
        <v>142</v>
      </c>
      <c r="F216" s="346">
        <v>1</v>
      </c>
      <c r="G216" s="116">
        <f t="shared" si="393"/>
        <v>141</v>
      </c>
      <c r="H216" s="108">
        <f t="shared" si="399"/>
        <v>141</v>
      </c>
      <c r="I216" s="376">
        <f t="shared" si="400"/>
        <v>141</v>
      </c>
      <c r="J216" s="375"/>
      <c r="K216" s="5">
        <v>14</v>
      </c>
      <c r="L216" s="302">
        <f t="shared" si="394"/>
        <v>14</v>
      </c>
      <c r="M216" s="512">
        <v>4</v>
      </c>
      <c r="N216" s="302">
        <f t="shared" si="401"/>
        <v>4</v>
      </c>
      <c r="O216" s="512"/>
      <c r="P216" s="302">
        <f t="shared" si="402"/>
        <v>0</v>
      </c>
      <c r="Q216" s="520">
        <v>2.92</v>
      </c>
      <c r="R216" s="120">
        <f t="shared" si="376"/>
        <v>40.879999999999995</v>
      </c>
      <c r="S216" s="520">
        <v>3.5</v>
      </c>
      <c r="T216" s="120">
        <f t="shared" si="403"/>
        <v>14</v>
      </c>
      <c r="U216" s="520"/>
      <c r="V216" s="120">
        <f t="shared" si="404"/>
        <v>0</v>
      </c>
      <c r="W216" s="520">
        <v>74.25</v>
      </c>
      <c r="X216" s="7">
        <f t="shared" si="395"/>
        <v>1039.5</v>
      </c>
      <c r="Y216" s="182">
        <v>78.5</v>
      </c>
      <c r="Z216" s="7">
        <f t="shared" si="377"/>
        <v>314</v>
      </c>
      <c r="AA216" s="182"/>
      <c r="AB216" s="7">
        <f t="shared" si="378"/>
        <v>0</v>
      </c>
      <c r="AC216" s="8">
        <f t="shared" si="405"/>
        <v>18</v>
      </c>
      <c r="AD216" s="298">
        <f t="shared" si="379"/>
        <v>18</v>
      </c>
      <c r="AE216" s="110">
        <f t="shared" si="406"/>
        <v>3.0488888888888885</v>
      </c>
      <c r="AF216" s="9">
        <f t="shared" si="380"/>
        <v>54.879999999999995</v>
      </c>
      <c r="AG216" s="10">
        <f t="shared" si="407"/>
        <v>75.194444444444443</v>
      </c>
      <c r="AH216" s="11">
        <f t="shared" si="381"/>
        <v>1353.5</v>
      </c>
      <c r="AI216" s="6">
        <v>47</v>
      </c>
      <c r="AJ216" s="298">
        <f t="shared" si="408"/>
        <v>47</v>
      </c>
      <c r="AK216" s="6">
        <v>52</v>
      </c>
      <c r="AL216" s="298">
        <f t="shared" si="409"/>
        <v>52</v>
      </c>
      <c r="AM216" s="6">
        <v>1</v>
      </c>
      <c r="AN216" s="298">
        <f t="shared" si="410"/>
        <v>1</v>
      </c>
      <c r="AO216" s="182">
        <v>3.32</v>
      </c>
      <c r="AP216" s="41">
        <f t="shared" si="382"/>
        <v>156.04</v>
      </c>
      <c r="AQ216" s="182">
        <v>4.87</v>
      </c>
      <c r="AR216" s="41">
        <f t="shared" si="411"/>
        <v>253.24</v>
      </c>
      <c r="AS216" s="182">
        <v>3.5</v>
      </c>
      <c r="AT216" s="41">
        <f t="shared" si="412"/>
        <v>3.5</v>
      </c>
      <c r="AU216" s="182">
        <v>83.89</v>
      </c>
      <c r="AV216" s="111">
        <f t="shared" si="383"/>
        <v>3942.83</v>
      </c>
      <c r="AW216" s="182">
        <v>80.25</v>
      </c>
      <c r="AX216" s="111">
        <f t="shared" si="384"/>
        <v>4173</v>
      </c>
      <c r="AY216" s="182">
        <v>108</v>
      </c>
      <c r="AZ216" s="118">
        <f t="shared" si="385"/>
        <v>108</v>
      </c>
      <c r="BA216" s="8">
        <f t="shared" si="413"/>
        <v>100</v>
      </c>
      <c r="BB216" s="298">
        <f t="shared" si="386"/>
        <v>100</v>
      </c>
      <c r="BC216" s="110">
        <f t="shared" si="414"/>
        <v>4.1277999999999997</v>
      </c>
      <c r="BD216" s="9">
        <f t="shared" si="387"/>
        <v>412.78</v>
      </c>
      <c r="BE216" s="10">
        <f t="shared" si="415"/>
        <v>82.238299999999995</v>
      </c>
      <c r="BF216" s="11">
        <f t="shared" si="388"/>
        <v>8223.83</v>
      </c>
      <c r="BG216" s="304">
        <f t="shared" si="416"/>
        <v>118</v>
      </c>
      <c r="BH216" s="298">
        <f t="shared" si="417"/>
        <v>118</v>
      </c>
      <c r="BI216" s="112">
        <f t="shared" si="418"/>
        <v>3.9632203389830507</v>
      </c>
      <c r="BJ216" s="113">
        <f t="shared" si="389"/>
        <v>467.65999999999997</v>
      </c>
      <c r="BK216" s="10">
        <f t="shared" si="419"/>
        <v>81.163813559322037</v>
      </c>
      <c r="BL216" s="119">
        <f t="shared" si="390"/>
        <v>9577.33</v>
      </c>
      <c r="BM216" s="5">
        <v>8</v>
      </c>
      <c r="BN216" s="298">
        <f t="shared" si="420"/>
        <v>8</v>
      </c>
      <c r="BO216" s="6">
        <v>15</v>
      </c>
      <c r="BP216" s="298">
        <f t="shared" si="421"/>
        <v>15</v>
      </c>
      <c r="BQ216" s="6"/>
      <c r="BR216" s="298">
        <f t="shared" si="422"/>
        <v>0</v>
      </c>
      <c r="BS216" s="183">
        <v>3.69</v>
      </c>
      <c r="BT216" s="41">
        <f t="shared" si="423"/>
        <v>29.52</v>
      </c>
      <c r="BU216" s="183">
        <v>2.5299999999999998</v>
      </c>
      <c r="BV216" s="41">
        <f t="shared" si="424"/>
        <v>37.949999999999996</v>
      </c>
      <c r="BW216" s="183"/>
      <c r="BX216" s="41">
        <f t="shared" si="425"/>
        <v>0</v>
      </c>
      <c r="BY216" s="182">
        <v>72.75</v>
      </c>
      <c r="BZ216" s="111">
        <f t="shared" si="426"/>
        <v>582</v>
      </c>
      <c r="CA216" s="182">
        <v>57.67</v>
      </c>
      <c r="CB216" s="111">
        <f t="shared" si="391"/>
        <v>865.05000000000007</v>
      </c>
      <c r="CC216" s="182"/>
      <c r="CD216" s="111">
        <f t="shared" si="392"/>
        <v>0</v>
      </c>
      <c r="CE216" s="8">
        <f t="shared" si="427"/>
        <v>23</v>
      </c>
      <c r="CF216" s="298">
        <f t="shared" si="396"/>
        <v>23</v>
      </c>
      <c r="CG216" s="110">
        <f t="shared" si="428"/>
        <v>2.9334782608695651</v>
      </c>
      <c r="CH216" s="9">
        <f t="shared" si="397"/>
        <v>67.47</v>
      </c>
      <c r="CI216" s="10">
        <f t="shared" si="429"/>
        <v>62.915217391304353</v>
      </c>
      <c r="CJ216" s="117">
        <f t="shared" si="398"/>
        <v>1447.0500000000002</v>
      </c>
      <c r="CK216" s="5"/>
      <c r="CL216" s="302">
        <f t="shared" si="430"/>
        <v>0</v>
      </c>
      <c r="CM216" s="40"/>
      <c r="CN216" s="9">
        <f t="shared" si="431"/>
        <v>0</v>
      </c>
      <c r="CO216" s="6"/>
      <c r="CP216" s="117">
        <f t="shared" si="432"/>
        <v>0</v>
      </c>
      <c r="CQ216" s="195">
        <f t="shared" si="433"/>
        <v>69</v>
      </c>
      <c r="CR216" s="298">
        <f t="shared" si="434"/>
        <v>69</v>
      </c>
      <c r="CS216" s="9">
        <f t="shared" si="435"/>
        <v>226.44</v>
      </c>
      <c r="CT216" s="117">
        <f t="shared" si="436"/>
        <v>5564.33</v>
      </c>
      <c r="CU216" s="196">
        <f t="shared" si="437"/>
        <v>71</v>
      </c>
      <c r="CV216" s="298">
        <f t="shared" si="438"/>
        <v>71</v>
      </c>
      <c r="CW216" s="31">
        <f t="shared" si="439"/>
        <v>305.19</v>
      </c>
      <c r="CX216" s="121">
        <f t="shared" si="440"/>
        <v>5352.05</v>
      </c>
      <c r="CY216" s="196">
        <f t="shared" si="441"/>
        <v>140</v>
      </c>
      <c r="CZ216" s="298">
        <f t="shared" si="442"/>
        <v>140</v>
      </c>
      <c r="DA216" s="31">
        <f t="shared" si="443"/>
        <v>531.63</v>
      </c>
      <c r="DB216" s="121">
        <f t="shared" si="444"/>
        <v>10916.380000000001</v>
      </c>
      <c r="DC216" s="196">
        <f t="shared" si="445"/>
        <v>1</v>
      </c>
      <c r="DD216" s="298">
        <f t="shared" si="446"/>
        <v>1</v>
      </c>
      <c r="DE216" s="9">
        <f t="shared" si="447"/>
        <v>3.5</v>
      </c>
      <c r="DF216" s="11">
        <f t="shared" si="448"/>
        <v>108</v>
      </c>
      <c r="DG216" s="29">
        <f t="shared" si="449"/>
        <v>535.13</v>
      </c>
      <c r="DH216" s="11">
        <f t="shared" si="450"/>
        <v>11024.380000000001</v>
      </c>
    </row>
    <row r="217" spans="1:112">
      <c r="A217" s="179" t="s">
        <v>45</v>
      </c>
      <c r="B217" s="180" t="s">
        <v>243</v>
      </c>
      <c r="C217" s="181">
        <v>199722</v>
      </c>
      <c r="D217" s="146">
        <v>9</v>
      </c>
      <c r="E217" s="413">
        <v>106</v>
      </c>
      <c r="F217" s="346">
        <v>6</v>
      </c>
      <c r="G217" s="116">
        <f t="shared" si="393"/>
        <v>100</v>
      </c>
      <c r="H217" s="108">
        <f t="shared" si="399"/>
        <v>100</v>
      </c>
      <c r="I217" s="376">
        <f t="shared" si="400"/>
        <v>100</v>
      </c>
      <c r="J217" s="375"/>
      <c r="K217" s="5">
        <v>15</v>
      </c>
      <c r="L217" s="302">
        <f t="shared" si="394"/>
        <v>15</v>
      </c>
      <c r="M217" s="512">
        <v>5</v>
      </c>
      <c r="N217" s="302">
        <f t="shared" si="401"/>
        <v>5</v>
      </c>
      <c r="O217" s="512"/>
      <c r="P217" s="302">
        <f t="shared" si="402"/>
        <v>0</v>
      </c>
      <c r="Q217" s="520">
        <v>2.83</v>
      </c>
      <c r="R217" s="120">
        <f t="shared" si="376"/>
        <v>42.45</v>
      </c>
      <c r="S217" s="520">
        <v>1.6</v>
      </c>
      <c r="T217" s="120">
        <f t="shared" si="403"/>
        <v>8</v>
      </c>
      <c r="U217" s="520"/>
      <c r="V217" s="120">
        <f t="shared" si="404"/>
        <v>0</v>
      </c>
      <c r="W217" s="520">
        <v>91.27</v>
      </c>
      <c r="X217" s="7">
        <f t="shared" si="395"/>
        <v>1369.05</v>
      </c>
      <c r="Y217" s="182">
        <v>63.4</v>
      </c>
      <c r="Z217" s="7">
        <f t="shared" si="377"/>
        <v>317</v>
      </c>
      <c r="AA217" s="182"/>
      <c r="AB217" s="7">
        <f t="shared" si="378"/>
        <v>0</v>
      </c>
      <c r="AC217" s="8">
        <f t="shared" si="405"/>
        <v>20</v>
      </c>
      <c r="AD217" s="298">
        <f t="shared" si="379"/>
        <v>20</v>
      </c>
      <c r="AE217" s="110">
        <f t="shared" si="406"/>
        <v>2.5225</v>
      </c>
      <c r="AF217" s="9">
        <f t="shared" si="380"/>
        <v>50.45</v>
      </c>
      <c r="AG217" s="10">
        <f t="shared" si="407"/>
        <v>84.302499999999995</v>
      </c>
      <c r="AH217" s="11">
        <f t="shared" si="381"/>
        <v>1686.05</v>
      </c>
      <c r="AI217" s="6">
        <v>57</v>
      </c>
      <c r="AJ217" s="298">
        <f t="shared" si="408"/>
        <v>57</v>
      </c>
      <c r="AK217" s="6">
        <v>11</v>
      </c>
      <c r="AL217" s="298">
        <f t="shared" si="409"/>
        <v>11</v>
      </c>
      <c r="AM217" s="6"/>
      <c r="AN217" s="298">
        <f t="shared" si="410"/>
        <v>0</v>
      </c>
      <c r="AO217" s="182">
        <v>4.3</v>
      </c>
      <c r="AP217" s="41">
        <f t="shared" si="382"/>
        <v>245.1</v>
      </c>
      <c r="AQ217" s="182">
        <v>5.23</v>
      </c>
      <c r="AR217" s="41">
        <f t="shared" si="411"/>
        <v>57.53</v>
      </c>
      <c r="AS217" s="182"/>
      <c r="AT217" s="41">
        <f t="shared" si="412"/>
        <v>0</v>
      </c>
      <c r="AU217" s="182">
        <v>109.75</v>
      </c>
      <c r="AV217" s="111">
        <f t="shared" si="383"/>
        <v>6255.75</v>
      </c>
      <c r="AW217" s="182">
        <v>99.73</v>
      </c>
      <c r="AX217" s="111">
        <f t="shared" si="384"/>
        <v>1097.03</v>
      </c>
      <c r="AY217" s="182"/>
      <c r="AZ217" s="118">
        <f t="shared" si="385"/>
        <v>0</v>
      </c>
      <c r="BA217" s="8">
        <f t="shared" si="413"/>
        <v>68</v>
      </c>
      <c r="BB217" s="298">
        <f t="shared" si="386"/>
        <v>68</v>
      </c>
      <c r="BC217" s="110">
        <f t="shared" si="414"/>
        <v>4.450441176470588</v>
      </c>
      <c r="BD217" s="9">
        <f t="shared" si="387"/>
        <v>302.63</v>
      </c>
      <c r="BE217" s="10">
        <f t="shared" si="415"/>
        <v>108.12911764705882</v>
      </c>
      <c r="BF217" s="11">
        <f t="shared" si="388"/>
        <v>7352.78</v>
      </c>
      <c r="BG217" s="304">
        <f t="shared" si="416"/>
        <v>88</v>
      </c>
      <c r="BH217" s="298">
        <f t="shared" si="417"/>
        <v>88</v>
      </c>
      <c r="BI217" s="112">
        <f t="shared" si="418"/>
        <v>4.0122727272727268</v>
      </c>
      <c r="BJ217" s="113">
        <f t="shared" si="389"/>
        <v>353.07999999999993</v>
      </c>
      <c r="BK217" s="10">
        <f t="shared" si="419"/>
        <v>102.71397727272728</v>
      </c>
      <c r="BL217" s="119">
        <f t="shared" si="390"/>
        <v>9038.83</v>
      </c>
      <c r="BM217" s="5">
        <v>3</v>
      </c>
      <c r="BN217" s="298">
        <f t="shared" si="420"/>
        <v>3</v>
      </c>
      <c r="BO217" s="6">
        <v>9</v>
      </c>
      <c r="BP217" s="298">
        <f t="shared" si="421"/>
        <v>9</v>
      </c>
      <c r="BQ217" s="6"/>
      <c r="BR217" s="298">
        <f t="shared" si="422"/>
        <v>0</v>
      </c>
      <c r="BS217" s="183">
        <v>4.33</v>
      </c>
      <c r="BT217" s="41">
        <f t="shared" si="423"/>
        <v>12.99</v>
      </c>
      <c r="BU217" s="183">
        <v>3.06</v>
      </c>
      <c r="BV217" s="41">
        <f t="shared" si="424"/>
        <v>27.54</v>
      </c>
      <c r="BW217" s="183"/>
      <c r="BX217" s="41">
        <f t="shared" si="425"/>
        <v>0</v>
      </c>
      <c r="BY217" s="182">
        <v>119.67</v>
      </c>
      <c r="BZ217" s="111">
        <f t="shared" si="426"/>
        <v>359.01</v>
      </c>
      <c r="CA217" s="182">
        <v>75</v>
      </c>
      <c r="CB217" s="111">
        <f t="shared" si="391"/>
        <v>675</v>
      </c>
      <c r="CC217" s="182"/>
      <c r="CD217" s="111">
        <f t="shared" si="392"/>
        <v>0</v>
      </c>
      <c r="CE217" s="8">
        <f t="shared" si="427"/>
        <v>12</v>
      </c>
      <c r="CF217" s="298">
        <f t="shared" si="396"/>
        <v>12</v>
      </c>
      <c r="CG217" s="110">
        <f t="shared" si="428"/>
        <v>3.3774999999999999</v>
      </c>
      <c r="CH217" s="9">
        <f t="shared" si="397"/>
        <v>40.53</v>
      </c>
      <c r="CI217" s="10">
        <f t="shared" si="429"/>
        <v>86.167500000000004</v>
      </c>
      <c r="CJ217" s="117">
        <f t="shared" si="398"/>
        <v>1034.01</v>
      </c>
      <c r="CK217" s="5"/>
      <c r="CL217" s="302">
        <f t="shared" si="430"/>
        <v>0</v>
      </c>
      <c r="CM217" s="40"/>
      <c r="CN217" s="9">
        <f t="shared" si="431"/>
        <v>0</v>
      </c>
      <c r="CO217" s="6"/>
      <c r="CP217" s="117">
        <f t="shared" si="432"/>
        <v>0</v>
      </c>
      <c r="CQ217" s="195">
        <f t="shared" si="433"/>
        <v>75</v>
      </c>
      <c r="CR217" s="298">
        <f t="shared" si="434"/>
        <v>75</v>
      </c>
      <c r="CS217" s="9">
        <f t="shared" si="435"/>
        <v>300.54000000000002</v>
      </c>
      <c r="CT217" s="117">
        <f t="shared" si="436"/>
        <v>7983.81</v>
      </c>
      <c r="CU217" s="196">
        <f t="shared" si="437"/>
        <v>25</v>
      </c>
      <c r="CV217" s="298">
        <f t="shared" si="438"/>
        <v>25</v>
      </c>
      <c r="CW217" s="31">
        <f t="shared" si="439"/>
        <v>93.07</v>
      </c>
      <c r="CX217" s="121">
        <f t="shared" si="440"/>
        <v>2089.0299999999997</v>
      </c>
      <c r="CY217" s="196">
        <f t="shared" si="441"/>
        <v>100</v>
      </c>
      <c r="CZ217" s="298">
        <f t="shared" si="442"/>
        <v>100</v>
      </c>
      <c r="DA217" s="31">
        <f t="shared" si="443"/>
        <v>393.61</v>
      </c>
      <c r="DB217" s="121">
        <f t="shared" si="444"/>
        <v>10072.84</v>
      </c>
      <c r="DC217" s="196">
        <f t="shared" si="445"/>
        <v>0</v>
      </c>
      <c r="DD217" s="298">
        <f t="shared" si="446"/>
        <v>0</v>
      </c>
      <c r="DE217" s="9" t="str">
        <f t="shared" si="447"/>
        <v/>
      </c>
      <c r="DF217" s="11" t="str">
        <f t="shared" si="448"/>
        <v/>
      </c>
      <c r="DG217" s="29">
        <f t="shared" si="449"/>
        <v>393.6099999999999</v>
      </c>
      <c r="DH217" s="11">
        <f t="shared" si="450"/>
        <v>10072.84</v>
      </c>
    </row>
    <row r="218" spans="1:112">
      <c r="A218" s="179" t="s">
        <v>45</v>
      </c>
      <c r="B218" s="180" t="s">
        <v>244</v>
      </c>
      <c r="C218" s="181">
        <v>199731</v>
      </c>
      <c r="D218" s="146">
        <v>9</v>
      </c>
      <c r="E218" s="413">
        <v>248</v>
      </c>
      <c r="F218" s="346">
        <v>8</v>
      </c>
      <c r="G218" s="116">
        <f t="shared" si="393"/>
        <v>240</v>
      </c>
      <c r="H218" s="108">
        <f t="shared" si="399"/>
        <v>240</v>
      </c>
      <c r="I218" s="376">
        <f t="shared" si="400"/>
        <v>240</v>
      </c>
      <c r="J218" s="375"/>
      <c r="K218" s="5">
        <v>25</v>
      </c>
      <c r="L218" s="302">
        <f t="shared" si="394"/>
        <v>25</v>
      </c>
      <c r="M218" s="512">
        <v>9</v>
      </c>
      <c r="N218" s="302">
        <f t="shared" si="401"/>
        <v>9</v>
      </c>
      <c r="O218" s="512"/>
      <c r="P218" s="302">
        <f t="shared" si="402"/>
        <v>0</v>
      </c>
      <c r="Q218" s="520">
        <v>2.5499999999999998</v>
      </c>
      <c r="R218" s="120">
        <f t="shared" si="376"/>
        <v>63.749999999999993</v>
      </c>
      <c r="S218" s="520">
        <v>2.06</v>
      </c>
      <c r="T218" s="120">
        <f t="shared" si="403"/>
        <v>18.54</v>
      </c>
      <c r="U218" s="520"/>
      <c r="V218" s="120">
        <f t="shared" si="404"/>
        <v>0</v>
      </c>
      <c r="W218" s="520">
        <v>75.73</v>
      </c>
      <c r="X218" s="7">
        <f t="shared" si="395"/>
        <v>1893.25</v>
      </c>
      <c r="Y218" s="182">
        <v>64.78</v>
      </c>
      <c r="Z218" s="7">
        <f t="shared" si="377"/>
        <v>583.02</v>
      </c>
      <c r="AA218" s="182"/>
      <c r="AB218" s="7">
        <f t="shared" si="378"/>
        <v>0</v>
      </c>
      <c r="AC218" s="8">
        <f t="shared" si="405"/>
        <v>34</v>
      </c>
      <c r="AD218" s="298">
        <f t="shared" si="379"/>
        <v>34</v>
      </c>
      <c r="AE218" s="110">
        <f t="shared" si="406"/>
        <v>2.4202941176470585</v>
      </c>
      <c r="AF218" s="9">
        <f t="shared" si="380"/>
        <v>82.289999999999992</v>
      </c>
      <c r="AG218" s="10">
        <f t="shared" si="407"/>
        <v>72.831470588235291</v>
      </c>
      <c r="AH218" s="11">
        <f t="shared" si="381"/>
        <v>2476.27</v>
      </c>
      <c r="AI218" s="6">
        <v>84</v>
      </c>
      <c r="AJ218" s="298">
        <f t="shared" si="408"/>
        <v>84</v>
      </c>
      <c r="AK218" s="6">
        <v>76</v>
      </c>
      <c r="AL218" s="298">
        <f t="shared" si="409"/>
        <v>76</v>
      </c>
      <c r="AM218" s="6"/>
      <c r="AN218" s="298">
        <f t="shared" si="410"/>
        <v>0</v>
      </c>
      <c r="AO218" s="182">
        <v>3.43</v>
      </c>
      <c r="AP218" s="41">
        <f t="shared" si="382"/>
        <v>288.12</v>
      </c>
      <c r="AQ218" s="182">
        <v>4.8899999999999997</v>
      </c>
      <c r="AR218" s="41">
        <f t="shared" si="411"/>
        <v>371.64</v>
      </c>
      <c r="AS218" s="182"/>
      <c r="AT218" s="41">
        <f t="shared" si="412"/>
        <v>0</v>
      </c>
      <c r="AU218" s="182">
        <v>86.74</v>
      </c>
      <c r="AV218" s="111">
        <f t="shared" si="383"/>
        <v>7286.16</v>
      </c>
      <c r="AW218" s="182">
        <v>76.11</v>
      </c>
      <c r="AX218" s="111">
        <f t="shared" si="384"/>
        <v>5784.36</v>
      </c>
      <c r="AY218" s="182"/>
      <c r="AZ218" s="118">
        <f t="shared" si="385"/>
        <v>0</v>
      </c>
      <c r="BA218" s="8">
        <f t="shared" si="413"/>
        <v>160</v>
      </c>
      <c r="BB218" s="298">
        <f t="shared" si="386"/>
        <v>160</v>
      </c>
      <c r="BC218" s="110">
        <f t="shared" si="414"/>
        <v>4.1234999999999999</v>
      </c>
      <c r="BD218" s="9">
        <f t="shared" si="387"/>
        <v>659.76</v>
      </c>
      <c r="BE218" s="10">
        <f t="shared" si="415"/>
        <v>81.690750000000008</v>
      </c>
      <c r="BF218" s="11">
        <f t="shared" si="388"/>
        <v>13070.52</v>
      </c>
      <c r="BG218" s="304">
        <f t="shared" si="416"/>
        <v>194</v>
      </c>
      <c r="BH218" s="298">
        <f t="shared" si="417"/>
        <v>194</v>
      </c>
      <c r="BI218" s="112">
        <f t="shared" si="418"/>
        <v>3.8249999999999997</v>
      </c>
      <c r="BJ218" s="113">
        <f t="shared" si="389"/>
        <v>742.05</v>
      </c>
      <c r="BK218" s="10">
        <f t="shared" si="419"/>
        <v>80.138092783505158</v>
      </c>
      <c r="BL218" s="119">
        <f t="shared" si="390"/>
        <v>15546.79</v>
      </c>
      <c r="BM218" s="5">
        <v>20</v>
      </c>
      <c r="BN218" s="298">
        <f t="shared" si="420"/>
        <v>20</v>
      </c>
      <c r="BO218" s="6">
        <v>26</v>
      </c>
      <c r="BP218" s="298">
        <f t="shared" si="421"/>
        <v>26</v>
      </c>
      <c r="BQ218" s="6"/>
      <c r="BR218" s="298">
        <f t="shared" si="422"/>
        <v>0</v>
      </c>
      <c r="BS218" s="183">
        <v>2.2999999999999998</v>
      </c>
      <c r="BT218" s="41">
        <f t="shared" si="423"/>
        <v>46</v>
      </c>
      <c r="BU218" s="183">
        <v>2.13</v>
      </c>
      <c r="BV218" s="41">
        <f t="shared" si="424"/>
        <v>55.379999999999995</v>
      </c>
      <c r="BW218" s="183"/>
      <c r="BX218" s="41">
        <f t="shared" si="425"/>
        <v>0</v>
      </c>
      <c r="BY218" s="182">
        <v>64.95</v>
      </c>
      <c r="BZ218" s="111">
        <f t="shared" si="426"/>
        <v>1299</v>
      </c>
      <c r="CA218" s="182">
        <v>54.12</v>
      </c>
      <c r="CB218" s="111">
        <f t="shared" si="391"/>
        <v>1407.12</v>
      </c>
      <c r="CC218" s="182"/>
      <c r="CD218" s="111">
        <f t="shared" si="392"/>
        <v>0</v>
      </c>
      <c r="CE218" s="8">
        <f t="shared" si="427"/>
        <v>46</v>
      </c>
      <c r="CF218" s="298">
        <f t="shared" si="396"/>
        <v>46</v>
      </c>
      <c r="CG218" s="110">
        <f t="shared" si="428"/>
        <v>2.2039130434782606</v>
      </c>
      <c r="CH218" s="9">
        <f t="shared" si="397"/>
        <v>101.37999999999998</v>
      </c>
      <c r="CI218" s="10">
        <f t="shared" si="429"/>
        <v>58.828695652173913</v>
      </c>
      <c r="CJ218" s="117">
        <f t="shared" si="398"/>
        <v>2706.12</v>
      </c>
      <c r="CK218" s="5"/>
      <c r="CL218" s="302">
        <f t="shared" si="430"/>
        <v>0</v>
      </c>
      <c r="CM218" s="40"/>
      <c r="CN218" s="9">
        <f t="shared" si="431"/>
        <v>0</v>
      </c>
      <c r="CO218" s="6"/>
      <c r="CP218" s="117">
        <f t="shared" si="432"/>
        <v>0</v>
      </c>
      <c r="CQ218" s="195">
        <f t="shared" si="433"/>
        <v>129</v>
      </c>
      <c r="CR218" s="298">
        <f t="shared" si="434"/>
        <v>129</v>
      </c>
      <c r="CS218" s="9">
        <f t="shared" si="435"/>
        <v>397.87</v>
      </c>
      <c r="CT218" s="117">
        <f t="shared" si="436"/>
        <v>10478.41</v>
      </c>
      <c r="CU218" s="196">
        <f t="shared" si="437"/>
        <v>111</v>
      </c>
      <c r="CV218" s="298">
        <f t="shared" si="438"/>
        <v>111</v>
      </c>
      <c r="CW218" s="31">
        <f t="shared" si="439"/>
        <v>445.56</v>
      </c>
      <c r="CX218" s="121">
        <f t="shared" si="440"/>
        <v>7774.4999999999991</v>
      </c>
      <c r="CY218" s="196">
        <f t="shared" si="441"/>
        <v>240</v>
      </c>
      <c r="CZ218" s="298">
        <f t="shared" si="442"/>
        <v>240</v>
      </c>
      <c r="DA218" s="31">
        <f t="shared" si="443"/>
        <v>843.43000000000006</v>
      </c>
      <c r="DB218" s="121">
        <f t="shared" si="444"/>
        <v>18252.91</v>
      </c>
      <c r="DC218" s="196">
        <f t="shared" si="445"/>
        <v>0</v>
      </c>
      <c r="DD218" s="298">
        <f t="shared" si="446"/>
        <v>0</v>
      </c>
      <c r="DE218" s="9" t="str">
        <f t="shared" si="447"/>
        <v/>
      </c>
      <c r="DF218" s="11" t="str">
        <f t="shared" si="448"/>
        <v/>
      </c>
      <c r="DG218" s="29">
        <f t="shared" si="449"/>
        <v>843.43</v>
      </c>
      <c r="DH218" s="11">
        <f t="shared" si="450"/>
        <v>18252.91</v>
      </c>
    </row>
    <row r="219" spans="1:112">
      <c r="A219" s="179" t="s">
        <v>45</v>
      </c>
      <c r="B219" s="180" t="s">
        <v>245</v>
      </c>
      <c r="C219" s="181">
        <v>199740</v>
      </c>
      <c r="D219" s="146">
        <v>9</v>
      </c>
      <c r="E219" s="413">
        <v>273</v>
      </c>
      <c r="F219" s="346">
        <v>5</v>
      </c>
      <c r="G219" s="116">
        <f t="shared" si="393"/>
        <v>268</v>
      </c>
      <c r="H219" s="108">
        <f t="shared" si="399"/>
        <v>268</v>
      </c>
      <c r="I219" s="376">
        <f t="shared" si="400"/>
        <v>268</v>
      </c>
      <c r="J219" s="375"/>
      <c r="K219" s="5">
        <v>31</v>
      </c>
      <c r="L219" s="302">
        <f t="shared" si="394"/>
        <v>31</v>
      </c>
      <c r="M219" s="512">
        <v>7</v>
      </c>
      <c r="N219" s="302">
        <f t="shared" si="401"/>
        <v>7</v>
      </c>
      <c r="O219" s="512"/>
      <c r="P219" s="302">
        <f t="shared" si="402"/>
        <v>0</v>
      </c>
      <c r="Q219" s="520">
        <v>2.6</v>
      </c>
      <c r="R219" s="120">
        <f t="shared" si="376"/>
        <v>80.600000000000009</v>
      </c>
      <c r="S219" s="520">
        <v>2.4300000000000002</v>
      </c>
      <c r="T219" s="120">
        <f t="shared" si="403"/>
        <v>17.010000000000002</v>
      </c>
      <c r="U219" s="520"/>
      <c r="V219" s="120">
        <f t="shared" si="404"/>
        <v>0</v>
      </c>
      <c r="W219" s="520">
        <v>74.84</v>
      </c>
      <c r="X219" s="7">
        <f t="shared" si="395"/>
        <v>2320.04</v>
      </c>
      <c r="Y219" s="182">
        <v>71.709999999999994</v>
      </c>
      <c r="Z219" s="7">
        <f t="shared" si="377"/>
        <v>501.96999999999997</v>
      </c>
      <c r="AA219" s="182"/>
      <c r="AB219" s="7">
        <f t="shared" si="378"/>
        <v>0</v>
      </c>
      <c r="AC219" s="8">
        <f t="shared" si="405"/>
        <v>38</v>
      </c>
      <c r="AD219" s="298">
        <f t="shared" si="379"/>
        <v>38</v>
      </c>
      <c r="AE219" s="110">
        <f t="shared" si="406"/>
        <v>2.5686842105263161</v>
      </c>
      <c r="AF219" s="9">
        <f t="shared" si="380"/>
        <v>97.610000000000014</v>
      </c>
      <c r="AG219" s="10">
        <f t="shared" si="407"/>
        <v>74.263421052631571</v>
      </c>
      <c r="AH219" s="11">
        <f t="shared" si="381"/>
        <v>2822.0099999999998</v>
      </c>
      <c r="AI219" s="6">
        <v>86</v>
      </c>
      <c r="AJ219" s="298">
        <f t="shared" si="408"/>
        <v>86</v>
      </c>
      <c r="AK219" s="6">
        <v>65</v>
      </c>
      <c r="AL219" s="298">
        <f t="shared" si="409"/>
        <v>65</v>
      </c>
      <c r="AM219" s="6"/>
      <c r="AN219" s="298">
        <f t="shared" si="410"/>
        <v>0</v>
      </c>
      <c r="AO219" s="182">
        <v>4.12</v>
      </c>
      <c r="AP219" s="41">
        <f t="shared" si="382"/>
        <v>354.32</v>
      </c>
      <c r="AQ219" s="182">
        <v>4.3499999999999996</v>
      </c>
      <c r="AR219" s="41">
        <f t="shared" si="411"/>
        <v>282.75</v>
      </c>
      <c r="AS219" s="182"/>
      <c r="AT219" s="41">
        <f t="shared" si="412"/>
        <v>0</v>
      </c>
      <c r="AU219" s="182">
        <v>87.4</v>
      </c>
      <c r="AV219" s="111">
        <f t="shared" si="383"/>
        <v>7516.4000000000005</v>
      </c>
      <c r="AW219" s="182">
        <v>69.28</v>
      </c>
      <c r="AX219" s="111">
        <f t="shared" si="384"/>
        <v>4503.2</v>
      </c>
      <c r="AY219" s="182"/>
      <c r="AZ219" s="118">
        <f t="shared" si="385"/>
        <v>0</v>
      </c>
      <c r="BA219" s="8">
        <f t="shared" si="413"/>
        <v>151</v>
      </c>
      <c r="BB219" s="298">
        <f t="shared" si="386"/>
        <v>151</v>
      </c>
      <c r="BC219" s="110">
        <f t="shared" si="414"/>
        <v>4.2190066225165559</v>
      </c>
      <c r="BD219" s="9">
        <f t="shared" si="387"/>
        <v>637.06999999999994</v>
      </c>
      <c r="BE219" s="10">
        <f t="shared" si="415"/>
        <v>79.600000000000009</v>
      </c>
      <c r="BF219" s="11">
        <f t="shared" si="388"/>
        <v>12019.600000000002</v>
      </c>
      <c r="BG219" s="304">
        <f t="shared" si="416"/>
        <v>189</v>
      </c>
      <c r="BH219" s="298">
        <f t="shared" si="417"/>
        <v>189</v>
      </c>
      <c r="BI219" s="112">
        <f t="shared" si="418"/>
        <v>3.8871957671957671</v>
      </c>
      <c r="BJ219" s="113">
        <f t="shared" si="389"/>
        <v>734.68</v>
      </c>
      <c r="BK219" s="10">
        <f t="shared" si="419"/>
        <v>78.527037037037047</v>
      </c>
      <c r="BL219" s="119">
        <f t="shared" si="390"/>
        <v>14841.610000000002</v>
      </c>
      <c r="BM219" s="5">
        <v>23</v>
      </c>
      <c r="BN219" s="298">
        <f t="shared" si="420"/>
        <v>23</v>
      </c>
      <c r="BO219" s="6">
        <v>55</v>
      </c>
      <c r="BP219" s="298">
        <f t="shared" si="421"/>
        <v>55</v>
      </c>
      <c r="BQ219" s="6">
        <v>1</v>
      </c>
      <c r="BR219" s="298">
        <f t="shared" si="422"/>
        <v>1</v>
      </c>
      <c r="BS219" s="183">
        <v>2.0699999999999998</v>
      </c>
      <c r="BT219" s="41">
        <f t="shared" si="423"/>
        <v>47.61</v>
      </c>
      <c r="BU219" s="183">
        <v>2.35</v>
      </c>
      <c r="BV219" s="41">
        <f t="shared" si="424"/>
        <v>129.25</v>
      </c>
      <c r="BW219" s="183">
        <v>1.5</v>
      </c>
      <c r="BX219" s="41">
        <f t="shared" si="425"/>
        <v>1.5</v>
      </c>
      <c r="BY219" s="182">
        <v>56.87</v>
      </c>
      <c r="BZ219" s="111">
        <f t="shared" si="426"/>
        <v>1308.01</v>
      </c>
      <c r="CA219" s="182">
        <v>53.78</v>
      </c>
      <c r="CB219" s="111">
        <f t="shared" si="391"/>
        <v>2957.9</v>
      </c>
      <c r="CC219" s="182">
        <v>27</v>
      </c>
      <c r="CD219" s="111">
        <f t="shared" si="392"/>
        <v>27</v>
      </c>
      <c r="CE219" s="8">
        <f t="shared" si="427"/>
        <v>79</v>
      </c>
      <c r="CF219" s="298">
        <f t="shared" si="396"/>
        <v>79</v>
      </c>
      <c r="CG219" s="110">
        <f t="shared" si="428"/>
        <v>2.2577215189873421</v>
      </c>
      <c r="CH219" s="9">
        <f t="shared" si="397"/>
        <v>178.36</v>
      </c>
      <c r="CI219" s="10">
        <f t="shared" si="429"/>
        <v>54.340632911392404</v>
      </c>
      <c r="CJ219" s="117">
        <f t="shared" si="398"/>
        <v>4292.91</v>
      </c>
      <c r="CK219" s="5"/>
      <c r="CL219" s="302">
        <f t="shared" si="430"/>
        <v>0</v>
      </c>
      <c r="CM219" s="40"/>
      <c r="CN219" s="9">
        <f t="shared" si="431"/>
        <v>0</v>
      </c>
      <c r="CO219" s="6"/>
      <c r="CP219" s="117">
        <f t="shared" si="432"/>
        <v>0</v>
      </c>
      <c r="CQ219" s="195">
        <f t="shared" si="433"/>
        <v>140</v>
      </c>
      <c r="CR219" s="298">
        <f t="shared" si="434"/>
        <v>140</v>
      </c>
      <c r="CS219" s="9">
        <f t="shared" si="435"/>
        <v>482.53000000000003</v>
      </c>
      <c r="CT219" s="117">
        <f t="shared" si="436"/>
        <v>11144.45</v>
      </c>
      <c r="CU219" s="196">
        <f t="shared" si="437"/>
        <v>127</v>
      </c>
      <c r="CV219" s="298">
        <f t="shared" si="438"/>
        <v>127</v>
      </c>
      <c r="CW219" s="31">
        <f t="shared" si="439"/>
        <v>429.01</v>
      </c>
      <c r="CX219" s="121">
        <f t="shared" si="440"/>
        <v>7963.07</v>
      </c>
      <c r="CY219" s="196">
        <f t="shared" si="441"/>
        <v>267</v>
      </c>
      <c r="CZ219" s="298">
        <f t="shared" si="442"/>
        <v>267</v>
      </c>
      <c r="DA219" s="31">
        <f t="shared" si="443"/>
        <v>911.54</v>
      </c>
      <c r="DB219" s="121">
        <f t="shared" si="444"/>
        <v>19107.52</v>
      </c>
      <c r="DC219" s="196">
        <f t="shared" si="445"/>
        <v>1</v>
      </c>
      <c r="DD219" s="298">
        <f t="shared" si="446"/>
        <v>1</v>
      </c>
      <c r="DE219" s="9">
        <f t="shared" si="447"/>
        <v>1.5</v>
      </c>
      <c r="DF219" s="11">
        <f t="shared" si="448"/>
        <v>27</v>
      </c>
      <c r="DG219" s="29">
        <f t="shared" si="449"/>
        <v>913.04</v>
      </c>
      <c r="DH219" s="11">
        <f t="shared" si="450"/>
        <v>19134.520000000004</v>
      </c>
    </row>
    <row r="220" spans="1:112">
      <c r="A220" s="179" t="s">
        <v>45</v>
      </c>
      <c r="B220" s="180" t="s">
        <v>246</v>
      </c>
      <c r="C220" s="181">
        <v>199768</v>
      </c>
      <c r="D220" s="146">
        <v>9</v>
      </c>
      <c r="E220" s="413">
        <v>371</v>
      </c>
      <c r="F220" s="346">
        <v>27</v>
      </c>
      <c r="G220" s="116">
        <f t="shared" si="393"/>
        <v>344</v>
      </c>
      <c r="H220" s="108">
        <f t="shared" si="399"/>
        <v>344</v>
      </c>
      <c r="I220" s="376">
        <f t="shared" si="400"/>
        <v>344</v>
      </c>
      <c r="J220" s="375"/>
      <c r="K220" s="5">
        <v>49</v>
      </c>
      <c r="L220" s="302">
        <f t="shared" si="394"/>
        <v>49</v>
      </c>
      <c r="M220" s="512">
        <v>14</v>
      </c>
      <c r="N220" s="302">
        <f t="shared" si="401"/>
        <v>14</v>
      </c>
      <c r="O220" s="512"/>
      <c r="P220" s="302">
        <f t="shared" si="402"/>
        <v>0</v>
      </c>
      <c r="Q220" s="520">
        <v>2.38</v>
      </c>
      <c r="R220" s="120">
        <f t="shared" si="376"/>
        <v>116.61999999999999</v>
      </c>
      <c r="S220" s="520">
        <v>2.75</v>
      </c>
      <c r="T220" s="120">
        <f t="shared" si="403"/>
        <v>38.5</v>
      </c>
      <c r="U220" s="520"/>
      <c r="V220" s="120">
        <f t="shared" si="404"/>
        <v>0</v>
      </c>
      <c r="W220" s="520">
        <v>70.900000000000006</v>
      </c>
      <c r="X220" s="7">
        <f t="shared" si="395"/>
        <v>3474.1000000000004</v>
      </c>
      <c r="Y220" s="182">
        <v>68.86</v>
      </c>
      <c r="Z220" s="7">
        <f t="shared" si="377"/>
        <v>964.04</v>
      </c>
      <c r="AA220" s="182"/>
      <c r="AB220" s="7">
        <f t="shared" si="378"/>
        <v>0</v>
      </c>
      <c r="AC220" s="8">
        <f t="shared" si="405"/>
        <v>63</v>
      </c>
      <c r="AD220" s="298">
        <f t="shared" si="379"/>
        <v>63</v>
      </c>
      <c r="AE220" s="110">
        <f t="shared" si="406"/>
        <v>2.4622222222222221</v>
      </c>
      <c r="AF220" s="9">
        <f t="shared" si="380"/>
        <v>155.12</v>
      </c>
      <c r="AG220" s="10">
        <f t="shared" si="407"/>
        <v>70.446666666666673</v>
      </c>
      <c r="AH220" s="11">
        <f t="shared" si="381"/>
        <v>4438.1400000000003</v>
      </c>
      <c r="AI220" s="6">
        <v>154</v>
      </c>
      <c r="AJ220" s="298">
        <f t="shared" si="408"/>
        <v>154</v>
      </c>
      <c r="AK220" s="6">
        <v>102</v>
      </c>
      <c r="AL220" s="298">
        <f t="shared" si="409"/>
        <v>102</v>
      </c>
      <c r="AM220" s="6"/>
      <c r="AN220" s="298">
        <f t="shared" si="410"/>
        <v>0</v>
      </c>
      <c r="AO220" s="182">
        <v>3.6</v>
      </c>
      <c r="AP220" s="41">
        <f t="shared" si="382"/>
        <v>554.4</v>
      </c>
      <c r="AQ220" s="182">
        <v>4.38</v>
      </c>
      <c r="AR220" s="41">
        <f t="shared" si="411"/>
        <v>446.76</v>
      </c>
      <c r="AS220" s="182"/>
      <c r="AT220" s="41">
        <f t="shared" si="412"/>
        <v>0</v>
      </c>
      <c r="AU220" s="182">
        <v>87.55</v>
      </c>
      <c r="AV220" s="111">
        <f t="shared" si="383"/>
        <v>13482.699999999999</v>
      </c>
      <c r="AW220" s="182">
        <v>78.819999999999993</v>
      </c>
      <c r="AX220" s="111">
        <f t="shared" si="384"/>
        <v>8039.6399999999994</v>
      </c>
      <c r="AY220" s="182"/>
      <c r="AZ220" s="118">
        <f t="shared" si="385"/>
        <v>0</v>
      </c>
      <c r="BA220" s="8">
        <f t="shared" si="413"/>
        <v>256</v>
      </c>
      <c r="BB220" s="298">
        <f t="shared" si="386"/>
        <v>256</v>
      </c>
      <c r="BC220" s="110">
        <f t="shared" si="414"/>
        <v>3.9107812499999999</v>
      </c>
      <c r="BD220" s="9">
        <f t="shared" si="387"/>
        <v>1001.16</v>
      </c>
      <c r="BE220" s="10">
        <f t="shared" si="415"/>
        <v>84.071640624999986</v>
      </c>
      <c r="BF220" s="11">
        <f t="shared" si="388"/>
        <v>21522.339999999997</v>
      </c>
      <c r="BG220" s="304">
        <f t="shared" si="416"/>
        <v>319</v>
      </c>
      <c r="BH220" s="298">
        <f t="shared" si="417"/>
        <v>319</v>
      </c>
      <c r="BI220" s="112">
        <f t="shared" si="418"/>
        <v>3.6247021943573667</v>
      </c>
      <c r="BJ220" s="113">
        <f t="shared" si="389"/>
        <v>1156.28</v>
      </c>
      <c r="BK220" s="10">
        <f t="shared" si="419"/>
        <v>81.380815047021926</v>
      </c>
      <c r="BL220" s="119">
        <f t="shared" si="390"/>
        <v>25960.479999999996</v>
      </c>
      <c r="BM220" s="5">
        <v>8</v>
      </c>
      <c r="BN220" s="298">
        <f t="shared" si="420"/>
        <v>8</v>
      </c>
      <c r="BO220" s="6">
        <v>17</v>
      </c>
      <c r="BP220" s="298">
        <f t="shared" si="421"/>
        <v>17</v>
      </c>
      <c r="BQ220" s="6"/>
      <c r="BR220" s="298">
        <f t="shared" si="422"/>
        <v>0</v>
      </c>
      <c r="BS220" s="183">
        <v>2.44</v>
      </c>
      <c r="BT220" s="41">
        <f t="shared" si="423"/>
        <v>19.52</v>
      </c>
      <c r="BU220" s="183">
        <v>2.4700000000000002</v>
      </c>
      <c r="BV220" s="41">
        <f t="shared" si="424"/>
        <v>41.99</v>
      </c>
      <c r="BW220" s="183"/>
      <c r="BX220" s="41">
        <f t="shared" si="425"/>
        <v>0</v>
      </c>
      <c r="BY220" s="182">
        <v>67</v>
      </c>
      <c r="BZ220" s="111">
        <f t="shared" si="426"/>
        <v>536</v>
      </c>
      <c r="CA220" s="182">
        <v>54.41</v>
      </c>
      <c r="CB220" s="111">
        <f t="shared" si="391"/>
        <v>924.96999999999991</v>
      </c>
      <c r="CC220" s="182"/>
      <c r="CD220" s="111">
        <f t="shared" si="392"/>
        <v>0</v>
      </c>
      <c r="CE220" s="8">
        <f t="shared" si="427"/>
        <v>25</v>
      </c>
      <c r="CF220" s="298">
        <f t="shared" si="396"/>
        <v>25</v>
      </c>
      <c r="CG220" s="110">
        <f t="shared" si="428"/>
        <v>2.4604000000000004</v>
      </c>
      <c r="CH220" s="9">
        <f t="shared" si="397"/>
        <v>61.510000000000012</v>
      </c>
      <c r="CI220" s="10">
        <f t="shared" si="429"/>
        <v>58.438799999999993</v>
      </c>
      <c r="CJ220" s="117">
        <f t="shared" si="398"/>
        <v>1460.9699999999998</v>
      </c>
      <c r="CK220" s="5"/>
      <c r="CL220" s="302">
        <f t="shared" si="430"/>
        <v>0</v>
      </c>
      <c r="CM220" s="40"/>
      <c r="CN220" s="9">
        <f t="shared" si="431"/>
        <v>0</v>
      </c>
      <c r="CO220" s="6"/>
      <c r="CP220" s="117">
        <f t="shared" si="432"/>
        <v>0</v>
      </c>
      <c r="CQ220" s="195">
        <f t="shared" si="433"/>
        <v>211</v>
      </c>
      <c r="CR220" s="298">
        <f t="shared" si="434"/>
        <v>211</v>
      </c>
      <c r="CS220" s="9">
        <f t="shared" si="435"/>
        <v>690.54</v>
      </c>
      <c r="CT220" s="117">
        <f t="shared" si="436"/>
        <v>17492.8</v>
      </c>
      <c r="CU220" s="196">
        <f t="shared" si="437"/>
        <v>133</v>
      </c>
      <c r="CV220" s="298">
        <f t="shared" si="438"/>
        <v>133</v>
      </c>
      <c r="CW220" s="31">
        <f t="shared" si="439"/>
        <v>527.25</v>
      </c>
      <c r="CX220" s="121">
        <f t="shared" si="440"/>
        <v>9928.65</v>
      </c>
      <c r="CY220" s="196">
        <f t="shared" si="441"/>
        <v>344</v>
      </c>
      <c r="CZ220" s="298">
        <f t="shared" si="442"/>
        <v>344</v>
      </c>
      <c r="DA220" s="31">
        <f t="shared" si="443"/>
        <v>1217.79</v>
      </c>
      <c r="DB220" s="121">
        <f t="shared" si="444"/>
        <v>27421.449999999997</v>
      </c>
      <c r="DC220" s="196">
        <f t="shared" si="445"/>
        <v>0</v>
      </c>
      <c r="DD220" s="298">
        <f t="shared" si="446"/>
        <v>0</v>
      </c>
      <c r="DE220" s="9" t="str">
        <f t="shared" si="447"/>
        <v/>
      </c>
      <c r="DF220" s="11" t="str">
        <f t="shared" si="448"/>
        <v/>
      </c>
      <c r="DG220" s="29">
        <f t="shared" si="449"/>
        <v>1217.79</v>
      </c>
      <c r="DH220" s="11">
        <f t="shared" si="450"/>
        <v>27421.449999999997</v>
      </c>
    </row>
    <row r="221" spans="1:112">
      <c r="A221" s="179" t="s">
        <v>45</v>
      </c>
      <c r="B221" s="180" t="s">
        <v>247</v>
      </c>
      <c r="C221" s="181">
        <v>199838</v>
      </c>
      <c r="D221" s="146">
        <v>9</v>
      </c>
      <c r="E221" s="413">
        <v>323</v>
      </c>
      <c r="F221" s="346">
        <v>22</v>
      </c>
      <c r="G221" s="116">
        <f t="shared" si="393"/>
        <v>301</v>
      </c>
      <c r="H221" s="108">
        <f t="shared" si="399"/>
        <v>301</v>
      </c>
      <c r="I221" s="376">
        <f t="shared" si="400"/>
        <v>301</v>
      </c>
      <c r="J221" s="375"/>
      <c r="K221" s="5">
        <v>16</v>
      </c>
      <c r="L221" s="302">
        <f t="shared" si="394"/>
        <v>16</v>
      </c>
      <c r="M221" s="512">
        <v>8</v>
      </c>
      <c r="N221" s="302">
        <f t="shared" si="401"/>
        <v>8</v>
      </c>
      <c r="O221" s="512"/>
      <c r="P221" s="302">
        <f t="shared" si="402"/>
        <v>0</v>
      </c>
      <c r="Q221" s="520">
        <v>3</v>
      </c>
      <c r="R221" s="120">
        <f t="shared" si="376"/>
        <v>48</v>
      </c>
      <c r="S221" s="520">
        <v>2.5</v>
      </c>
      <c r="T221" s="120">
        <f t="shared" si="403"/>
        <v>20</v>
      </c>
      <c r="U221" s="520"/>
      <c r="V221" s="120">
        <f t="shared" si="404"/>
        <v>0</v>
      </c>
      <c r="W221" s="520">
        <v>79.25</v>
      </c>
      <c r="X221" s="7">
        <f t="shared" si="395"/>
        <v>1268</v>
      </c>
      <c r="Y221" s="182">
        <v>80.13</v>
      </c>
      <c r="Z221" s="7">
        <f t="shared" si="377"/>
        <v>641.04</v>
      </c>
      <c r="AA221" s="182"/>
      <c r="AB221" s="7">
        <f t="shared" si="378"/>
        <v>0</v>
      </c>
      <c r="AC221" s="8">
        <f t="shared" si="405"/>
        <v>24</v>
      </c>
      <c r="AD221" s="298">
        <f t="shared" si="379"/>
        <v>24</v>
      </c>
      <c r="AE221" s="110">
        <f t="shared" si="406"/>
        <v>2.8333333333333335</v>
      </c>
      <c r="AF221" s="9">
        <f t="shared" si="380"/>
        <v>68</v>
      </c>
      <c r="AG221" s="10">
        <f t="shared" si="407"/>
        <v>79.543333333333337</v>
      </c>
      <c r="AH221" s="11">
        <f t="shared" si="381"/>
        <v>1909.04</v>
      </c>
      <c r="AI221" s="6">
        <v>118</v>
      </c>
      <c r="AJ221" s="298">
        <f t="shared" si="408"/>
        <v>118</v>
      </c>
      <c r="AK221" s="6">
        <v>122</v>
      </c>
      <c r="AL221" s="298">
        <f t="shared" si="409"/>
        <v>122</v>
      </c>
      <c r="AM221" s="6"/>
      <c r="AN221" s="298">
        <f t="shared" si="410"/>
        <v>0</v>
      </c>
      <c r="AO221" s="182">
        <v>4.22</v>
      </c>
      <c r="AP221" s="41">
        <f t="shared" si="382"/>
        <v>497.96</v>
      </c>
      <c r="AQ221" s="182">
        <v>5.39</v>
      </c>
      <c r="AR221" s="41">
        <f t="shared" si="411"/>
        <v>657.57999999999993</v>
      </c>
      <c r="AS221" s="182"/>
      <c r="AT221" s="41">
        <f t="shared" si="412"/>
        <v>0</v>
      </c>
      <c r="AU221" s="182">
        <v>96.57</v>
      </c>
      <c r="AV221" s="111">
        <f t="shared" si="383"/>
        <v>11395.259999999998</v>
      </c>
      <c r="AW221" s="182">
        <v>90.79</v>
      </c>
      <c r="AX221" s="111">
        <f t="shared" si="384"/>
        <v>11076.380000000001</v>
      </c>
      <c r="AY221" s="182"/>
      <c r="AZ221" s="118">
        <f t="shared" si="385"/>
        <v>0</v>
      </c>
      <c r="BA221" s="8">
        <f t="shared" si="413"/>
        <v>240</v>
      </c>
      <c r="BB221" s="298">
        <f t="shared" si="386"/>
        <v>240</v>
      </c>
      <c r="BC221" s="110">
        <f t="shared" si="414"/>
        <v>4.8147500000000001</v>
      </c>
      <c r="BD221" s="9">
        <f t="shared" si="387"/>
        <v>1155.54</v>
      </c>
      <c r="BE221" s="10">
        <f t="shared" si="415"/>
        <v>93.631833333333333</v>
      </c>
      <c r="BF221" s="11">
        <f t="shared" si="388"/>
        <v>22471.64</v>
      </c>
      <c r="BG221" s="304">
        <f t="shared" si="416"/>
        <v>264</v>
      </c>
      <c r="BH221" s="298">
        <f t="shared" si="417"/>
        <v>264</v>
      </c>
      <c r="BI221" s="112">
        <f t="shared" si="418"/>
        <v>4.6346212121212123</v>
      </c>
      <c r="BJ221" s="113">
        <f t="shared" si="389"/>
        <v>1223.54</v>
      </c>
      <c r="BK221" s="10">
        <f t="shared" si="419"/>
        <v>92.351060606060614</v>
      </c>
      <c r="BL221" s="119">
        <f t="shared" si="390"/>
        <v>24380.68</v>
      </c>
      <c r="BM221" s="5">
        <v>14</v>
      </c>
      <c r="BN221" s="298">
        <f t="shared" si="420"/>
        <v>14</v>
      </c>
      <c r="BO221" s="6">
        <v>23</v>
      </c>
      <c r="BP221" s="298">
        <f t="shared" si="421"/>
        <v>23</v>
      </c>
      <c r="BQ221" s="6"/>
      <c r="BR221" s="298">
        <f t="shared" si="422"/>
        <v>0</v>
      </c>
      <c r="BS221" s="183">
        <v>3.79</v>
      </c>
      <c r="BT221" s="41">
        <f t="shared" si="423"/>
        <v>53.06</v>
      </c>
      <c r="BU221" s="183">
        <v>3.46</v>
      </c>
      <c r="BV221" s="41">
        <f t="shared" si="424"/>
        <v>79.58</v>
      </c>
      <c r="BW221" s="183"/>
      <c r="BX221" s="41">
        <f t="shared" si="425"/>
        <v>0</v>
      </c>
      <c r="BY221" s="182">
        <v>83.64</v>
      </c>
      <c r="BZ221" s="111">
        <f t="shared" si="426"/>
        <v>1170.96</v>
      </c>
      <c r="CA221" s="182">
        <v>61.57</v>
      </c>
      <c r="CB221" s="111">
        <f t="shared" si="391"/>
        <v>1416.11</v>
      </c>
      <c r="CC221" s="182"/>
      <c r="CD221" s="111">
        <f t="shared" si="392"/>
        <v>0</v>
      </c>
      <c r="CE221" s="8">
        <f t="shared" si="427"/>
        <v>37</v>
      </c>
      <c r="CF221" s="298">
        <f t="shared" si="396"/>
        <v>37</v>
      </c>
      <c r="CG221" s="110">
        <f t="shared" si="428"/>
        <v>3.5848648648648647</v>
      </c>
      <c r="CH221" s="9">
        <f t="shared" si="397"/>
        <v>132.63999999999999</v>
      </c>
      <c r="CI221" s="10">
        <f t="shared" si="429"/>
        <v>69.920810810810806</v>
      </c>
      <c r="CJ221" s="117">
        <f t="shared" si="398"/>
        <v>2587.0699999999997</v>
      </c>
      <c r="CK221" s="5"/>
      <c r="CL221" s="302">
        <f t="shared" si="430"/>
        <v>0</v>
      </c>
      <c r="CM221" s="40"/>
      <c r="CN221" s="9">
        <f t="shared" si="431"/>
        <v>0</v>
      </c>
      <c r="CO221" s="6"/>
      <c r="CP221" s="117">
        <f t="shared" si="432"/>
        <v>0</v>
      </c>
      <c r="CQ221" s="195">
        <f t="shared" si="433"/>
        <v>148</v>
      </c>
      <c r="CR221" s="298">
        <f t="shared" si="434"/>
        <v>148</v>
      </c>
      <c r="CS221" s="9">
        <f t="shared" si="435"/>
        <v>599.02</v>
      </c>
      <c r="CT221" s="117">
        <f t="shared" si="436"/>
        <v>13834.219999999998</v>
      </c>
      <c r="CU221" s="196">
        <f t="shared" si="437"/>
        <v>153</v>
      </c>
      <c r="CV221" s="298">
        <f t="shared" si="438"/>
        <v>153</v>
      </c>
      <c r="CW221" s="31">
        <f t="shared" si="439"/>
        <v>757.16</v>
      </c>
      <c r="CX221" s="121">
        <f t="shared" si="440"/>
        <v>13133.530000000002</v>
      </c>
      <c r="CY221" s="196">
        <f t="shared" si="441"/>
        <v>301</v>
      </c>
      <c r="CZ221" s="298">
        <f t="shared" si="442"/>
        <v>301</v>
      </c>
      <c r="DA221" s="31">
        <f t="shared" si="443"/>
        <v>1356.1799999999998</v>
      </c>
      <c r="DB221" s="121">
        <f t="shared" si="444"/>
        <v>26967.75</v>
      </c>
      <c r="DC221" s="196">
        <f t="shared" si="445"/>
        <v>0</v>
      </c>
      <c r="DD221" s="298">
        <f t="shared" si="446"/>
        <v>0</v>
      </c>
      <c r="DE221" s="9" t="str">
        <f t="shared" si="447"/>
        <v/>
      </c>
      <c r="DF221" s="11" t="str">
        <f t="shared" si="448"/>
        <v/>
      </c>
      <c r="DG221" s="29">
        <f t="shared" si="449"/>
        <v>1356.1799999999998</v>
      </c>
      <c r="DH221" s="11">
        <f t="shared" si="450"/>
        <v>26967.75</v>
      </c>
    </row>
    <row r="222" spans="1:112">
      <c r="A222" s="179" t="s">
        <v>45</v>
      </c>
      <c r="B222" s="180" t="s">
        <v>248</v>
      </c>
      <c r="C222" s="181">
        <v>199892</v>
      </c>
      <c r="D222" s="146">
        <v>9</v>
      </c>
      <c r="E222" s="413">
        <v>357</v>
      </c>
      <c r="F222" s="346">
        <v>6</v>
      </c>
      <c r="G222" s="116">
        <f t="shared" si="393"/>
        <v>351</v>
      </c>
      <c r="H222" s="108">
        <f t="shared" si="399"/>
        <v>351</v>
      </c>
      <c r="I222" s="376">
        <f t="shared" si="400"/>
        <v>351</v>
      </c>
      <c r="J222" s="375"/>
      <c r="K222" s="5">
        <v>26</v>
      </c>
      <c r="L222" s="302">
        <f t="shared" si="394"/>
        <v>26</v>
      </c>
      <c r="M222" s="512">
        <v>11</v>
      </c>
      <c r="N222" s="302">
        <f t="shared" si="401"/>
        <v>11</v>
      </c>
      <c r="O222" s="512"/>
      <c r="P222" s="302">
        <f t="shared" si="402"/>
        <v>0</v>
      </c>
      <c r="Q222" s="520">
        <v>2.3199999999999998</v>
      </c>
      <c r="R222" s="120">
        <f t="shared" si="376"/>
        <v>60.319999999999993</v>
      </c>
      <c r="S222" s="520">
        <v>2.59</v>
      </c>
      <c r="T222" s="120">
        <f t="shared" si="403"/>
        <v>28.49</v>
      </c>
      <c r="U222" s="520"/>
      <c r="V222" s="120">
        <f t="shared" si="404"/>
        <v>0</v>
      </c>
      <c r="W222" s="520">
        <v>68.680000000000007</v>
      </c>
      <c r="X222" s="7">
        <f t="shared" si="395"/>
        <v>1785.6800000000003</v>
      </c>
      <c r="Y222" s="182">
        <v>66.180000000000007</v>
      </c>
      <c r="Z222" s="7">
        <f t="shared" si="377"/>
        <v>727.98</v>
      </c>
      <c r="AA222" s="182"/>
      <c r="AB222" s="7">
        <f t="shared" si="378"/>
        <v>0</v>
      </c>
      <c r="AC222" s="8">
        <f t="shared" si="405"/>
        <v>37</v>
      </c>
      <c r="AD222" s="298">
        <f t="shared" si="379"/>
        <v>37</v>
      </c>
      <c r="AE222" s="110">
        <f t="shared" si="406"/>
        <v>2.4002702702702701</v>
      </c>
      <c r="AF222" s="9">
        <f t="shared" si="380"/>
        <v>88.809999999999988</v>
      </c>
      <c r="AG222" s="10">
        <f t="shared" si="407"/>
        <v>67.936756756756765</v>
      </c>
      <c r="AH222" s="11">
        <f t="shared" si="381"/>
        <v>2513.6600000000003</v>
      </c>
      <c r="AI222" s="6">
        <v>136</v>
      </c>
      <c r="AJ222" s="298">
        <f t="shared" si="408"/>
        <v>136</v>
      </c>
      <c r="AK222" s="6">
        <v>127</v>
      </c>
      <c r="AL222" s="298">
        <f t="shared" si="409"/>
        <v>127</v>
      </c>
      <c r="AM222" s="6">
        <v>7</v>
      </c>
      <c r="AN222" s="298">
        <f t="shared" si="410"/>
        <v>7</v>
      </c>
      <c r="AO222" s="182">
        <v>3.72</v>
      </c>
      <c r="AP222" s="41">
        <f t="shared" si="382"/>
        <v>505.92</v>
      </c>
      <c r="AQ222" s="182">
        <v>4.51</v>
      </c>
      <c r="AR222" s="41">
        <f t="shared" si="411"/>
        <v>572.77</v>
      </c>
      <c r="AS222" s="182">
        <v>4</v>
      </c>
      <c r="AT222" s="41">
        <f t="shared" si="412"/>
        <v>28</v>
      </c>
      <c r="AU222" s="182">
        <v>83.2</v>
      </c>
      <c r="AV222" s="111">
        <f t="shared" si="383"/>
        <v>11315.2</v>
      </c>
      <c r="AW222" s="182">
        <v>71.489999999999995</v>
      </c>
      <c r="AX222" s="111">
        <f t="shared" si="384"/>
        <v>9079.23</v>
      </c>
      <c r="AY222" s="182">
        <v>52.43</v>
      </c>
      <c r="AZ222" s="118">
        <f t="shared" si="385"/>
        <v>367.01</v>
      </c>
      <c r="BA222" s="8">
        <f t="shared" si="413"/>
        <v>270</v>
      </c>
      <c r="BB222" s="298">
        <f t="shared" si="386"/>
        <v>270</v>
      </c>
      <c r="BC222" s="110">
        <f t="shared" si="414"/>
        <v>4.098851851851852</v>
      </c>
      <c r="BD222" s="9">
        <f t="shared" si="387"/>
        <v>1106.69</v>
      </c>
      <c r="BE222" s="10">
        <f t="shared" si="415"/>
        <v>76.894222222222211</v>
      </c>
      <c r="BF222" s="11">
        <f t="shared" si="388"/>
        <v>20761.439999999999</v>
      </c>
      <c r="BG222" s="304">
        <f t="shared" si="416"/>
        <v>307</v>
      </c>
      <c r="BH222" s="298">
        <f t="shared" si="417"/>
        <v>307</v>
      </c>
      <c r="BI222" s="112">
        <f t="shared" si="418"/>
        <v>3.8941368078175898</v>
      </c>
      <c r="BJ222" s="113">
        <f t="shared" si="389"/>
        <v>1195.5</v>
      </c>
      <c r="BK222" s="10">
        <f t="shared" si="419"/>
        <v>75.814657980456019</v>
      </c>
      <c r="BL222" s="119">
        <f t="shared" si="390"/>
        <v>23275.1</v>
      </c>
      <c r="BM222" s="5">
        <v>29</v>
      </c>
      <c r="BN222" s="298">
        <f t="shared" si="420"/>
        <v>29</v>
      </c>
      <c r="BO222" s="6">
        <v>14</v>
      </c>
      <c r="BP222" s="298">
        <f t="shared" si="421"/>
        <v>14</v>
      </c>
      <c r="BQ222" s="6">
        <v>1</v>
      </c>
      <c r="BR222" s="298">
        <f t="shared" si="422"/>
        <v>1</v>
      </c>
      <c r="BS222" s="183">
        <v>1.86</v>
      </c>
      <c r="BT222" s="41">
        <f t="shared" si="423"/>
        <v>53.940000000000005</v>
      </c>
      <c r="BU222" s="183">
        <v>3.5</v>
      </c>
      <c r="BV222" s="41">
        <f t="shared" si="424"/>
        <v>49</v>
      </c>
      <c r="BW222" s="183">
        <v>4</v>
      </c>
      <c r="BX222" s="41">
        <f t="shared" si="425"/>
        <v>4</v>
      </c>
      <c r="BY222" s="182">
        <v>57.28</v>
      </c>
      <c r="BZ222" s="111">
        <f t="shared" si="426"/>
        <v>1661.1200000000001</v>
      </c>
      <c r="CA222" s="182">
        <v>61.79</v>
      </c>
      <c r="CB222" s="111">
        <f t="shared" si="391"/>
        <v>865.06</v>
      </c>
      <c r="CC222" s="182">
        <v>38</v>
      </c>
      <c r="CD222" s="111">
        <f t="shared" si="392"/>
        <v>38</v>
      </c>
      <c r="CE222" s="8">
        <f t="shared" si="427"/>
        <v>44</v>
      </c>
      <c r="CF222" s="298">
        <f t="shared" si="396"/>
        <v>44</v>
      </c>
      <c r="CG222" s="110">
        <f t="shared" si="428"/>
        <v>2.4304545454545452</v>
      </c>
      <c r="CH222" s="9">
        <f t="shared" si="397"/>
        <v>106.93999999999998</v>
      </c>
      <c r="CI222" s="10">
        <f t="shared" si="429"/>
        <v>58.276818181818186</v>
      </c>
      <c r="CJ222" s="117">
        <f t="shared" si="398"/>
        <v>2564.1800000000003</v>
      </c>
      <c r="CK222" s="5"/>
      <c r="CL222" s="302">
        <f t="shared" si="430"/>
        <v>0</v>
      </c>
      <c r="CM222" s="40"/>
      <c r="CN222" s="9">
        <f t="shared" si="431"/>
        <v>0</v>
      </c>
      <c r="CO222" s="6"/>
      <c r="CP222" s="117">
        <f t="shared" si="432"/>
        <v>0</v>
      </c>
      <c r="CQ222" s="195">
        <f t="shared" si="433"/>
        <v>191</v>
      </c>
      <c r="CR222" s="298">
        <f t="shared" si="434"/>
        <v>191</v>
      </c>
      <c r="CS222" s="9">
        <f t="shared" si="435"/>
        <v>620.18000000000006</v>
      </c>
      <c r="CT222" s="117">
        <f t="shared" si="436"/>
        <v>14762.000000000002</v>
      </c>
      <c r="CU222" s="196">
        <f t="shared" si="437"/>
        <v>152</v>
      </c>
      <c r="CV222" s="298">
        <f t="shared" si="438"/>
        <v>152</v>
      </c>
      <c r="CW222" s="31">
        <f t="shared" si="439"/>
        <v>650.26</v>
      </c>
      <c r="CX222" s="121">
        <f t="shared" si="440"/>
        <v>10672.269999999999</v>
      </c>
      <c r="CY222" s="196">
        <f t="shared" si="441"/>
        <v>343</v>
      </c>
      <c r="CZ222" s="298">
        <f t="shared" si="442"/>
        <v>343</v>
      </c>
      <c r="DA222" s="31">
        <f t="shared" si="443"/>
        <v>1270.44</v>
      </c>
      <c r="DB222" s="121">
        <f t="shared" si="444"/>
        <v>25434.27</v>
      </c>
      <c r="DC222" s="196">
        <f t="shared" si="445"/>
        <v>8</v>
      </c>
      <c r="DD222" s="298">
        <f t="shared" si="446"/>
        <v>8</v>
      </c>
      <c r="DE222" s="9">
        <f t="shared" si="447"/>
        <v>32</v>
      </c>
      <c r="DF222" s="11">
        <f t="shared" si="448"/>
        <v>405.01</v>
      </c>
      <c r="DG222" s="29">
        <f t="shared" si="449"/>
        <v>1302.44</v>
      </c>
      <c r="DH222" s="11">
        <f t="shared" si="450"/>
        <v>25839.279999999999</v>
      </c>
    </row>
    <row r="223" spans="1:112">
      <c r="A223" s="179" t="s">
        <v>45</v>
      </c>
      <c r="B223" s="180" t="s">
        <v>249</v>
      </c>
      <c r="C223" s="181">
        <v>199908</v>
      </c>
      <c r="D223" s="146">
        <v>9</v>
      </c>
      <c r="E223" s="413">
        <v>357</v>
      </c>
      <c r="F223" s="346">
        <v>17</v>
      </c>
      <c r="G223" s="116">
        <f t="shared" si="393"/>
        <v>340</v>
      </c>
      <c r="H223" s="108">
        <f t="shared" si="399"/>
        <v>340</v>
      </c>
      <c r="I223" s="376">
        <f t="shared" si="400"/>
        <v>340</v>
      </c>
      <c r="J223" s="375"/>
      <c r="K223" s="5">
        <v>22</v>
      </c>
      <c r="L223" s="302">
        <f t="shared" si="394"/>
        <v>22</v>
      </c>
      <c r="M223" s="512">
        <v>21</v>
      </c>
      <c r="N223" s="302">
        <f t="shared" si="401"/>
        <v>21</v>
      </c>
      <c r="O223" s="512">
        <v>2</v>
      </c>
      <c r="P223" s="302">
        <f t="shared" si="402"/>
        <v>2</v>
      </c>
      <c r="Q223" s="520">
        <v>2.67</v>
      </c>
      <c r="R223" s="120">
        <f t="shared" si="376"/>
        <v>58.739999999999995</v>
      </c>
      <c r="S223" s="520">
        <v>2.2400000000000002</v>
      </c>
      <c r="T223" s="120">
        <f t="shared" si="403"/>
        <v>47.040000000000006</v>
      </c>
      <c r="U223" s="520">
        <v>2</v>
      </c>
      <c r="V223" s="120">
        <f t="shared" si="404"/>
        <v>4</v>
      </c>
      <c r="W223" s="520">
        <v>72.17</v>
      </c>
      <c r="X223" s="7">
        <f t="shared" si="395"/>
        <v>1587.74</v>
      </c>
      <c r="Y223" s="182">
        <v>57.42</v>
      </c>
      <c r="Z223" s="7">
        <f t="shared" si="377"/>
        <v>1205.82</v>
      </c>
      <c r="AA223" s="182">
        <v>67.5</v>
      </c>
      <c r="AB223" s="7">
        <f t="shared" si="378"/>
        <v>135</v>
      </c>
      <c r="AC223" s="8">
        <f t="shared" si="405"/>
        <v>45</v>
      </c>
      <c r="AD223" s="298">
        <f t="shared" si="379"/>
        <v>45</v>
      </c>
      <c r="AE223" s="110">
        <f t="shared" si="406"/>
        <v>2.4395555555555557</v>
      </c>
      <c r="AF223" s="9">
        <f t="shared" si="380"/>
        <v>109.78</v>
      </c>
      <c r="AG223" s="10">
        <f t="shared" si="407"/>
        <v>65.079111111111104</v>
      </c>
      <c r="AH223" s="11">
        <f t="shared" si="381"/>
        <v>2928.5599999999995</v>
      </c>
      <c r="AI223" s="6">
        <v>101</v>
      </c>
      <c r="AJ223" s="298">
        <f t="shared" si="408"/>
        <v>101</v>
      </c>
      <c r="AK223" s="6">
        <v>123</v>
      </c>
      <c r="AL223" s="298">
        <f t="shared" si="409"/>
        <v>123</v>
      </c>
      <c r="AM223" s="6">
        <v>7</v>
      </c>
      <c r="AN223" s="298">
        <f t="shared" si="410"/>
        <v>7</v>
      </c>
      <c r="AO223" s="182">
        <v>4.37</v>
      </c>
      <c r="AP223" s="41">
        <f t="shared" si="382"/>
        <v>441.37</v>
      </c>
      <c r="AQ223" s="182">
        <v>3.9</v>
      </c>
      <c r="AR223" s="41">
        <f t="shared" si="411"/>
        <v>479.7</v>
      </c>
      <c r="AS223" s="182">
        <v>2.4300000000000002</v>
      </c>
      <c r="AT223" s="41">
        <f t="shared" si="412"/>
        <v>17.010000000000002</v>
      </c>
      <c r="AU223" s="182">
        <v>90.8</v>
      </c>
      <c r="AV223" s="111">
        <f t="shared" si="383"/>
        <v>9170.7999999999993</v>
      </c>
      <c r="AW223" s="182">
        <v>80.88</v>
      </c>
      <c r="AX223" s="111">
        <f t="shared" si="384"/>
        <v>9948.24</v>
      </c>
      <c r="AY223" s="182">
        <v>75.430000000000007</v>
      </c>
      <c r="AZ223" s="118">
        <f t="shared" si="385"/>
        <v>528.01</v>
      </c>
      <c r="BA223" s="8">
        <f t="shared" si="413"/>
        <v>231</v>
      </c>
      <c r="BB223" s="298">
        <f t="shared" si="386"/>
        <v>231</v>
      </c>
      <c r="BC223" s="110">
        <f t="shared" si="414"/>
        <v>4.0609523809523802</v>
      </c>
      <c r="BD223" s="9">
        <f t="shared" si="387"/>
        <v>938.07999999999981</v>
      </c>
      <c r="BE223" s="10">
        <f t="shared" si="415"/>
        <v>85.052164502164501</v>
      </c>
      <c r="BF223" s="11">
        <f t="shared" si="388"/>
        <v>19647.05</v>
      </c>
      <c r="BG223" s="304">
        <f t="shared" si="416"/>
        <v>276</v>
      </c>
      <c r="BH223" s="298">
        <f t="shared" si="417"/>
        <v>276</v>
      </c>
      <c r="BI223" s="112">
        <f t="shared" si="418"/>
        <v>3.7965942028985502</v>
      </c>
      <c r="BJ223" s="113">
        <f t="shared" si="389"/>
        <v>1047.8599999999999</v>
      </c>
      <c r="BK223" s="10">
        <f t="shared" si="419"/>
        <v>81.795688405797108</v>
      </c>
      <c r="BL223" s="119">
        <f t="shared" si="390"/>
        <v>22575.61</v>
      </c>
      <c r="BM223" s="5">
        <v>29</v>
      </c>
      <c r="BN223" s="298">
        <f t="shared" si="420"/>
        <v>29</v>
      </c>
      <c r="BO223" s="6">
        <v>33</v>
      </c>
      <c r="BP223" s="298">
        <f t="shared" si="421"/>
        <v>33</v>
      </c>
      <c r="BQ223" s="6">
        <v>2</v>
      </c>
      <c r="BR223" s="298">
        <f t="shared" si="422"/>
        <v>2</v>
      </c>
      <c r="BS223" s="183">
        <v>2.81</v>
      </c>
      <c r="BT223" s="41">
        <f t="shared" si="423"/>
        <v>81.489999999999995</v>
      </c>
      <c r="BU223" s="183">
        <v>2.85</v>
      </c>
      <c r="BV223" s="41">
        <f t="shared" si="424"/>
        <v>94.05</v>
      </c>
      <c r="BW223" s="183">
        <v>2.5</v>
      </c>
      <c r="BX223" s="41">
        <f t="shared" si="425"/>
        <v>5</v>
      </c>
      <c r="BY223" s="182">
        <v>77.17</v>
      </c>
      <c r="BZ223" s="111">
        <f t="shared" si="426"/>
        <v>2237.9299999999998</v>
      </c>
      <c r="CA223" s="182">
        <v>66.88</v>
      </c>
      <c r="CB223" s="111">
        <f t="shared" si="391"/>
        <v>2207.04</v>
      </c>
      <c r="CC223" s="182">
        <v>76</v>
      </c>
      <c r="CD223" s="111">
        <f t="shared" si="392"/>
        <v>152</v>
      </c>
      <c r="CE223" s="8">
        <f t="shared" si="427"/>
        <v>64</v>
      </c>
      <c r="CF223" s="298">
        <f t="shared" si="396"/>
        <v>64</v>
      </c>
      <c r="CG223" s="110">
        <f t="shared" si="428"/>
        <v>2.8209374999999999</v>
      </c>
      <c r="CH223" s="9">
        <f t="shared" si="397"/>
        <v>180.54</v>
      </c>
      <c r="CI223" s="10">
        <f t="shared" si="429"/>
        <v>71.82765624999999</v>
      </c>
      <c r="CJ223" s="117">
        <f t="shared" si="398"/>
        <v>4596.9699999999993</v>
      </c>
      <c r="CK223" s="5"/>
      <c r="CL223" s="302">
        <f t="shared" si="430"/>
        <v>0</v>
      </c>
      <c r="CM223" s="40"/>
      <c r="CN223" s="9">
        <f t="shared" si="431"/>
        <v>0</v>
      </c>
      <c r="CO223" s="6"/>
      <c r="CP223" s="117">
        <f t="shared" si="432"/>
        <v>0</v>
      </c>
      <c r="CQ223" s="195">
        <f t="shared" si="433"/>
        <v>152</v>
      </c>
      <c r="CR223" s="298">
        <f t="shared" si="434"/>
        <v>152</v>
      </c>
      <c r="CS223" s="9">
        <f t="shared" si="435"/>
        <v>581.6</v>
      </c>
      <c r="CT223" s="117">
        <f t="shared" si="436"/>
        <v>12996.47</v>
      </c>
      <c r="CU223" s="196">
        <f t="shared" si="437"/>
        <v>177</v>
      </c>
      <c r="CV223" s="298">
        <f t="shared" si="438"/>
        <v>177</v>
      </c>
      <c r="CW223" s="31">
        <f t="shared" si="439"/>
        <v>620.79</v>
      </c>
      <c r="CX223" s="121">
        <f t="shared" si="440"/>
        <v>13361.099999999999</v>
      </c>
      <c r="CY223" s="196">
        <f t="shared" si="441"/>
        <v>329</v>
      </c>
      <c r="CZ223" s="298">
        <f t="shared" si="442"/>
        <v>329</v>
      </c>
      <c r="DA223" s="31">
        <f t="shared" si="443"/>
        <v>1202.3899999999999</v>
      </c>
      <c r="DB223" s="121">
        <f t="shared" si="444"/>
        <v>26357.57</v>
      </c>
      <c r="DC223" s="196">
        <f t="shared" si="445"/>
        <v>11</v>
      </c>
      <c r="DD223" s="298">
        <f t="shared" si="446"/>
        <v>11</v>
      </c>
      <c r="DE223" s="9">
        <f t="shared" si="447"/>
        <v>26.01</v>
      </c>
      <c r="DF223" s="11">
        <f t="shared" si="448"/>
        <v>815.01</v>
      </c>
      <c r="DG223" s="29">
        <f t="shared" si="449"/>
        <v>1228.3999999999999</v>
      </c>
      <c r="DH223" s="11">
        <f t="shared" si="450"/>
        <v>27172.58</v>
      </c>
    </row>
    <row r="224" spans="1:112">
      <c r="A224" s="179" t="s">
        <v>45</v>
      </c>
      <c r="B224" s="180" t="s">
        <v>250</v>
      </c>
      <c r="C224" s="181">
        <v>199926</v>
      </c>
      <c r="D224" s="146">
        <v>9</v>
      </c>
      <c r="E224" s="413">
        <v>300</v>
      </c>
      <c r="F224" s="346">
        <v>7</v>
      </c>
      <c r="G224" s="116">
        <f t="shared" si="393"/>
        <v>293</v>
      </c>
      <c r="H224" s="108">
        <f t="shared" si="399"/>
        <v>293</v>
      </c>
      <c r="I224" s="376">
        <f t="shared" si="400"/>
        <v>293</v>
      </c>
      <c r="J224" s="375"/>
      <c r="K224" s="5">
        <v>37</v>
      </c>
      <c r="L224" s="302">
        <f t="shared" si="394"/>
        <v>37</v>
      </c>
      <c r="M224" s="512">
        <v>26</v>
      </c>
      <c r="N224" s="302">
        <f t="shared" si="401"/>
        <v>26</v>
      </c>
      <c r="O224" s="512"/>
      <c r="P224" s="302">
        <f t="shared" si="402"/>
        <v>0</v>
      </c>
      <c r="Q224" s="520">
        <v>2.71</v>
      </c>
      <c r="R224" s="120">
        <f t="shared" si="376"/>
        <v>100.27</v>
      </c>
      <c r="S224" s="520">
        <v>2.12</v>
      </c>
      <c r="T224" s="120">
        <f t="shared" si="403"/>
        <v>55.120000000000005</v>
      </c>
      <c r="U224" s="520"/>
      <c r="V224" s="120">
        <f t="shared" si="404"/>
        <v>0</v>
      </c>
      <c r="W224" s="520">
        <v>76.92</v>
      </c>
      <c r="X224" s="7">
        <f t="shared" si="395"/>
        <v>2846.04</v>
      </c>
      <c r="Y224" s="182">
        <v>64.5</v>
      </c>
      <c r="Z224" s="7">
        <f t="shared" si="377"/>
        <v>1677</v>
      </c>
      <c r="AA224" s="182"/>
      <c r="AB224" s="7">
        <f t="shared" si="378"/>
        <v>0</v>
      </c>
      <c r="AC224" s="8">
        <f t="shared" si="405"/>
        <v>63</v>
      </c>
      <c r="AD224" s="298">
        <f t="shared" si="379"/>
        <v>63</v>
      </c>
      <c r="AE224" s="110">
        <f t="shared" si="406"/>
        <v>2.4665079365079361</v>
      </c>
      <c r="AF224" s="9">
        <f t="shared" si="380"/>
        <v>155.38999999999999</v>
      </c>
      <c r="AG224" s="10">
        <f t="shared" si="407"/>
        <v>71.794285714285721</v>
      </c>
      <c r="AH224" s="11">
        <f t="shared" si="381"/>
        <v>4523.04</v>
      </c>
      <c r="AI224" s="6">
        <v>103</v>
      </c>
      <c r="AJ224" s="298">
        <f t="shared" si="408"/>
        <v>103</v>
      </c>
      <c r="AK224" s="6">
        <v>87</v>
      </c>
      <c r="AL224" s="298">
        <f t="shared" si="409"/>
        <v>87</v>
      </c>
      <c r="AM224" s="6">
        <v>4</v>
      </c>
      <c r="AN224" s="298">
        <f t="shared" si="410"/>
        <v>4</v>
      </c>
      <c r="AO224" s="182">
        <v>3.42</v>
      </c>
      <c r="AP224" s="41">
        <f t="shared" si="382"/>
        <v>352.26</v>
      </c>
      <c r="AQ224" s="182">
        <v>3.64</v>
      </c>
      <c r="AR224" s="41">
        <f t="shared" si="411"/>
        <v>316.68</v>
      </c>
      <c r="AS224" s="182">
        <v>1.75</v>
      </c>
      <c r="AT224" s="41">
        <f t="shared" si="412"/>
        <v>7</v>
      </c>
      <c r="AU224" s="182">
        <v>89.47</v>
      </c>
      <c r="AV224" s="111">
        <f t="shared" si="383"/>
        <v>9215.41</v>
      </c>
      <c r="AW224" s="182">
        <v>73.69</v>
      </c>
      <c r="AX224" s="111">
        <f t="shared" si="384"/>
        <v>6411.03</v>
      </c>
      <c r="AY224" s="182">
        <v>71.5</v>
      </c>
      <c r="AZ224" s="118">
        <f t="shared" si="385"/>
        <v>286</v>
      </c>
      <c r="BA224" s="8">
        <f t="shared" si="413"/>
        <v>194</v>
      </c>
      <c r="BB224" s="298">
        <f t="shared" si="386"/>
        <v>194</v>
      </c>
      <c r="BC224" s="110">
        <f t="shared" si="414"/>
        <v>3.4842268041237117</v>
      </c>
      <c r="BD224" s="9">
        <f t="shared" si="387"/>
        <v>675.94</v>
      </c>
      <c r="BE224" s="10">
        <f t="shared" si="415"/>
        <v>82.02288659793814</v>
      </c>
      <c r="BF224" s="11">
        <f t="shared" si="388"/>
        <v>15912.439999999999</v>
      </c>
      <c r="BG224" s="304">
        <f t="shared" si="416"/>
        <v>257</v>
      </c>
      <c r="BH224" s="298">
        <f t="shared" si="417"/>
        <v>257</v>
      </c>
      <c r="BI224" s="112">
        <f t="shared" si="418"/>
        <v>3.2347470817120625</v>
      </c>
      <c r="BJ224" s="113">
        <f t="shared" si="389"/>
        <v>831.33</v>
      </c>
      <c r="BK224" s="10">
        <f t="shared" si="419"/>
        <v>79.515486381322958</v>
      </c>
      <c r="BL224" s="119">
        <f t="shared" si="390"/>
        <v>20435.48</v>
      </c>
      <c r="BM224" s="5">
        <v>15</v>
      </c>
      <c r="BN224" s="298">
        <f t="shared" si="420"/>
        <v>15</v>
      </c>
      <c r="BO224" s="6">
        <v>20</v>
      </c>
      <c r="BP224" s="298">
        <f t="shared" si="421"/>
        <v>20</v>
      </c>
      <c r="BQ224" s="6">
        <v>1</v>
      </c>
      <c r="BR224" s="298">
        <f t="shared" si="422"/>
        <v>1</v>
      </c>
      <c r="BS224" s="183">
        <v>2.1</v>
      </c>
      <c r="BT224" s="41">
        <f t="shared" si="423"/>
        <v>31.5</v>
      </c>
      <c r="BU224" s="183">
        <v>2.73</v>
      </c>
      <c r="BV224" s="41">
        <f t="shared" si="424"/>
        <v>54.6</v>
      </c>
      <c r="BW224" s="183">
        <v>1.5</v>
      </c>
      <c r="BX224" s="41">
        <f t="shared" si="425"/>
        <v>1.5</v>
      </c>
      <c r="BY224" s="182">
        <v>64.53</v>
      </c>
      <c r="BZ224" s="111">
        <f t="shared" si="426"/>
        <v>967.95</v>
      </c>
      <c r="CA224" s="182">
        <v>60.35</v>
      </c>
      <c r="CB224" s="111">
        <f t="shared" si="391"/>
        <v>1207</v>
      </c>
      <c r="CC224" s="182">
        <v>68</v>
      </c>
      <c r="CD224" s="111">
        <f t="shared" si="392"/>
        <v>68</v>
      </c>
      <c r="CE224" s="8">
        <f t="shared" si="427"/>
        <v>36</v>
      </c>
      <c r="CF224" s="298">
        <f t="shared" si="396"/>
        <v>36</v>
      </c>
      <c r="CG224" s="110">
        <f t="shared" si="428"/>
        <v>2.4333333333333331</v>
      </c>
      <c r="CH224" s="9">
        <f t="shared" si="397"/>
        <v>87.6</v>
      </c>
      <c r="CI224" s="10">
        <f t="shared" si="429"/>
        <v>62.30416666666666</v>
      </c>
      <c r="CJ224" s="117">
        <f t="shared" si="398"/>
        <v>2242.9499999999998</v>
      </c>
      <c r="CK224" s="5"/>
      <c r="CL224" s="302">
        <f t="shared" si="430"/>
        <v>0</v>
      </c>
      <c r="CM224" s="40"/>
      <c r="CN224" s="9">
        <f t="shared" si="431"/>
        <v>0</v>
      </c>
      <c r="CO224" s="6"/>
      <c r="CP224" s="117">
        <f t="shared" si="432"/>
        <v>0</v>
      </c>
      <c r="CQ224" s="195">
        <f t="shared" si="433"/>
        <v>155</v>
      </c>
      <c r="CR224" s="298">
        <f t="shared" si="434"/>
        <v>155</v>
      </c>
      <c r="CS224" s="9">
        <f t="shared" si="435"/>
        <v>484.03</v>
      </c>
      <c r="CT224" s="117">
        <f t="shared" si="436"/>
        <v>13029.400000000001</v>
      </c>
      <c r="CU224" s="196">
        <f t="shared" si="437"/>
        <v>133</v>
      </c>
      <c r="CV224" s="298">
        <f t="shared" si="438"/>
        <v>133</v>
      </c>
      <c r="CW224" s="31">
        <f t="shared" si="439"/>
        <v>426.40000000000003</v>
      </c>
      <c r="CX224" s="121">
        <f t="shared" si="440"/>
        <v>9295.0299999999988</v>
      </c>
      <c r="CY224" s="196">
        <f t="shared" si="441"/>
        <v>288</v>
      </c>
      <c r="CZ224" s="298">
        <f t="shared" si="442"/>
        <v>288</v>
      </c>
      <c r="DA224" s="31">
        <f t="shared" si="443"/>
        <v>910.43000000000006</v>
      </c>
      <c r="DB224" s="121">
        <f t="shared" si="444"/>
        <v>22324.43</v>
      </c>
      <c r="DC224" s="196">
        <f t="shared" si="445"/>
        <v>5</v>
      </c>
      <c r="DD224" s="298">
        <f t="shared" si="446"/>
        <v>5</v>
      </c>
      <c r="DE224" s="9">
        <f t="shared" si="447"/>
        <v>8.5</v>
      </c>
      <c r="DF224" s="11">
        <f t="shared" si="448"/>
        <v>354</v>
      </c>
      <c r="DG224" s="29">
        <f t="shared" si="449"/>
        <v>918.93000000000006</v>
      </c>
      <c r="DH224" s="11">
        <f t="shared" si="450"/>
        <v>22678.43</v>
      </c>
    </row>
    <row r="225" spans="1:113">
      <c r="A225" s="179" t="s">
        <v>45</v>
      </c>
      <c r="B225" s="180" t="s">
        <v>251</v>
      </c>
      <c r="C225" s="181">
        <v>199953</v>
      </c>
      <c r="D225" s="146">
        <v>9</v>
      </c>
      <c r="E225" s="413">
        <v>173</v>
      </c>
      <c r="F225" s="346">
        <v>12</v>
      </c>
      <c r="G225" s="116">
        <f t="shared" si="393"/>
        <v>161</v>
      </c>
      <c r="H225" s="108">
        <f t="shared" si="399"/>
        <v>161</v>
      </c>
      <c r="I225" s="376">
        <f t="shared" si="400"/>
        <v>161</v>
      </c>
      <c r="J225" s="375"/>
      <c r="K225" s="5">
        <v>1</v>
      </c>
      <c r="L225" s="302">
        <f t="shared" si="394"/>
        <v>1</v>
      </c>
      <c r="M225" s="512">
        <v>1</v>
      </c>
      <c r="N225" s="302">
        <f t="shared" si="401"/>
        <v>1</v>
      </c>
      <c r="O225" s="512"/>
      <c r="P225" s="302">
        <f t="shared" si="402"/>
        <v>0</v>
      </c>
      <c r="Q225" s="520">
        <v>2.5</v>
      </c>
      <c r="R225" s="120">
        <f t="shared" si="376"/>
        <v>2.5</v>
      </c>
      <c r="S225" s="520">
        <v>3.5</v>
      </c>
      <c r="T225" s="120">
        <f t="shared" si="403"/>
        <v>3.5</v>
      </c>
      <c r="U225" s="520"/>
      <c r="V225" s="120">
        <f t="shared" si="404"/>
        <v>0</v>
      </c>
      <c r="W225" s="520">
        <v>84</v>
      </c>
      <c r="X225" s="7">
        <f t="shared" si="395"/>
        <v>84</v>
      </c>
      <c r="Y225" s="182">
        <v>52</v>
      </c>
      <c r="Z225" s="7">
        <f t="shared" si="377"/>
        <v>52</v>
      </c>
      <c r="AA225" s="182"/>
      <c r="AB225" s="7">
        <f t="shared" si="378"/>
        <v>0</v>
      </c>
      <c r="AC225" s="8">
        <f t="shared" si="405"/>
        <v>2</v>
      </c>
      <c r="AD225" s="298">
        <f t="shared" si="379"/>
        <v>2</v>
      </c>
      <c r="AE225" s="110">
        <f t="shared" si="406"/>
        <v>3</v>
      </c>
      <c r="AF225" s="9">
        <f t="shared" si="380"/>
        <v>6</v>
      </c>
      <c r="AG225" s="10">
        <f t="shared" si="407"/>
        <v>68</v>
      </c>
      <c r="AH225" s="11">
        <f t="shared" si="381"/>
        <v>136</v>
      </c>
      <c r="AI225" s="6">
        <v>62</v>
      </c>
      <c r="AJ225" s="298">
        <f t="shared" si="408"/>
        <v>62</v>
      </c>
      <c r="AK225" s="6">
        <v>62</v>
      </c>
      <c r="AL225" s="298">
        <f t="shared" si="409"/>
        <v>62</v>
      </c>
      <c r="AM225" s="6"/>
      <c r="AN225" s="298">
        <f t="shared" si="410"/>
        <v>0</v>
      </c>
      <c r="AO225" s="182">
        <v>3.98</v>
      </c>
      <c r="AP225" s="41">
        <f t="shared" si="382"/>
        <v>246.76</v>
      </c>
      <c r="AQ225" s="182">
        <v>5.48</v>
      </c>
      <c r="AR225" s="41">
        <f t="shared" si="411"/>
        <v>339.76000000000005</v>
      </c>
      <c r="AS225" s="182"/>
      <c r="AT225" s="41">
        <f t="shared" si="412"/>
        <v>0</v>
      </c>
      <c r="AU225" s="182">
        <v>92.76</v>
      </c>
      <c r="AV225" s="111">
        <f t="shared" si="383"/>
        <v>5751.12</v>
      </c>
      <c r="AW225" s="182">
        <v>88.23</v>
      </c>
      <c r="AX225" s="111">
        <f t="shared" si="384"/>
        <v>5470.26</v>
      </c>
      <c r="AY225" s="182"/>
      <c r="AZ225" s="118">
        <f t="shared" si="385"/>
        <v>0</v>
      </c>
      <c r="BA225" s="8">
        <f t="shared" si="413"/>
        <v>124</v>
      </c>
      <c r="BB225" s="298">
        <f t="shared" si="386"/>
        <v>124</v>
      </c>
      <c r="BC225" s="110">
        <f t="shared" si="414"/>
        <v>4.7299999999999995</v>
      </c>
      <c r="BD225" s="9">
        <f t="shared" si="387"/>
        <v>586.52</v>
      </c>
      <c r="BE225" s="10">
        <f t="shared" si="415"/>
        <v>90.495000000000005</v>
      </c>
      <c r="BF225" s="11">
        <f t="shared" si="388"/>
        <v>11221.380000000001</v>
      </c>
      <c r="BG225" s="304">
        <f t="shared" si="416"/>
        <v>126</v>
      </c>
      <c r="BH225" s="298">
        <f t="shared" si="417"/>
        <v>126</v>
      </c>
      <c r="BI225" s="112">
        <f t="shared" si="418"/>
        <v>4.7025396825396824</v>
      </c>
      <c r="BJ225" s="113">
        <f t="shared" si="389"/>
        <v>592.52</v>
      </c>
      <c r="BK225" s="10">
        <f t="shared" si="419"/>
        <v>90.137936507936516</v>
      </c>
      <c r="BL225" s="119">
        <f t="shared" si="390"/>
        <v>11357.380000000001</v>
      </c>
      <c r="BM225" s="5">
        <v>11</v>
      </c>
      <c r="BN225" s="298">
        <f t="shared" si="420"/>
        <v>11</v>
      </c>
      <c r="BO225" s="6">
        <v>24</v>
      </c>
      <c r="BP225" s="298">
        <f t="shared" si="421"/>
        <v>24</v>
      </c>
      <c r="BQ225" s="6"/>
      <c r="BR225" s="298">
        <f t="shared" si="422"/>
        <v>0</v>
      </c>
      <c r="BS225" s="183">
        <v>2.5499999999999998</v>
      </c>
      <c r="BT225" s="41">
        <f t="shared" si="423"/>
        <v>28.049999999999997</v>
      </c>
      <c r="BU225" s="183">
        <v>2.65</v>
      </c>
      <c r="BV225" s="41">
        <f t="shared" si="424"/>
        <v>63.599999999999994</v>
      </c>
      <c r="BW225" s="183"/>
      <c r="BX225" s="41">
        <f t="shared" si="425"/>
        <v>0</v>
      </c>
      <c r="BY225" s="182">
        <v>71.73</v>
      </c>
      <c r="BZ225" s="111">
        <f t="shared" si="426"/>
        <v>789.03000000000009</v>
      </c>
      <c r="CA225" s="182">
        <v>61.33</v>
      </c>
      <c r="CB225" s="111">
        <f t="shared" si="391"/>
        <v>1471.92</v>
      </c>
      <c r="CC225" s="182"/>
      <c r="CD225" s="111">
        <f t="shared" si="392"/>
        <v>0</v>
      </c>
      <c r="CE225" s="8">
        <f t="shared" si="427"/>
        <v>35</v>
      </c>
      <c r="CF225" s="298">
        <f t="shared" si="396"/>
        <v>35</v>
      </c>
      <c r="CG225" s="110">
        <f t="shared" si="428"/>
        <v>2.6185714285714283</v>
      </c>
      <c r="CH225" s="9">
        <f t="shared" si="397"/>
        <v>91.649999999999991</v>
      </c>
      <c r="CI225" s="10">
        <f t="shared" si="429"/>
        <v>64.598571428571432</v>
      </c>
      <c r="CJ225" s="117">
        <f t="shared" si="398"/>
        <v>2260.9500000000003</v>
      </c>
      <c r="CK225" s="5"/>
      <c r="CL225" s="302">
        <f t="shared" si="430"/>
        <v>0</v>
      </c>
      <c r="CM225" s="40"/>
      <c r="CN225" s="9">
        <f t="shared" si="431"/>
        <v>0</v>
      </c>
      <c r="CO225" s="6"/>
      <c r="CP225" s="117">
        <f t="shared" si="432"/>
        <v>0</v>
      </c>
      <c r="CQ225" s="195">
        <f t="shared" si="433"/>
        <v>74</v>
      </c>
      <c r="CR225" s="298">
        <f t="shared" si="434"/>
        <v>74</v>
      </c>
      <c r="CS225" s="9">
        <f t="shared" si="435"/>
        <v>277.31</v>
      </c>
      <c r="CT225" s="117">
        <f t="shared" si="436"/>
        <v>6624.15</v>
      </c>
      <c r="CU225" s="196">
        <f t="shared" si="437"/>
        <v>87</v>
      </c>
      <c r="CV225" s="298">
        <f t="shared" si="438"/>
        <v>87</v>
      </c>
      <c r="CW225" s="31">
        <f t="shared" si="439"/>
        <v>406.86</v>
      </c>
      <c r="CX225" s="121">
        <f t="shared" si="440"/>
        <v>6994.18</v>
      </c>
      <c r="CY225" s="196">
        <f t="shared" si="441"/>
        <v>161</v>
      </c>
      <c r="CZ225" s="298">
        <f t="shared" si="442"/>
        <v>161</v>
      </c>
      <c r="DA225" s="31">
        <f t="shared" si="443"/>
        <v>684.17000000000007</v>
      </c>
      <c r="DB225" s="121">
        <f t="shared" si="444"/>
        <v>13618.33</v>
      </c>
      <c r="DC225" s="196">
        <f t="shared" si="445"/>
        <v>0</v>
      </c>
      <c r="DD225" s="298">
        <f t="shared" si="446"/>
        <v>0</v>
      </c>
      <c r="DE225" s="9" t="str">
        <f t="shared" si="447"/>
        <v/>
      </c>
      <c r="DF225" s="11" t="str">
        <f t="shared" si="448"/>
        <v/>
      </c>
      <c r="DG225" s="29">
        <f t="shared" si="449"/>
        <v>684.17</v>
      </c>
      <c r="DH225" s="11">
        <f t="shared" si="450"/>
        <v>13618.330000000002</v>
      </c>
    </row>
    <row r="226" spans="1:113">
      <c r="A226" s="184" t="s">
        <v>45</v>
      </c>
      <c r="B226" s="180" t="s">
        <v>252</v>
      </c>
      <c r="C226" s="181">
        <v>197966</v>
      </c>
      <c r="D226" s="146">
        <v>10</v>
      </c>
      <c r="E226" s="413">
        <v>168</v>
      </c>
      <c r="F226" s="346">
        <v>15</v>
      </c>
      <c r="G226" s="116">
        <f t="shared" si="393"/>
        <v>153</v>
      </c>
      <c r="H226" s="108">
        <f t="shared" si="399"/>
        <v>153</v>
      </c>
      <c r="I226" s="376">
        <f t="shared" si="400"/>
        <v>153</v>
      </c>
      <c r="J226" s="375"/>
      <c r="K226" s="5">
        <v>11</v>
      </c>
      <c r="L226" s="302">
        <f t="shared" si="394"/>
        <v>11</v>
      </c>
      <c r="M226" s="512">
        <v>7</v>
      </c>
      <c r="N226" s="302">
        <f t="shared" si="401"/>
        <v>7</v>
      </c>
      <c r="O226" s="512"/>
      <c r="P226" s="302">
        <f t="shared" si="402"/>
        <v>0</v>
      </c>
      <c r="Q226" s="520">
        <v>2.68</v>
      </c>
      <c r="R226" s="120">
        <f t="shared" si="376"/>
        <v>29.48</v>
      </c>
      <c r="S226" s="520">
        <v>3.57</v>
      </c>
      <c r="T226" s="120">
        <f t="shared" si="403"/>
        <v>24.99</v>
      </c>
      <c r="U226" s="520"/>
      <c r="V226" s="120">
        <f t="shared" si="404"/>
        <v>0</v>
      </c>
      <c r="W226" s="520">
        <v>69.819999999999993</v>
      </c>
      <c r="X226" s="7">
        <f t="shared" si="395"/>
        <v>768.02</v>
      </c>
      <c r="Y226" s="182">
        <v>73.430000000000007</v>
      </c>
      <c r="Z226" s="7">
        <f t="shared" si="377"/>
        <v>514.01</v>
      </c>
      <c r="AA226" s="182"/>
      <c r="AB226" s="7">
        <f t="shared" si="378"/>
        <v>0</v>
      </c>
      <c r="AC226" s="8">
        <f t="shared" si="405"/>
        <v>18</v>
      </c>
      <c r="AD226" s="298">
        <f t="shared" si="379"/>
        <v>18</v>
      </c>
      <c r="AE226" s="110">
        <f t="shared" si="406"/>
        <v>3.0261111111111112</v>
      </c>
      <c r="AF226" s="9">
        <f t="shared" si="380"/>
        <v>54.47</v>
      </c>
      <c r="AG226" s="10">
        <f t="shared" si="407"/>
        <v>71.223888888888894</v>
      </c>
      <c r="AH226" s="11">
        <f t="shared" si="381"/>
        <v>1282.0300000000002</v>
      </c>
      <c r="AI226" s="6">
        <v>46</v>
      </c>
      <c r="AJ226" s="298">
        <f t="shared" si="408"/>
        <v>46</v>
      </c>
      <c r="AK226" s="6">
        <v>51</v>
      </c>
      <c r="AL226" s="298">
        <f t="shared" si="409"/>
        <v>51</v>
      </c>
      <c r="AM226" s="6"/>
      <c r="AN226" s="298">
        <f t="shared" si="410"/>
        <v>0</v>
      </c>
      <c r="AO226" s="182">
        <v>4.63</v>
      </c>
      <c r="AP226" s="41">
        <f t="shared" si="382"/>
        <v>212.98</v>
      </c>
      <c r="AQ226" s="182">
        <v>5.25</v>
      </c>
      <c r="AR226" s="41">
        <f t="shared" si="411"/>
        <v>267.75</v>
      </c>
      <c r="AS226" s="182"/>
      <c r="AT226" s="41">
        <f t="shared" si="412"/>
        <v>0</v>
      </c>
      <c r="AU226" s="182">
        <v>96.2</v>
      </c>
      <c r="AV226" s="111">
        <f t="shared" si="383"/>
        <v>4425.2</v>
      </c>
      <c r="AW226" s="182">
        <v>76.94</v>
      </c>
      <c r="AX226" s="111">
        <f t="shared" si="384"/>
        <v>3923.94</v>
      </c>
      <c r="AY226" s="182"/>
      <c r="AZ226" s="118">
        <f t="shared" si="385"/>
        <v>0</v>
      </c>
      <c r="BA226" s="8">
        <f t="shared" si="413"/>
        <v>97</v>
      </c>
      <c r="BB226" s="298">
        <f t="shared" si="386"/>
        <v>97</v>
      </c>
      <c r="BC226" s="110">
        <f t="shared" si="414"/>
        <v>4.9559793814432993</v>
      </c>
      <c r="BD226" s="9">
        <f t="shared" si="387"/>
        <v>480.73</v>
      </c>
      <c r="BE226" s="10">
        <f t="shared" si="415"/>
        <v>86.073608247422669</v>
      </c>
      <c r="BF226" s="11">
        <f t="shared" si="388"/>
        <v>8349.14</v>
      </c>
      <c r="BG226" s="304">
        <f t="shared" si="416"/>
        <v>115</v>
      </c>
      <c r="BH226" s="298">
        <f t="shared" si="417"/>
        <v>115</v>
      </c>
      <c r="BI226" s="112">
        <f t="shared" si="418"/>
        <v>4.6539130434782612</v>
      </c>
      <c r="BJ226" s="113">
        <f t="shared" si="389"/>
        <v>535.20000000000005</v>
      </c>
      <c r="BK226" s="10">
        <f t="shared" si="419"/>
        <v>83.749304347826083</v>
      </c>
      <c r="BL226" s="119">
        <f t="shared" si="390"/>
        <v>9631.17</v>
      </c>
      <c r="BM226" s="5">
        <v>14</v>
      </c>
      <c r="BN226" s="298">
        <f t="shared" si="420"/>
        <v>14</v>
      </c>
      <c r="BO226" s="6">
        <v>24</v>
      </c>
      <c r="BP226" s="298">
        <f t="shared" si="421"/>
        <v>24</v>
      </c>
      <c r="BQ226" s="6"/>
      <c r="BR226" s="298">
        <f t="shared" si="422"/>
        <v>0</v>
      </c>
      <c r="BS226" s="183">
        <v>2.93</v>
      </c>
      <c r="BT226" s="41">
        <f t="shared" si="423"/>
        <v>41.02</v>
      </c>
      <c r="BU226" s="183">
        <v>3.19</v>
      </c>
      <c r="BV226" s="41">
        <f t="shared" si="424"/>
        <v>76.56</v>
      </c>
      <c r="BW226" s="183"/>
      <c r="BX226" s="41">
        <f t="shared" si="425"/>
        <v>0</v>
      </c>
      <c r="BY226" s="182">
        <v>69.930000000000007</v>
      </c>
      <c r="BZ226" s="111">
        <f t="shared" si="426"/>
        <v>979.0200000000001</v>
      </c>
      <c r="CA226" s="182">
        <v>73.17</v>
      </c>
      <c r="CB226" s="111">
        <f t="shared" si="391"/>
        <v>1756.08</v>
      </c>
      <c r="CC226" s="182"/>
      <c r="CD226" s="111">
        <f t="shared" si="392"/>
        <v>0</v>
      </c>
      <c r="CE226" s="8">
        <f t="shared" si="427"/>
        <v>38</v>
      </c>
      <c r="CF226" s="298">
        <f t="shared" si="396"/>
        <v>38</v>
      </c>
      <c r="CG226" s="110">
        <f t="shared" si="428"/>
        <v>3.09421052631579</v>
      </c>
      <c r="CH226" s="9">
        <f t="shared" si="397"/>
        <v>117.58000000000001</v>
      </c>
      <c r="CI226" s="10">
        <f t="shared" si="429"/>
        <v>71.976315789473688</v>
      </c>
      <c r="CJ226" s="117">
        <f t="shared" si="398"/>
        <v>2735.1000000000004</v>
      </c>
      <c r="CK226" s="5"/>
      <c r="CL226" s="302">
        <f t="shared" si="430"/>
        <v>0</v>
      </c>
      <c r="CM226" s="40"/>
      <c r="CN226" s="9">
        <f t="shared" si="431"/>
        <v>0</v>
      </c>
      <c r="CO226" s="6"/>
      <c r="CP226" s="117">
        <f t="shared" si="432"/>
        <v>0</v>
      </c>
      <c r="CQ226" s="195">
        <f t="shared" si="433"/>
        <v>71</v>
      </c>
      <c r="CR226" s="298">
        <f t="shared" si="434"/>
        <v>71</v>
      </c>
      <c r="CS226" s="9">
        <f t="shared" si="435"/>
        <v>283.47999999999996</v>
      </c>
      <c r="CT226" s="117">
        <f t="shared" si="436"/>
        <v>6172.24</v>
      </c>
      <c r="CU226" s="196">
        <f t="shared" si="437"/>
        <v>82</v>
      </c>
      <c r="CV226" s="298">
        <f t="shared" si="438"/>
        <v>82</v>
      </c>
      <c r="CW226" s="31">
        <f t="shared" si="439"/>
        <v>369.3</v>
      </c>
      <c r="CX226" s="121">
        <f t="shared" si="440"/>
        <v>6194.03</v>
      </c>
      <c r="CY226" s="196">
        <f t="shared" si="441"/>
        <v>153</v>
      </c>
      <c r="CZ226" s="298">
        <f t="shared" si="442"/>
        <v>153</v>
      </c>
      <c r="DA226" s="31">
        <f t="shared" si="443"/>
        <v>652.78</v>
      </c>
      <c r="DB226" s="121">
        <f t="shared" si="444"/>
        <v>12366.27</v>
      </c>
      <c r="DC226" s="196">
        <f t="shared" si="445"/>
        <v>0</v>
      </c>
      <c r="DD226" s="298">
        <f t="shared" si="446"/>
        <v>0</v>
      </c>
      <c r="DE226" s="9" t="str">
        <f t="shared" si="447"/>
        <v/>
      </c>
      <c r="DF226" s="11" t="str">
        <f t="shared" si="448"/>
        <v/>
      </c>
      <c r="DG226" s="29">
        <f t="shared" si="449"/>
        <v>652.78000000000009</v>
      </c>
      <c r="DH226" s="11">
        <f t="shared" si="450"/>
        <v>12366.27</v>
      </c>
    </row>
    <row r="227" spans="1:113">
      <c r="A227" s="179" t="s">
        <v>45</v>
      </c>
      <c r="B227" s="180" t="s">
        <v>253</v>
      </c>
      <c r="C227" s="181">
        <v>198011</v>
      </c>
      <c r="D227" s="146">
        <v>10</v>
      </c>
      <c r="E227" s="413">
        <v>102</v>
      </c>
      <c r="F227" s="346">
        <v>2</v>
      </c>
      <c r="G227" s="116">
        <f t="shared" si="393"/>
        <v>100</v>
      </c>
      <c r="H227" s="108">
        <f t="shared" si="399"/>
        <v>100</v>
      </c>
      <c r="I227" s="376">
        <f t="shared" si="400"/>
        <v>100</v>
      </c>
      <c r="J227" s="375"/>
      <c r="K227" s="5">
        <v>5</v>
      </c>
      <c r="L227" s="302">
        <f t="shared" si="394"/>
        <v>5</v>
      </c>
      <c r="M227" s="512">
        <v>1</v>
      </c>
      <c r="N227" s="302">
        <f t="shared" si="401"/>
        <v>1</v>
      </c>
      <c r="O227" s="512"/>
      <c r="P227" s="302">
        <f t="shared" si="402"/>
        <v>0</v>
      </c>
      <c r="Q227" s="520">
        <v>1.6</v>
      </c>
      <c r="R227" s="120">
        <f t="shared" si="376"/>
        <v>8</v>
      </c>
      <c r="S227" s="520">
        <v>2.5</v>
      </c>
      <c r="T227" s="120">
        <f t="shared" si="403"/>
        <v>2.5</v>
      </c>
      <c r="U227" s="520"/>
      <c r="V227" s="120">
        <f t="shared" si="404"/>
        <v>0</v>
      </c>
      <c r="W227" s="520">
        <v>57</v>
      </c>
      <c r="X227" s="7">
        <f t="shared" si="395"/>
        <v>285</v>
      </c>
      <c r="Y227" s="182">
        <v>65</v>
      </c>
      <c r="Z227" s="7">
        <f t="shared" si="377"/>
        <v>65</v>
      </c>
      <c r="AA227" s="182"/>
      <c r="AB227" s="7">
        <f t="shared" si="378"/>
        <v>0</v>
      </c>
      <c r="AC227" s="8">
        <f t="shared" si="405"/>
        <v>6</v>
      </c>
      <c r="AD227" s="298">
        <f t="shared" si="379"/>
        <v>6</v>
      </c>
      <c r="AE227" s="110">
        <f t="shared" si="406"/>
        <v>1.75</v>
      </c>
      <c r="AF227" s="9">
        <f t="shared" si="380"/>
        <v>10.5</v>
      </c>
      <c r="AG227" s="10">
        <f t="shared" si="407"/>
        <v>58.333333333333336</v>
      </c>
      <c r="AH227" s="11">
        <f t="shared" si="381"/>
        <v>350</v>
      </c>
      <c r="AI227" s="6">
        <v>45</v>
      </c>
      <c r="AJ227" s="298">
        <f t="shared" si="408"/>
        <v>45</v>
      </c>
      <c r="AK227" s="6">
        <v>25</v>
      </c>
      <c r="AL227" s="298">
        <f t="shared" si="409"/>
        <v>25</v>
      </c>
      <c r="AM227" s="6"/>
      <c r="AN227" s="298">
        <f t="shared" si="410"/>
        <v>0</v>
      </c>
      <c r="AO227" s="182">
        <v>5.22</v>
      </c>
      <c r="AP227" s="41">
        <f t="shared" si="382"/>
        <v>234.89999999999998</v>
      </c>
      <c r="AQ227" s="182">
        <v>5.26</v>
      </c>
      <c r="AR227" s="41">
        <f t="shared" si="411"/>
        <v>131.5</v>
      </c>
      <c r="AS227" s="182"/>
      <c r="AT227" s="41">
        <f t="shared" si="412"/>
        <v>0</v>
      </c>
      <c r="AU227" s="182">
        <v>102.11</v>
      </c>
      <c r="AV227" s="111">
        <f t="shared" si="383"/>
        <v>4594.95</v>
      </c>
      <c r="AW227" s="182">
        <v>92</v>
      </c>
      <c r="AX227" s="111">
        <f t="shared" si="384"/>
        <v>2300</v>
      </c>
      <c r="AY227" s="182"/>
      <c r="AZ227" s="118">
        <f t="shared" si="385"/>
        <v>0</v>
      </c>
      <c r="BA227" s="8">
        <f t="shared" si="413"/>
        <v>70</v>
      </c>
      <c r="BB227" s="298">
        <f t="shared" si="386"/>
        <v>70</v>
      </c>
      <c r="BC227" s="110">
        <f t="shared" si="414"/>
        <v>5.234285714285714</v>
      </c>
      <c r="BD227" s="9">
        <f t="shared" si="387"/>
        <v>366.4</v>
      </c>
      <c r="BE227" s="10">
        <f t="shared" si="415"/>
        <v>98.499285714285705</v>
      </c>
      <c r="BF227" s="11">
        <f t="shared" si="388"/>
        <v>6894.9499999999989</v>
      </c>
      <c r="BG227" s="304">
        <f t="shared" si="416"/>
        <v>76</v>
      </c>
      <c r="BH227" s="298">
        <f t="shared" si="417"/>
        <v>76</v>
      </c>
      <c r="BI227" s="112">
        <f t="shared" si="418"/>
        <v>4.9592105263157888</v>
      </c>
      <c r="BJ227" s="113">
        <f t="shared" si="389"/>
        <v>376.9</v>
      </c>
      <c r="BK227" s="10">
        <f t="shared" si="419"/>
        <v>95.328289473684194</v>
      </c>
      <c r="BL227" s="119">
        <f t="shared" si="390"/>
        <v>7244.9499999999989</v>
      </c>
      <c r="BM227" s="5">
        <v>16</v>
      </c>
      <c r="BN227" s="298">
        <f t="shared" si="420"/>
        <v>16</v>
      </c>
      <c r="BO227" s="6">
        <v>8</v>
      </c>
      <c r="BP227" s="298">
        <f t="shared" si="421"/>
        <v>8</v>
      </c>
      <c r="BQ227" s="6"/>
      <c r="BR227" s="298">
        <f t="shared" si="422"/>
        <v>0</v>
      </c>
      <c r="BS227" s="183">
        <v>3.75</v>
      </c>
      <c r="BT227" s="41">
        <f t="shared" si="423"/>
        <v>60</v>
      </c>
      <c r="BU227" s="183">
        <v>2.31</v>
      </c>
      <c r="BV227" s="41">
        <f t="shared" si="424"/>
        <v>18.48</v>
      </c>
      <c r="BW227" s="183"/>
      <c r="BX227" s="41">
        <f t="shared" si="425"/>
        <v>0</v>
      </c>
      <c r="BY227" s="182">
        <v>83.06</v>
      </c>
      <c r="BZ227" s="111">
        <f t="shared" si="426"/>
        <v>1328.96</v>
      </c>
      <c r="CA227" s="182">
        <v>53</v>
      </c>
      <c r="CB227" s="111">
        <f t="shared" si="391"/>
        <v>424</v>
      </c>
      <c r="CC227" s="182"/>
      <c r="CD227" s="111">
        <f t="shared" si="392"/>
        <v>0</v>
      </c>
      <c r="CE227" s="8">
        <f t="shared" si="427"/>
        <v>24</v>
      </c>
      <c r="CF227" s="298">
        <f t="shared" si="396"/>
        <v>24</v>
      </c>
      <c r="CG227" s="110">
        <f t="shared" si="428"/>
        <v>3.27</v>
      </c>
      <c r="CH227" s="9">
        <f t="shared" si="397"/>
        <v>78.48</v>
      </c>
      <c r="CI227" s="10">
        <f t="shared" si="429"/>
        <v>73.040000000000006</v>
      </c>
      <c r="CJ227" s="117">
        <f t="shared" si="398"/>
        <v>1752.96</v>
      </c>
      <c r="CK227" s="5"/>
      <c r="CL227" s="302">
        <f t="shared" si="430"/>
        <v>0</v>
      </c>
      <c r="CM227" s="40"/>
      <c r="CN227" s="9">
        <f t="shared" si="431"/>
        <v>0</v>
      </c>
      <c r="CO227" s="6"/>
      <c r="CP227" s="117">
        <f t="shared" si="432"/>
        <v>0</v>
      </c>
      <c r="CQ227" s="195">
        <f t="shared" si="433"/>
        <v>66</v>
      </c>
      <c r="CR227" s="298">
        <f t="shared" si="434"/>
        <v>66</v>
      </c>
      <c r="CS227" s="9">
        <f t="shared" si="435"/>
        <v>302.89999999999998</v>
      </c>
      <c r="CT227" s="117">
        <f t="shared" si="436"/>
        <v>6208.91</v>
      </c>
      <c r="CU227" s="196">
        <f t="shared" si="437"/>
        <v>34</v>
      </c>
      <c r="CV227" s="298">
        <f t="shared" si="438"/>
        <v>34</v>
      </c>
      <c r="CW227" s="31">
        <f t="shared" si="439"/>
        <v>152.47999999999999</v>
      </c>
      <c r="CX227" s="121">
        <f t="shared" si="440"/>
        <v>2789</v>
      </c>
      <c r="CY227" s="196">
        <f t="shared" si="441"/>
        <v>100</v>
      </c>
      <c r="CZ227" s="298">
        <f t="shared" si="442"/>
        <v>100</v>
      </c>
      <c r="DA227" s="31">
        <f t="shared" si="443"/>
        <v>455.38</v>
      </c>
      <c r="DB227" s="121">
        <f t="shared" si="444"/>
        <v>8997.91</v>
      </c>
      <c r="DC227" s="196">
        <f t="shared" si="445"/>
        <v>0</v>
      </c>
      <c r="DD227" s="298">
        <f t="shared" si="446"/>
        <v>0</v>
      </c>
      <c r="DE227" s="9" t="str">
        <f t="shared" si="447"/>
        <v/>
      </c>
      <c r="DF227" s="11" t="str">
        <f t="shared" si="448"/>
        <v/>
      </c>
      <c r="DG227" s="29">
        <f t="shared" si="449"/>
        <v>455.38</v>
      </c>
      <c r="DH227" s="11">
        <f t="shared" si="450"/>
        <v>8997.91</v>
      </c>
    </row>
    <row r="228" spans="1:113">
      <c r="A228" s="179" t="s">
        <v>45</v>
      </c>
      <c r="B228" s="180" t="s">
        <v>254</v>
      </c>
      <c r="C228" s="181">
        <v>198084</v>
      </c>
      <c r="D228" s="146">
        <v>10</v>
      </c>
      <c r="E228" s="413">
        <v>92</v>
      </c>
      <c r="F228" s="346">
        <v>4</v>
      </c>
      <c r="G228" s="116">
        <f t="shared" si="393"/>
        <v>88</v>
      </c>
      <c r="H228" s="108">
        <f t="shared" si="399"/>
        <v>88</v>
      </c>
      <c r="I228" s="376">
        <f t="shared" si="400"/>
        <v>88</v>
      </c>
      <c r="J228" s="375"/>
      <c r="K228" s="5">
        <v>4</v>
      </c>
      <c r="L228" s="302">
        <f t="shared" si="394"/>
        <v>4</v>
      </c>
      <c r="M228" s="512">
        <v>3</v>
      </c>
      <c r="N228" s="302">
        <f t="shared" si="401"/>
        <v>3</v>
      </c>
      <c r="O228" s="512"/>
      <c r="P228" s="302">
        <f t="shared" si="402"/>
        <v>0</v>
      </c>
      <c r="Q228" s="520">
        <v>2.63</v>
      </c>
      <c r="R228" s="120">
        <f t="shared" si="376"/>
        <v>10.52</v>
      </c>
      <c r="S228" s="520">
        <v>5.5</v>
      </c>
      <c r="T228" s="120">
        <f t="shared" si="403"/>
        <v>16.5</v>
      </c>
      <c r="U228" s="520"/>
      <c r="V228" s="120">
        <f t="shared" si="404"/>
        <v>0</v>
      </c>
      <c r="W228" s="520">
        <v>67.25</v>
      </c>
      <c r="X228" s="7">
        <f t="shared" si="395"/>
        <v>269</v>
      </c>
      <c r="Y228" s="182">
        <v>89</v>
      </c>
      <c r="Z228" s="7">
        <f t="shared" si="377"/>
        <v>267</v>
      </c>
      <c r="AA228" s="182"/>
      <c r="AB228" s="7">
        <f t="shared" si="378"/>
        <v>0</v>
      </c>
      <c r="AC228" s="8">
        <f t="shared" si="405"/>
        <v>7</v>
      </c>
      <c r="AD228" s="298">
        <f t="shared" si="379"/>
        <v>7</v>
      </c>
      <c r="AE228" s="110">
        <f t="shared" si="406"/>
        <v>3.86</v>
      </c>
      <c r="AF228" s="9">
        <f t="shared" si="380"/>
        <v>27.02</v>
      </c>
      <c r="AG228" s="10">
        <f t="shared" si="407"/>
        <v>76.571428571428569</v>
      </c>
      <c r="AH228" s="11">
        <f t="shared" si="381"/>
        <v>536</v>
      </c>
      <c r="AI228" s="6">
        <v>39</v>
      </c>
      <c r="AJ228" s="298">
        <f t="shared" si="408"/>
        <v>39</v>
      </c>
      <c r="AK228" s="6">
        <v>24</v>
      </c>
      <c r="AL228" s="298">
        <f t="shared" si="409"/>
        <v>24</v>
      </c>
      <c r="AM228" s="6"/>
      <c r="AN228" s="298">
        <f t="shared" si="410"/>
        <v>0</v>
      </c>
      <c r="AO228" s="182">
        <v>3.67</v>
      </c>
      <c r="AP228" s="41">
        <f t="shared" si="382"/>
        <v>143.13</v>
      </c>
      <c r="AQ228" s="182">
        <v>3.79</v>
      </c>
      <c r="AR228" s="41">
        <f t="shared" si="411"/>
        <v>90.960000000000008</v>
      </c>
      <c r="AS228" s="182"/>
      <c r="AT228" s="41">
        <f t="shared" si="412"/>
        <v>0</v>
      </c>
      <c r="AU228" s="182">
        <v>81.790000000000006</v>
      </c>
      <c r="AV228" s="111">
        <f t="shared" si="383"/>
        <v>3189.8100000000004</v>
      </c>
      <c r="AW228" s="182">
        <v>70.67</v>
      </c>
      <c r="AX228" s="111">
        <f t="shared" si="384"/>
        <v>1696.08</v>
      </c>
      <c r="AY228" s="182"/>
      <c r="AZ228" s="118">
        <f t="shared" si="385"/>
        <v>0</v>
      </c>
      <c r="BA228" s="8">
        <f t="shared" si="413"/>
        <v>63</v>
      </c>
      <c r="BB228" s="298">
        <f t="shared" si="386"/>
        <v>63</v>
      </c>
      <c r="BC228" s="110">
        <f t="shared" si="414"/>
        <v>3.7157142857142857</v>
      </c>
      <c r="BD228" s="9">
        <f t="shared" si="387"/>
        <v>234.09</v>
      </c>
      <c r="BE228" s="10">
        <f t="shared" si="415"/>
        <v>77.553809523809534</v>
      </c>
      <c r="BF228" s="11">
        <f t="shared" si="388"/>
        <v>4885.8900000000003</v>
      </c>
      <c r="BG228" s="304">
        <f t="shared" si="416"/>
        <v>70</v>
      </c>
      <c r="BH228" s="298">
        <f t="shared" si="417"/>
        <v>70</v>
      </c>
      <c r="BI228" s="112">
        <f t="shared" si="418"/>
        <v>3.7301428571428574</v>
      </c>
      <c r="BJ228" s="113">
        <f t="shared" si="389"/>
        <v>261.11</v>
      </c>
      <c r="BK228" s="10">
        <f t="shared" si="419"/>
        <v>77.455571428571432</v>
      </c>
      <c r="BL228" s="119">
        <f t="shared" si="390"/>
        <v>5421.89</v>
      </c>
      <c r="BM228" s="5">
        <v>5</v>
      </c>
      <c r="BN228" s="298">
        <f t="shared" si="420"/>
        <v>5</v>
      </c>
      <c r="BO228" s="6">
        <v>13</v>
      </c>
      <c r="BP228" s="298">
        <f t="shared" si="421"/>
        <v>13</v>
      </c>
      <c r="BQ228" s="6"/>
      <c r="BR228" s="298">
        <f t="shared" si="422"/>
        <v>0</v>
      </c>
      <c r="BS228" s="183">
        <v>1.5</v>
      </c>
      <c r="BT228" s="41">
        <f t="shared" si="423"/>
        <v>7.5</v>
      </c>
      <c r="BU228" s="183">
        <v>2.69</v>
      </c>
      <c r="BV228" s="41">
        <f t="shared" si="424"/>
        <v>34.97</v>
      </c>
      <c r="BW228" s="183"/>
      <c r="BX228" s="41">
        <f t="shared" si="425"/>
        <v>0</v>
      </c>
      <c r="BY228" s="182">
        <v>55</v>
      </c>
      <c r="BZ228" s="111">
        <f t="shared" si="426"/>
        <v>275</v>
      </c>
      <c r="CA228" s="182">
        <v>54.38</v>
      </c>
      <c r="CB228" s="111">
        <f t="shared" si="391"/>
        <v>706.94</v>
      </c>
      <c r="CC228" s="182"/>
      <c r="CD228" s="111">
        <f t="shared" si="392"/>
        <v>0</v>
      </c>
      <c r="CE228" s="8">
        <f t="shared" si="427"/>
        <v>18</v>
      </c>
      <c r="CF228" s="298">
        <f t="shared" si="396"/>
        <v>18</v>
      </c>
      <c r="CG228" s="110">
        <f t="shared" si="428"/>
        <v>2.3594444444444442</v>
      </c>
      <c r="CH228" s="9">
        <f t="shared" si="397"/>
        <v>42.47</v>
      </c>
      <c r="CI228" s="10">
        <f t="shared" si="429"/>
        <v>54.552222222222227</v>
      </c>
      <c r="CJ228" s="117">
        <f t="shared" si="398"/>
        <v>981.94</v>
      </c>
      <c r="CK228" s="5"/>
      <c r="CL228" s="302">
        <f t="shared" si="430"/>
        <v>0</v>
      </c>
      <c r="CM228" s="40"/>
      <c r="CN228" s="9">
        <f t="shared" si="431"/>
        <v>0</v>
      </c>
      <c r="CO228" s="6"/>
      <c r="CP228" s="117">
        <f t="shared" si="432"/>
        <v>0</v>
      </c>
      <c r="CQ228" s="195">
        <f t="shared" si="433"/>
        <v>48</v>
      </c>
      <c r="CR228" s="298">
        <f t="shared" si="434"/>
        <v>48</v>
      </c>
      <c r="CS228" s="9">
        <f t="shared" si="435"/>
        <v>161.15</v>
      </c>
      <c r="CT228" s="117">
        <f t="shared" si="436"/>
        <v>3733.8100000000004</v>
      </c>
      <c r="CU228" s="196">
        <f t="shared" si="437"/>
        <v>40</v>
      </c>
      <c r="CV228" s="298">
        <f t="shared" si="438"/>
        <v>40</v>
      </c>
      <c r="CW228" s="31">
        <f t="shared" si="439"/>
        <v>142.43</v>
      </c>
      <c r="CX228" s="121">
        <f t="shared" si="440"/>
        <v>2670.02</v>
      </c>
      <c r="CY228" s="196">
        <f t="shared" si="441"/>
        <v>88</v>
      </c>
      <c r="CZ228" s="298">
        <f t="shared" si="442"/>
        <v>88</v>
      </c>
      <c r="DA228" s="31">
        <f t="shared" si="443"/>
        <v>303.58000000000004</v>
      </c>
      <c r="DB228" s="121">
        <f t="shared" si="444"/>
        <v>6403.83</v>
      </c>
      <c r="DC228" s="196">
        <f t="shared" si="445"/>
        <v>0</v>
      </c>
      <c r="DD228" s="298">
        <f t="shared" si="446"/>
        <v>0</v>
      </c>
      <c r="DE228" s="9" t="str">
        <f t="shared" si="447"/>
        <v/>
      </c>
      <c r="DF228" s="11" t="str">
        <f t="shared" si="448"/>
        <v/>
      </c>
      <c r="DG228" s="29">
        <f t="shared" si="449"/>
        <v>303.58000000000004</v>
      </c>
      <c r="DH228" s="11">
        <f t="shared" si="450"/>
        <v>6403.83</v>
      </c>
    </row>
    <row r="229" spans="1:113">
      <c r="A229" s="179" t="s">
        <v>45</v>
      </c>
      <c r="B229" s="180" t="s">
        <v>255</v>
      </c>
      <c r="C229" s="181">
        <v>198206</v>
      </c>
      <c r="D229" s="146">
        <v>10</v>
      </c>
      <c r="E229" s="413">
        <v>128</v>
      </c>
      <c r="F229" s="346">
        <v>4</v>
      </c>
      <c r="G229" s="116">
        <f t="shared" si="393"/>
        <v>124</v>
      </c>
      <c r="H229" s="108">
        <f t="shared" si="399"/>
        <v>124</v>
      </c>
      <c r="I229" s="376">
        <f t="shared" si="400"/>
        <v>124</v>
      </c>
      <c r="J229" s="375"/>
      <c r="K229" s="5">
        <v>2</v>
      </c>
      <c r="L229" s="302">
        <f t="shared" si="394"/>
        <v>2</v>
      </c>
      <c r="M229" s="512">
        <v>7</v>
      </c>
      <c r="N229" s="302">
        <f t="shared" si="401"/>
        <v>7</v>
      </c>
      <c r="O229" s="512"/>
      <c r="P229" s="302">
        <f t="shared" si="402"/>
        <v>0</v>
      </c>
      <c r="Q229" s="520">
        <v>3.25</v>
      </c>
      <c r="R229" s="120">
        <f t="shared" si="376"/>
        <v>6.5</v>
      </c>
      <c r="S229" s="520">
        <v>3.14</v>
      </c>
      <c r="T229" s="120">
        <f t="shared" si="403"/>
        <v>21.98</v>
      </c>
      <c r="U229" s="520"/>
      <c r="V229" s="120">
        <f t="shared" si="404"/>
        <v>0</v>
      </c>
      <c r="W229" s="520">
        <v>63</v>
      </c>
      <c r="X229" s="7">
        <f t="shared" si="395"/>
        <v>126</v>
      </c>
      <c r="Y229" s="182">
        <v>76.430000000000007</v>
      </c>
      <c r="Z229" s="7">
        <f t="shared" si="377"/>
        <v>535.01</v>
      </c>
      <c r="AA229" s="182"/>
      <c r="AB229" s="7">
        <f t="shared" si="378"/>
        <v>0</v>
      </c>
      <c r="AC229" s="8">
        <f t="shared" si="405"/>
        <v>9</v>
      </c>
      <c r="AD229" s="298">
        <f t="shared" si="379"/>
        <v>9</v>
      </c>
      <c r="AE229" s="110">
        <f t="shared" si="406"/>
        <v>3.1644444444444444</v>
      </c>
      <c r="AF229" s="9">
        <f t="shared" si="380"/>
        <v>28.48</v>
      </c>
      <c r="AG229" s="10">
        <f t="shared" si="407"/>
        <v>73.445555555555558</v>
      </c>
      <c r="AH229" s="11">
        <f t="shared" si="381"/>
        <v>661.01</v>
      </c>
      <c r="AI229" s="6">
        <v>36</v>
      </c>
      <c r="AJ229" s="298">
        <f t="shared" si="408"/>
        <v>36</v>
      </c>
      <c r="AK229" s="6">
        <v>38</v>
      </c>
      <c r="AL229" s="298">
        <f t="shared" si="409"/>
        <v>38</v>
      </c>
      <c r="AM229" s="6">
        <v>1</v>
      </c>
      <c r="AN229" s="298">
        <f t="shared" si="410"/>
        <v>1</v>
      </c>
      <c r="AO229" s="182">
        <v>4.28</v>
      </c>
      <c r="AP229" s="41">
        <f t="shared" si="382"/>
        <v>154.08000000000001</v>
      </c>
      <c r="AQ229" s="182">
        <v>4.93</v>
      </c>
      <c r="AR229" s="41">
        <f t="shared" si="411"/>
        <v>187.33999999999997</v>
      </c>
      <c r="AS229" s="182">
        <v>3.5</v>
      </c>
      <c r="AT229" s="41">
        <f t="shared" si="412"/>
        <v>3.5</v>
      </c>
      <c r="AU229" s="182">
        <v>86.97</v>
      </c>
      <c r="AV229" s="111">
        <f t="shared" si="383"/>
        <v>3130.92</v>
      </c>
      <c r="AW229" s="182">
        <v>77.13</v>
      </c>
      <c r="AX229" s="111">
        <f t="shared" si="384"/>
        <v>2930.9399999999996</v>
      </c>
      <c r="AY229" s="182">
        <v>58</v>
      </c>
      <c r="AZ229" s="118">
        <f t="shared" si="385"/>
        <v>58</v>
      </c>
      <c r="BA229" s="8">
        <f t="shared" si="413"/>
        <v>75</v>
      </c>
      <c r="BB229" s="298">
        <f t="shared" si="386"/>
        <v>75</v>
      </c>
      <c r="BC229" s="110">
        <f t="shared" si="414"/>
        <v>4.5989333333333331</v>
      </c>
      <c r="BD229" s="9">
        <f t="shared" si="387"/>
        <v>344.91999999999996</v>
      </c>
      <c r="BE229" s="10">
        <f t="shared" si="415"/>
        <v>81.598133333333323</v>
      </c>
      <c r="BF229" s="11">
        <f t="shared" si="388"/>
        <v>6119.8599999999988</v>
      </c>
      <c r="BG229" s="304">
        <f t="shared" si="416"/>
        <v>84</v>
      </c>
      <c r="BH229" s="298">
        <f t="shared" si="417"/>
        <v>84</v>
      </c>
      <c r="BI229" s="112">
        <f t="shared" si="418"/>
        <v>4.4452380952380945</v>
      </c>
      <c r="BJ229" s="113">
        <f t="shared" si="389"/>
        <v>373.39999999999992</v>
      </c>
      <c r="BK229" s="10">
        <f t="shared" si="419"/>
        <v>80.72464285714284</v>
      </c>
      <c r="BL229" s="119">
        <f t="shared" si="390"/>
        <v>6780.869999999999</v>
      </c>
      <c r="BM229" s="5">
        <v>11</v>
      </c>
      <c r="BN229" s="298">
        <f t="shared" si="420"/>
        <v>11</v>
      </c>
      <c r="BO229" s="6">
        <v>27</v>
      </c>
      <c r="BP229" s="298">
        <f t="shared" si="421"/>
        <v>27</v>
      </c>
      <c r="BQ229" s="6">
        <v>2</v>
      </c>
      <c r="BR229" s="298">
        <f t="shared" si="422"/>
        <v>2</v>
      </c>
      <c r="BS229" s="183">
        <v>2.82</v>
      </c>
      <c r="BT229" s="41">
        <f t="shared" si="423"/>
        <v>31.02</v>
      </c>
      <c r="BU229" s="183">
        <v>2.2400000000000002</v>
      </c>
      <c r="BV229" s="41">
        <f t="shared" si="424"/>
        <v>60.480000000000004</v>
      </c>
      <c r="BW229" s="183">
        <v>1.75</v>
      </c>
      <c r="BX229" s="41">
        <f t="shared" si="425"/>
        <v>3.5</v>
      </c>
      <c r="BY229" s="182">
        <v>75.91</v>
      </c>
      <c r="BZ229" s="111">
        <f t="shared" si="426"/>
        <v>835.01</v>
      </c>
      <c r="CA229" s="182">
        <v>59.48</v>
      </c>
      <c r="CB229" s="111">
        <f t="shared" si="391"/>
        <v>1605.9599999999998</v>
      </c>
      <c r="CC229" s="182">
        <v>40.5</v>
      </c>
      <c r="CD229" s="111">
        <f t="shared" si="392"/>
        <v>81</v>
      </c>
      <c r="CE229" s="8">
        <f t="shared" si="427"/>
        <v>40</v>
      </c>
      <c r="CF229" s="298">
        <f t="shared" si="396"/>
        <v>40</v>
      </c>
      <c r="CG229" s="110">
        <f t="shared" si="428"/>
        <v>2.375</v>
      </c>
      <c r="CH229" s="9">
        <f t="shared" si="397"/>
        <v>95</v>
      </c>
      <c r="CI229" s="10">
        <f t="shared" si="429"/>
        <v>63.049249999999994</v>
      </c>
      <c r="CJ229" s="117">
        <f t="shared" si="398"/>
        <v>2521.9699999999998</v>
      </c>
      <c r="CK229" s="5"/>
      <c r="CL229" s="302">
        <f t="shared" si="430"/>
        <v>0</v>
      </c>
      <c r="CM229" s="40"/>
      <c r="CN229" s="9">
        <f t="shared" si="431"/>
        <v>0</v>
      </c>
      <c r="CO229" s="6"/>
      <c r="CP229" s="117">
        <f t="shared" si="432"/>
        <v>0</v>
      </c>
      <c r="CQ229" s="195">
        <f t="shared" si="433"/>
        <v>49</v>
      </c>
      <c r="CR229" s="298">
        <f t="shared" si="434"/>
        <v>49</v>
      </c>
      <c r="CS229" s="9">
        <f t="shared" si="435"/>
        <v>191.60000000000002</v>
      </c>
      <c r="CT229" s="117">
        <f t="shared" si="436"/>
        <v>4091.9300000000003</v>
      </c>
      <c r="CU229" s="196">
        <f t="shared" si="437"/>
        <v>72</v>
      </c>
      <c r="CV229" s="298">
        <f t="shared" si="438"/>
        <v>72</v>
      </c>
      <c r="CW229" s="31">
        <f t="shared" si="439"/>
        <v>269.79999999999995</v>
      </c>
      <c r="CX229" s="121">
        <f t="shared" si="440"/>
        <v>5071.91</v>
      </c>
      <c r="CY229" s="196">
        <f t="shared" si="441"/>
        <v>121</v>
      </c>
      <c r="CZ229" s="298">
        <f t="shared" si="442"/>
        <v>121</v>
      </c>
      <c r="DA229" s="31">
        <f t="shared" si="443"/>
        <v>461.4</v>
      </c>
      <c r="DB229" s="121">
        <f t="shared" si="444"/>
        <v>9163.84</v>
      </c>
      <c r="DC229" s="196">
        <f t="shared" si="445"/>
        <v>3</v>
      </c>
      <c r="DD229" s="298">
        <f t="shared" si="446"/>
        <v>3</v>
      </c>
      <c r="DE229" s="9">
        <f t="shared" si="447"/>
        <v>7</v>
      </c>
      <c r="DF229" s="11">
        <f t="shared" si="448"/>
        <v>139</v>
      </c>
      <c r="DG229" s="29">
        <f t="shared" si="449"/>
        <v>468.39999999999992</v>
      </c>
      <c r="DH229" s="11">
        <f t="shared" si="450"/>
        <v>9302.8399999999983</v>
      </c>
    </row>
    <row r="230" spans="1:113">
      <c r="A230" s="179" t="s">
        <v>45</v>
      </c>
      <c r="B230" s="180" t="s">
        <v>256</v>
      </c>
      <c r="C230" s="181">
        <v>198640</v>
      </c>
      <c r="D230" s="146">
        <v>10</v>
      </c>
      <c r="E230" s="413">
        <v>101</v>
      </c>
      <c r="F230" s="346">
        <v>1</v>
      </c>
      <c r="G230" s="116">
        <f t="shared" si="393"/>
        <v>100</v>
      </c>
      <c r="H230" s="108">
        <f t="shared" si="399"/>
        <v>100</v>
      </c>
      <c r="I230" s="376">
        <f t="shared" si="400"/>
        <v>100</v>
      </c>
      <c r="J230" s="375"/>
      <c r="K230" s="5">
        <v>4</v>
      </c>
      <c r="L230" s="302">
        <f t="shared" si="394"/>
        <v>4</v>
      </c>
      <c r="M230" s="512">
        <v>1</v>
      </c>
      <c r="N230" s="302">
        <f t="shared" si="401"/>
        <v>1</v>
      </c>
      <c r="O230" s="512"/>
      <c r="P230" s="302">
        <f t="shared" si="402"/>
        <v>0</v>
      </c>
      <c r="Q230" s="520">
        <v>3.5</v>
      </c>
      <c r="R230" s="120">
        <f t="shared" si="376"/>
        <v>14</v>
      </c>
      <c r="S230" s="520">
        <v>1.5</v>
      </c>
      <c r="T230" s="120">
        <f t="shared" si="403"/>
        <v>1.5</v>
      </c>
      <c r="U230" s="520"/>
      <c r="V230" s="120">
        <f t="shared" si="404"/>
        <v>0</v>
      </c>
      <c r="W230" s="520">
        <v>84.75</v>
      </c>
      <c r="X230" s="7">
        <f t="shared" si="395"/>
        <v>339</v>
      </c>
      <c r="Y230" s="182">
        <v>66</v>
      </c>
      <c r="Z230" s="7">
        <f t="shared" si="377"/>
        <v>66</v>
      </c>
      <c r="AA230" s="182"/>
      <c r="AB230" s="7">
        <f t="shared" si="378"/>
        <v>0</v>
      </c>
      <c r="AC230" s="8">
        <f t="shared" si="405"/>
        <v>5</v>
      </c>
      <c r="AD230" s="298">
        <f t="shared" si="379"/>
        <v>5</v>
      </c>
      <c r="AE230" s="110">
        <f t="shared" si="406"/>
        <v>3.1</v>
      </c>
      <c r="AF230" s="9">
        <f t="shared" si="380"/>
        <v>15.5</v>
      </c>
      <c r="AG230" s="10">
        <f t="shared" si="407"/>
        <v>81</v>
      </c>
      <c r="AH230" s="11">
        <f t="shared" si="381"/>
        <v>405</v>
      </c>
      <c r="AI230" s="6">
        <v>51</v>
      </c>
      <c r="AJ230" s="298">
        <f t="shared" si="408"/>
        <v>51</v>
      </c>
      <c r="AK230" s="6">
        <v>22</v>
      </c>
      <c r="AL230" s="298">
        <f t="shared" si="409"/>
        <v>22</v>
      </c>
      <c r="AM230" s="6"/>
      <c r="AN230" s="298">
        <f t="shared" si="410"/>
        <v>0</v>
      </c>
      <c r="AO230" s="182">
        <v>4.47</v>
      </c>
      <c r="AP230" s="41">
        <f t="shared" si="382"/>
        <v>227.97</v>
      </c>
      <c r="AQ230" s="182">
        <v>4.5199999999999996</v>
      </c>
      <c r="AR230" s="41">
        <f t="shared" si="411"/>
        <v>99.44</v>
      </c>
      <c r="AS230" s="182"/>
      <c r="AT230" s="41">
        <f t="shared" si="412"/>
        <v>0</v>
      </c>
      <c r="AU230" s="182">
        <v>99.39</v>
      </c>
      <c r="AV230" s="111">
        <f t="shared" si="383"/>
        <v>5068.8900000000003</v>
      </c>
      <c r="AW230" s="182">
        <v>79.41</v>
      </c>
      <c r="AX230" s="111">
        <f t="shared" si="384"/>
        <v>1747.02</v>
      </c>
      <c r="AY230" s="182"/>
      <c r="AZ230" s="118">
        <f t="shared" si="385"/>
        <v>0</v>
      </c>
      <c r="BA230" s="8">
        <f t="shared" si="413"/>
        <v>73</v>
      </c>
      <c r="BB230" s="298">
        <f t="shared" si="386"/>
        <v>73</v>
      </c>
      <c r="BC230" s="110">
        <f t="shared" si="414"/>
        <v>4.4850684931506848</v>
      </c>
      <c r="BD230" s="9">
        <f t="shared" si="387"/>
        <v>327.40999999999997</v>
      </c>
      <c r="BE230" s="10">
        <f t="shared" si="415"/>
        <v>93.368630136986297</v>
      </c>
      <c r="BF230" s="11">
        <f t="shared" si="388"/>
        <v>6815.91</v>
      </c>
      <c r="BG230" s="304">
        <f t="shared" si="416"/>
        <v>78</v>
      </c>
      <c r="BH230" s="298">
        <f t="shared" si="417"/>
        <v>78</v>
      </c>
      <c r="BI230" s="112">
        <f t="shared" si="418"/>
        <v>4.3962820512820509</v>
      </c>
      <c r="BJ230" s="113">
        <f t="shared" si="389"/>
        <v>342.90999999999997</v>
      </c>
      <c r="BK230" s="10">
        <f t="shared" si="419"/>
        <v>92.575769230769225</v>
      </c>
      <c r="BL230" s="119">
        <f t="shared" si="390"/>
        <v>7220.91</v>
      </c>
      <c r="BM230" s="5">
        <v>15</v>
      </c>
      <c r="BN230" s="298">
        <f t="shared" si="420"/>
        <v>15</v>
      </c>
      <c r="BO230" s="6">
        <v>7</v>
      </c>
      <c r="BP230" s="298">
        <f t="shared" si="421"/>
        <v>7</v>
      </c>
      <c r="BQ230" s="6"/>
      <c r="BR230" s="298">
        <f t="shared" si="422"/>
        <v>0</v>
      </c>
      <c r="BS230" s="183">
        <v>2.27</v>
      </c>
      <c r="BT230" s="41">
        <f t="shared" si="423"/>
        <v>34.049999999999997</v>
      </c>
      <c r="BU230" s="183">
        <v>2.5</v>
      </c>
      <c r="BV230" s="41">
        <f t="shared" si="424"/>
        <v>17.5</v>
      </c>
      <c r="BW230" s="183"/>
      <c r="BX230" s="41">
        <f t="shared" si="425"/>
        <v>0</v>
      </c>
      <c r="BY230" s="182">
        <v>70.13</v>
      </c>
      <c r="BZ230" s="111">
        <f t="shared" si="426"/>
        <v>1051.9499999999998</v>
      </c>
      <c r="CA230" s="182">
        <v>56.14</v>
      </c>
      <c r="CB230" s="111">
        <f t="shared" si="391"/>
        <v>392.98</v>
      </c>
      <c r="CC230" s="182"/>
      <c r="CD230" s="111">
        <f t="shared" si="392"/>
        <v>0</v>
      </c>
      <c r="CE230" s="8">
        <f t="shared" si="427"/>
        <v>22</v>
      </c>
      <c r="CF230" s="298">
        <f t="shared" si="396"/>
        <v>22</v>
      </c>
      <c r="CG230" s="110">
        <f t="shared" si="428"/>
        <v>2.3431818181818183</v>
      </c>
      <c r="CH230" s="9">
        <f t="shared" si="397"/>
        <v>51.550000000000004</v>
      </c>
      <c r="CI230" s="10">
        <f t="shared" si="429"/>
        <v>65.678636363636357</v>
      </c>
      <c r="CJ230" s="117">
        <f t="shared" si="398"/>
        <v>1444.9299999999998</v>
      </c>
      <c r="CK230" s="5"/>
      <c r="CL230" s="302">
        <f t="shared" si="430"/>
        <v>0</v>
      </c>
      <c r="CM230" s="40"/>
      <c r="CN230" s="9">
        <f t="shared" si="431"/>
        <v>0</v>
      </c>
      <c r="CO230" s="6"/>
      <c r="CP230" s="117">
        <f t="shared" si="432"/>
        <v>0</v>
      </c>
      <c r="CQ230" s="195">
        <f t="shared" si="433"/>
        <v>70</v>
      </c>
      <c r="CR230" s="298">
        <f t="shared" si="434"/>
        <v>70</v>
      </c>
      <c r="CS230" s="9">
        <f t="shared" si="435"/>
        <v>276.02</v>
      </c>
      <c r="CT230" s="117">
        <f t="shared" si="436"/>
        <v>6459.84</v>
      </c>
      <c r="CU230" s="196">
        <f t="shared" si="437"/>
        <v>30</v>
      </c>
      <c r="CV230" s="298">
        <f t="shared" si="438"/>
        <v>30</v>
      </c>
      <c r="CW230" s="31">
        <f t="shared" si="439"/>
        <v>118.44</v>
      </c>
      <c r="CX230" s="121">
        <f t="shared" si="440"/>
        <v>2206</v>
      </c>
      <c r="CY230" s="196">
        <f t="shared" si="441"/>
        <v>100</v>
      </c>
      <c r="CZ230" s="298">
        <f t="shared" si="442"/>
        <v>100</v>
      </c>
      <c r="DA230" s="31">
        <f t="shared" si="443"/>
        <v>394.46</v>
      </c>
      <c r="DB230" s="121">
        <f t="shared" si="444"/>
        <v>8665.84</v>
      </c>
      <c r="DC230" s="196">
        <f t="shared" si="445"/>
        <v>0</v>
      </c>
      <c r="DD230" s="298">
        <f t="shared" si="446"/>
        <v>0</v>
      </c>
      <c r="DE230" s="9" t="str">
        <f t="shared" si="447"/>
        <v/>
      </c>
      <c r="DF230" s="11" t="str">
        <f t="shared" si="448"/>
        <v/>
      </c>
      <c r="DG230" s="29">
        <f t="shared" si="449"/>
        <v>394.46</v>
      </c>
      <c r="DH230" s="11">
        <f t="shared" si="450"/>
        <v>8665.84</v>
      </c>
    </row>
    <row r="231" spans="1:113">
      <c r="A231" s="179" t="s">
        <v>45</v>
      </c>
      <c r="B231" s="180" t="s">
        <v>257</v>
      </c>
      <c r="C231" s="181">
        <v>198729</v>
      </c>
      <c r="D231" s="146">
        <v>10</v>
      </c>
      <c r="E231" s="413">
        <v>128</v>
      </c>
      <c r="F231" s="346">
        <v>20</v>
      </c>
      <c r="G231" s="116">
        <f t="shared" si="393"/>
        <v>108</v>
      </c>
      <c r="H231" s="108">
        <f t="shared" si="399"/>
        <v>108</v>
      </c>
      <c r="I231" s="376">
        <f t="shared" si="400"/>
        <v>108</v>
      </c>
      <c r="J231" s="375"/>
      <c r="K231" s="5">
        <v>12</v>
      </c>
      <c r="L231" s="302">
        <f t="shared" si="394"/>
        <v>12</v>
      </c>
      <c r="M231" s="512">
        <v>6</v>
      </c>
      <c r="N231" s="302">
        <f t="shared" si="401"/>
        <v>6</v>
      </c>
      <c r="O231" s="512"/>
      <c r="P231" s="302">
        <f t="shared" si="402"/>
        <v>0</v>
      </c>
      <c r="Q231" s="520">
        <v>2.79</v>
      </c>
      <c r="R231" s="120">
        <f t="shared" si="376"/>
        <v>33.480000000000004</v>
      </c>
      <c r="S231" s="520">
        <v>3.83</v>
      </c>
      <c r="T231" s="120">
        <f t="shared" si="403"/>
        <v>22.98</v>
      </c>
      <c r="U231" s="520"/>
      <c r="V231" s="120">
        <f t="shared" si="404"/>
        <v>0</v>
      </c>
      <c r="W231" s="520">
        <v>69.5</v>
      </c>
      <c r="X231" s="7">
        <f t="shared" si="395"/>
        <v>834</v>
      </c>
      <c r="Y231" s="182">
        <v>67.83</v>
      </c>
      <c r="Z231" s="7">
        <f t="shared" si="377"/>
        <v>406.98</v>
      </c>
      <c r="AA231" s="182"/>
      <c r="AB231" s="7">
        <f t="shared" si="378"/>
        <v>0</v>
      </c>
      <c r="AC231" s="8">
        <f t="shared" si="405"/>
        <v>18</v>
      </c>
      <c r="AD231" s="298">
        <f t="shared" si="379"/>
        <v>18</v>
      </c>
      <c r="AE231" s="110">
        <f t="shared" si="406"/>
        <v>3.1366666666666672</v>
      </c>
      <c r="AF231" s="9">
        <f t="shared" si="380"/>
        <v>56.460000000000008</v>
      </c>
      <c r="AG231" s="10">
        <f t="shared" si="407"/>
        <v>68.943333333333328</v>
      </c>
      <c r="AH231" s="11">
        <f t="shared" si="381"/>
        <v>1240.98</v>
      </c>
      <c r="AI231" s="6">
        <v>43</v>
      </c>
      <c r="AJ231" s="298">
        <f t="shared" si="408"/>
        <v>43</v>
      </c>
      <c r="AK231" s="6">
        <v>25</v>
      </c>
      <c r="AL231" s="298">
        <f t="shared" si="409"/>
        <v>25</v>
      </c>
      <c r="AM231" s="6"/>
      <c r="AN231" s="298">
        <f t="shared" si="410"/>
        <v>0</v>
      </c>
      <c r="AO231" s="182">
        <v>5.14</v>
      </c>
      <c r="AP231" s="41">
        <f t="shared" si="382"/>
        <v>221.01999999999998</v>
      </c>
      <c r="AQ231" s="182">
        <v>5.38</v>
      </c>
      <c r="AR231" s="41">
        <f t="shared" si="411"/>
        <v>134.5</v>
      </c>
      <c r="AS231" s="182"/>
      <c r="AT231" s="41">
        <f t="shared" si="412"/>
        <v>0</v>
      </c>
      <c r="AU231" s="182">
        <v>105.19</v>
      </c>
      <c r="AV231" s="111">
        <f t="shared" si="383"/>
        <v>4523.17</v>
      </c>
      <c r="AW231" s="182">
        <v>81.400000000000006</v>
      </c>
      <c r="AX231" s="111">
        <f t="shared" si="384"/>
        <v>2035.0000000000002</v>
      </c>
      <c r="AY231" s="182"/>
      <c r="AZ231" s="118">
        <f t="shared" si="385"/>
        <v>0</v>
      </c>
      <c r="BA231" s="8">
        <f t="shared" si="413"/>
        <v>68</v>
      </c>
      <c r="BB231" s="298">
        <f t="shared" si="386"/>
        <v>68</v>
      </c>
      <c r="BC231" s="110">
        <f t="shared" si="414"/>
        <v>5.2282352941176464</v>
      </c>
      <c r="BD231" s="9">
        <f t="shared" si="387"/>
        <v>355.52</v>
      </c>
      <c r="BE231" s="10">
        <f t="shared" si="415"/>
        <v>96.44367647058823</v>
      </c>
      <c r="BF231" s="11">
        <f t="shared" si="388"/>
        <v>6558.17</v>
      </c>
      <c r="BG231" s="304">
        <f t="shared" si="416"/>
        <v>86</v>
      </c>
      <c r="BH231" s="298">
        <f t="shared" si="417"/>
        <v>86</v>
      </c>
      <c r="BI231" s="112">
        <f t="shared" si="418"/>
        <v>4.7904651162790701</v>
      </c>
      <c r="BJ231" s="113">
        <f t="shared" si="389"/>
        <v>411.98</v>
      </c>
      <c r="BK231" s="10">
        <f t="shared" si="419"/>
        <v>90.687790697674416</v>
      </c>
      <c r="BL231" s="119">
        <f t="shared" si="390"/>
        <v>7799.15</v>
      </c>
      <c r="BM231" s="5">
        <v>6</v>
      </c>
      <c r="BN231" s="298">
        <f t="shared" si="420"/>
        <v>6</v>
      </c>
      <c r="BO231" s="6">
        <v>16</v>
      </c>
      <c r="BP231" s="298">
        <f t="shared" si="421"/>
        <v>16</v>
      </c>
      <c r="BQ231" s="6"/>
      <c r="BR231" s="298">
        <f t="shared" si="422"/>
        <v>0</v>
      </c>
      <c r="BS231" s="183">
        <v>2.83</v>
      </c>
      <c r="BT231" s="41">
        <f t="shared" si="423"/>
        <v>16.98</v>
      </c>
      <c r="BU231" s="183">
        <v>3.88</v>
      </c>
      <c r="BV231" s="41">
        <f t="shared" si="424"/>
        <v>62.08</v>
      </c>
      <c r="BW231" s="183"/>
      <c r="BX231" s="41">
        <f t="shared" si="425"/>
        <v>0</v>
      </c>
      <c r="BY231" s="182">
        <v>74.5</v>
      </c>
      <c r="BZ231" s="111">
        <f t="shared" si="426"/>
        <v>447</v>
      </c>
      <c r="CA231" s="182">
        <v>63.88</v>
      </c>
      <c r="CB231" s="111">
        <f t="shared" si="391"/>
        <v>1022.08</v>
      </c>
      <c r="CC231" s="182"/>
      <c r="CD231" s="111">
        <f t="shared" si="392"/>
        <v>0</v>
      </c>
      <c r="CE231" s="8">
        <f t="shared" si="427"/>
        <v>22</v>
      </c>
      <c r="CF231" s="298">
        <f t="shared" si="396"/>
        <v>22</v>
      </c>
      <c r="CG231" s="110">
        <f t="shared" si="428"/>
        <v>3.5936363636363637</v>
      </c>
      <c r="CH231" s="9">
        <f t="shared" si="397"/>
        <v>79.06</v>
      </c>
      <c r="CI231" s="10">
        <f t="shared" si="429"/>
        <v>66.776363636363627</v>
      </c>
      <c r="CJ231" s="117">
        <f t="shared" si="398"/>
        <v>1469.0799999999997</v>
      </c>
      <c r="CK231" s="5"/>
      <c r="CL231" s="302">
        <f t="shared" si="430"/>
        <v>0</v>
      </c>
      <c r="CM231" s="40"/>
      <c r="CN231" s="9">
        <f t="shared" si="431"/>
        <v>0</v>
      </c>
      <c r="CO231" s="6"/>
      <c r="CP231" s="117">
        <f t="shared" si="432"/>
        <v>0</v>
      </c>
      <c r="CQ231" s="195">
        <f t="shared" si="433"/>
        <v>61</v>
      </c>
      <c r="CR231" s="298">
        <f t="shared" si="434"/>
        <v>61</v>
      </c>
      <c r="CS231" s="9">
        <f t="shared" si="435"/>
        <v>271.48</v>
      </c>
      <c r="CT231" s="117">
        <f t="shared" si="436"/>
        <v>5804.17</v>
      </c>
      <c r="CU231" s="196">
        <f t="shared" si="437"/>
        <v>47</v>
      </c>
      <c r="CV231" s="298">
        <f t="shared" si="438"/>
        <v>47</v>
      </c>
      <c r="CW231" s="31">
        <f t="shared" si="439"/>
        <v>219.56</v>
      </c>
      <c r="CX231" s="121">
        <f t="shared" si="440"/>
        <v>3464.0600000000004</v>
      </c>
      <c r="CY231" s="196">
        <f t="shared" si="441"/>
        <v>108</v>
      </c>
      <c r="CZ231" s="298">
        <f t="shared" si="442"/>
        <v>108</v>
      </c>
      <c r="DA231" s="31">
        <f t="shared" si="443"/>
        <v>491.04</v>
      </c>
      <c r="DB231" s="121">
        <f t="shared" si="444"/>
        <v>9268.23</v>
      </c>
      <c r="DC231" s="196">
        <f t="shared" si="445"/>
        <v>0</v>
      </c>
      <c r="DD231" s="298">
        <f t="shared" si="446"/>
        <v>0</v>
      </c>
      <c r="DE231" s="9" t="str">
        <f t="shared" si="447"/>
        <v/>
      </c>
      <c r="DF231" s="11" t="str">
        <f t="shared" si="448"/>
        <v/>
      </c>
      <c r="DG231" s="29">
        <f t="shared" si="449"/>
        <v>491.04</v>
      </c>
      <c r="DH231" s="11">
        <f t="shared" si="450"/>
        <v>9268.23</v>
      </c>
    </row>
    <row r="232" spans="1:113">
      <c r="A232" s="179" t="s">
        <v>45</v>
      </c>
      <c r="B232" s="180" t="s">
        <v>258</v>
      </c>
      <c r="C232" s="181">
        <v>198905</v>
      </c>
      <c r="D232" s="146">
        <v>10</v>
      </c>
      <c r="E232" s="413">
        <v>50</v>
      </c>
      <c r="F232" s="346">
        <v>1</v>
      </c>
      <c r="G232" s="116">
        <f t="shared" si="393"/>
        <v>49</v>
      </c>
      <c r="H232" s="108">
        <f t="shared" ref="H232:H238" si="451">+K232+M232+O232+AI232+AK232+AM232+BM232+BO232+BQ232+CK232</f>
        <v>49</v>
      </c>
      <c r="I232" s="376">
        <f t="shared" ref="I232:I238" si="452">+L232+N232+P232+AJ232+AL232+AN232+BN232+BP232+BR232+CL232</f>
        <v>49</v>
      </c>
      <c r="J232" s="375"/>
      <c r="K232" s="5">
        <v>3</v>
      </c>
      <c r="L232" s="302">
        <f t="shared" si="394"/>
        <v>3</v>
      </c>
      <c r="M232" s="512">
        <v>1</v>
      </c>
      <c r="N232" s="302">
        <f t="shared" ref="N232:N238" si="453">IF(Y232&gt;0,M232,)</f>
        <v>1</v>
      </c>
      <c r="O232" s="512"/>
      <c r="P232" s="302">
        <f t="shared" ref="P232:P238" si="454">IF(AA232&gt;0,O232,)</f>
        <v>0</v>
      </c>
      <c r="Q232" s="520">
        <v>2.83</v>
      </c>
      <c r="R232" s="120">
        <f t="shared" si="376"/>
        <v>8.49</v>
      </c>
      <c r="S232" s="520">
        <v>4</v>
      </c>
      <c r="T232" s="120">
        <f t="shared" ref="T232:T238" si="455">IF(M232&gt;0,(M232*S232),)</f>
        <v>4</v>
      </c>
      <c r="U232" s="520"/>
      <c r="V232" s="120">
        <f t="shared" ref="V232:V238" si="456">IF(O232&gt;0,(O232*U232),)</f>
        <v>0</v>
      </c>
      <c r="W232" s="520">
        <v>76</v>
      </c>
      <c r="X232" s="7">
        <f t="shared" si="395"/>
        <v>228</v>
      </c>
      <c r="Y232" s="182">
        <v>67</v>
      </c>
      <c r="Z232" s="7">
        <f t="shared" si="377"/>
        <v>67</v>
      </c>
      <c r="AA232" s="182"/>
      <c r="AB232" s="7">
        <f t="shared" si="378"/>
        <v>0</v>
      </c>
      <c r="AC232" s="8">
        <f t="shared" ref="AC232:AC238" si="457">K232+M232+O232</f>
        <v>4</v>
      </c>
      <c r="AD232" s="298">
        <f t="shared" si="379"/>
        <v>4</v>
      </c>
      <c r="AE232" s="110">
        <f t="shared" ref="AE232:AE238" si="458">IF(AC232&gt;0,((R232+T232+V232)/AC232),)</f>
        <v>3.1225000000000001</v>
      </c>
      <c r="AF232" s="9">
        <f t="shared" si="380"/>
        <v>12.49</v>
      </c>
      <c r="AG232" s="10">
        <f t="shared" ref="AG232:AG238" si="459">IF((X232+Z232+AB232)&gt;0,((X232+Z232+AB232)/AC232),)</f>
        <v>73.75</v>
      </c>
      <c r="AH232" s="11">
        <f t="shared" si="381"/>
        <v>295</v>
      </c>
      <c r="AI232" s="6">
        <v>19</v>
      </c>
      <c r="AJ232" s="298">
        <f t="shared" ref="AJ232:AJ238" si="460">IF(AU232&gt;0,AI232,)</f>
        <v>19</v>
      </c>
      <c r="AK232" s="6">
        <v>15</v>
      </c>
      <c r="AL232" s="298">
        <f t="shared" ref="AL232:AL238" si="461">IF(AW232&gt;0,AK232,)</f>
        <v>15</v>
      </c>
      <c r="AM232" s="6"/>
      <c r="AN232" s="298">
        <f t="shared" ref="AN232:AN238" si="462">IF(AY232&gt;0,AM232,)</f>
        <v>0</v>
      </c>
      <c r="AO232" s="182">
        <v>3.87</v>
      </c>
      <c r="AP232" s="41">
        <f t="shared" si="382"/>
        <v>73.53</v>
      </c>
      <c r="AQ232" s="182">
        <v>5.67</v>
      </c>
      <c r="AR232" s="41">
        <f t="shared" ref="AR232:AR238" si="463">IF(AK232&gt;0,(AK232*AQ232),)</f>
        <v>85.05</v>
      </c>
      <c r="AS232" s="182"/>
      <c r="AT232" s="41">
        <f t="shared" ref="AT232:AT238" si="464">IF(AM232&gt;0,(AM232*AS232),)</f>
        <v>0</v>
      </c>
      <c r="AU232" s="182">
        <v>86.74</v>
      </c>
      <c r="AV232" s="111">
        <f t="shared" si="383"/>
        <v>1648.06</v>
      </c>
      <c r="AW232" s="182">
        <v>73.8</v>
      </c>
      <c r="AX232" s="111">
        <f t="shared" si="384"/>
        <v>1107</v>
      </c>
      <c r="AY232" s="182"/>
      <c r="AZ232" s="118">
        <f t="shared" si="385"/>
        <v>0</v>
      </c>
      <c r="BA232" s="8">
        <f t="shared" ref="BA232:BA238" si="465">AI232+AK232+AM232</f>
        <v>34</v>
      </c>
      <c r="BB232" s="298">
        <f t="shared" si="386"/>
        <v>34</v>
      </c>
      <c r="BC232" s="110">
        <f t="shared" ref="BC232:BC238" si="466">IF(BA232&gt;0,((AP232+AR232+AT232)/BA232),)</f>
        <v>4.6641176470588235</v>
      </c>
      <c r="BD232" s="9">
        <f t="shared" si="387"/>
        <v>158.57999999999998</v>
      </c>
      <c r="BE232" s="10">
        <f t="shared" ref="BE232:BE238" si="467">IF((AV232+AX232+AZ232)&gt;0,((AV232+AX232+AZ232)/BA232),)</f>
        <v>81.031176470588235</v>
      </c>
      <c r="BF232" s="11">
        <f t="shared" si="388"/>
        <v>2755.06</v>
      </c>
      <c r="BG232" s="304">
        <f t="shared" ref="BG232:BG238" si="468">AC232+BA232</f>
        <v>38</v>
      </c>
      <c r="BH232" s="298">
        <f t="shared" ref="BH232:BH238" si="469">AD232+BB232</f>
        <v>38</v>
      </c>
      <c r="BI232" s="112">
        <f t="shared" ref="BI232:BI238" si="470">IF(BG232&gt;0,((AC232*AE232)+(BA232*BC232))/BG232,)</f>
        <v>4.5018421052631581</v>
      </c>
      <c r="BJ232" s="113">
        <f t="shared" si="389"/>
        <v>171.07</v>
      </c>
      <c r="BK232" s="10">
        <f t="shared" ref="BK232:BK238" si="471">IF(BH232&gt;0,((AD232*AG232)+(BB232*BE232))/BH232,)</f>
        <v>80.264736842105265</v>
      </c>
      <c r="BL232" s="119">
        <f t="shared" si="390"/>
        <v>3050.06</v>
      </c>
      <c r="BM232" s="5">
        <v>5</v>
      </c>
      <c r="BN232" s="298">
        <f t="shared" si="420"/>
        <v>5</v>
      </c>
      <c r="BO232" s="6">
        <v>6</v>
      </c>
      <c r="BP232" s="298">
        <f t="shared" ref="BP232:BP238" si="472">IF(CA232&gt;0,BO232,)</f>
        <v>6</v>
      </c>
      <c r="BQ232" s="6"/>
      <c r="BR232" s="298">
        <f t="shared" ref="BR232:BR238" si="473">IF(CC232&gt;0,BQ232,)</f>
        <v>0</v>
      </c>
      <c r="BS232" s="183">
        <v>3.4</v>
      </c>
      <c r="BT232" s="41">
        <f t="shared" si="423"/>
        <v>17</v>
      </c>
      <c r="BU232" s="183">
        <v>1.92</v>
      </c>
      <c r="BV232" s="41">
        <f t="shared" ref="BV232:BV238" si="474">IF(BO232&gt;0,(BO232*BU232),)</f>
        <v>11.52</v>
      </c>
      <c r="BW232" s="183"/>
      <c r="BX232" s="41">
        <f t="shared" ref="BX232:BX238" si="475">IF(BQ232&gt;0,(BQ232*BW232),)</f>
        <v>0</v>
      </c>
      <c r="BY232" s="182">
        <v>80.400000000000006</v>
      </c>
      <c r="BZ232" s="111">
        <f t="shared" si="426"/>
        <v>402</v>
      </c>
      <c r="CA232" s="182">
        <v>44.83</v>
      </c>
      <c r="CB232" s="111">
        <f t="shared" si="391"/>
        <v>268.98</v>
      </c>
      <c r="CC232" s="182"/>
      <c r="CD232" s="111">
        <f t="shared" si="392"/>
        <v>0</v>
      </c>
      <c r="CE232" s="8">
        <f t="shared" ref="CE232:CE238" si="476">BM232+BO232+BQ232</f>
        <v>11</v>
      </c>
      <c r="CF232" s="298">
        <f t="shared" si="396"/>
        <v>11</v>
      </c>
      <c r="CG232" s="110">
        <f t="shared" ref="CG232:CG238" si="477">IF(CE232&gt;0,((BT232+BV232+BX232)/CE232),)</f>
        <v>2.5927272727272728</v>
      </c>
      <c r="CH232" s="9">
        <f t="shared" si="397"/>
        <v>28.52</v>
      </c>
      <c r="CI232" s="10">
        <f t="shared" ref="CI232:CI238" si="478">IF((BZ232+CB232+CD232)&gt;0,((BZ232+CB232+CD232)/CE232),)</f>
        <v>60.99818181818182</v>
      </c>
      <c r="CJ232" s="117">
        <f t="shared" si="398"/>
        <v>670.98</v>
      </c>
      <c r="CK232" s="5"/>
      <c r="CL232" s="302">
        <f t="shared" ref="CL232:CL238" si="479">IF(CO232&gt;0,CK232,)</f>
        <v>0</v>
      </c>
      <c r="CM232" s="40"/>
      <c r="CN232" s="9">
        <f t="shared" ref="CN232:CN238" si="480">IF(CK232&gt;0,(CK232*CM232),)</f>
        <v>0</v>
      </c>
      <c r="CO232" s="6"/>
      <c r="CP232" s="117">
        <f t="shared" ref="CP232:CP238" si="481">IF(CO232&gt;0,(CK232*CO232),)</f>
        <v>0</v>
      </c>
      <c r="CQ232" s="195">
        <f t="shared" ref="CQ232:CQ238" si="482">(K232+AI232+BM232)</f>
        <v>27</v>
      </c>
      <c r="CR232" s="298">
        <f t="shared" ref="CR232:CR238" si="483">(L232+AJ232+BN232)</f>
        <v>27</v>
      </c>
      <c r="CS232" s="9">
        <f t="shared" ref="CS232:CS238" si="484">IF(CQ232&gt;0,(R232+AP232+BT232),"")</f>
        <v>99.02</v>
      </c>
      <c r="CT232" s="117">
        <f t="shared" ref="CT232:CT238" si="485">IF(CR232&gt;0,(X232+AV232+BZ232),"")</f>
        <v>2278.06</v>
      </c>
      <c r="CU232" s="196">
        <f t="shared" ref="CU232:CU238" si="486">(M232+AK232+BO232)</f>
        <v>22</v>
      </c>
      <c r="CV232" s="298">
        <f t="shared" ref="CV232:CV238" si="487">(N232+AL232+BP232)</f>
        <v>22</v>
      </c>
      <c r="CW232" s="31">
        <f t="shared" ref="CW232:CW238" si="488">IF(CU232&gt;0,T232+AR232+BV232,)</f>
        <v>100.57</v>
      </c>
      <c r="CX232" s="121">
        <f t="shared" ref="CX232:CX238" si="489">IF(CV232&gt;0,Z232+AX232+CB232,)</f>
        <v>1442.98</v>
      </c>
      <c r="CY232" s="196">
        <f t="shared" ref="CY232:CY238" si="490">+CU232+CQ232</f>
        <v>49</v>
      </c>
      <c r="CZ232" s="298">
        <f t="shared" ref="CZ232:CZ238" si="491">+CV232+CR232</f>
        <v>49</v>
      </c>
      <c r="DA232" s="31">
        <f t="shared" ref="DA232:DA238" si="492">IF(CY232&gt;0,(CS232+CW232),"")</f>
        <v>199.58999999999997</v>
      </c>
      <c r="DB232" s="121">
        <f t="shared" ref="DB232:DB238" si="493">IF(CZ232&gt;0,(CT232+CX232),"")</f>
        <v>3721.04</v>
      </c>
      <c r="DC232" s="196">
        <f t="shared" ref="DC232:DC238" si="494">(O232+AM232+BQ232)</f>
        <v>0</v>
      </c>
      <c r="DD232" s="298">
        <f t="shared" ref="DD232:DD238" si="495">(P232+AN232+BR232)</f>
        <v>0</v>
      </c>
      <c r="DE232" s="9" t="str">
        <f t="shared" ref="DE232:DE238" si="496">IF(DC232&gt;0,(V232+AT232+BX232),"")</f>
        <v/>
      </c>
      <c r="DF232" s="11" t="str">
        <f t="shared" ref="DF232:DF238" si="497">IF(DD232&gt;0,(AB232+AZ232+CD232),"")</f>
        <v/>
      </c>
      <c r="DG232" s="29">
        <f t="shared" ref="DG232:DG238" si="498">IF((BG232+CE232+CK232)&gt;0,(BJ232+CH232+CN232),"")</f>
        <v>199.59</v>
      </c>
      <c r="DH232" s="11">
        <f t="shared" ref="DH232:DH238" si="499">IF((BH232+CF232+CL232)&gt;0,(BL232+CJ232+CP232),"")</f>
        <v>3721.04</v>
      </c>
    </row>
    <row r="233" spans="1:113">
      <c r="A233" s="179" t="s">
        <v>45</v>
      </c>
      <c r="B233" s="180" t="s">
        <v>259</v>
      </c>
      <c r="C233" s="181">
        <v>198923</v>
      </c>
      <c r="D233" s="146">
        <v>10</v>
      </c>
      <c r="E233" s="413">
        <v>81</v>
      </c>
      <c r="F233" s="346">
        <v>4</v>
      </c>
      <c r="G233" s="116">
        <f t="shared" si="393"/>
        <v>77</v>
      </c>
      <c r="H233" s="108">
        <f t="shared" si="451"/>
        <v>77</v>
      </c>
      <c r="I233" s="376">
        <f t="shared" si="452"/>
        <v>77</v>
      </c>
      <c r="J233" s="375"/>
      <c r="K233" s="5">
        <v>8</v>
      </c>
      <c r="L233" s="302">
        <f t="shared" si="394"/>
        <v>8</v>
      </c>
      <c r="M233" s="512">
        <v>6</v>
      </c>
      <c r="N233" s="302">
        <f t="shared" si="453"/>
        <v>6</v>
      </c>
      <c r="O233" s="512"/>
      <c r="P233" s="302">
        <f t="shared" si="454"/>
        <v>0</v>
      </c>
      <c r="Q233" s="520">
        <v>2.06</v>
      </c>
      <c r="R233" s="120">
        <f t="shared" si="376"/>
        <v>16.48</v>
      </c>
      <c r="S233" s="520">
        <v>2.33</v>
      </c>
      <c r="T233" s="120">
        <f t="shared" si="455"/>
        <v>13.98</v>
      </c>
      <c r="U233" s="520"/>
      <c r="V233" s="120">
        <f t="shared" si="456"/>
        <v>0</v>
      </c>
      <c r="W233" s="520">
        <v>63.56</v>
      </c>
      <c r="X233" s="7">
        <f t="shared" si="395"/>
        <v>508.48</v>
      </c>
      <c r="Y233" s="182">
        <v>70.5</v>
      </c>
      <c r="Z233" s="7">
        <f t="shared" si="377"/>
        <v>423</v>
      </c>
      <c r="AA233" s="182"/>
      <c r="AB233" s="7">
        <f t="shared" si="378"/>
        <v>0</v>
      </c>
      <c r="AC233" s="8">
        <f t="shared" si="457"/>
        <v>14</v>
      </c>
      <c r="AD233" s="298">
        <f t="shared" si="379"/>
        <v>14</v>
      </c>
      <c r="AE233" s="110">
        <f t="shared" si="458"/>
        <v>2.1757142857142857</v>
      </c>
      <c r="AF233" s="9">
        <f t="shared" si="380"/>
        <v>30.46</v>
      </c>
      <c r="AG233" s="10">
        <f t="shared" si="459"/>
        <v>66.534285714285716</v>
      </c>
      <c r="AH233" s="11">
        <f t="shared" si="381"/>
        <v>931.48</v>
      </c>
      <c r="AI233" s="6">
        <v>26</v>
      </c>
      <c r="AJ233" s="298">
        <f t="shared" si="460"/>
        <v>26</v>
      </c>
      <c r="AK233" s="6">
        <v>26</v>
      </c>
      <c r="AL233" s="298">
        <f t="shared" si="461"/>
        <v>26</v>
      </c>
      <c r="AM233" s="6"/>
      <c r="AN233" s="298">
        <f t="shared" si="462"/>
        <v>0</v>
      </c>
      <c r="AO233" s="182">
        <v>2.67</v>
      </c>
      <c r="AP233" s="41">
        <f t="shared" si="382"/>
        <v>69.42</v>
      </c>
      <c r="AQ233" s="182">
        <v>5.56</v>
      </c>
      <c r="AR233" s="41">
        <f t="shared" si="463"/>
        <v>144.56</v>
      </c>
      <c r="AS233" s="182"/>
      <c r="AT233" s="41">
        <f t="shared" si="464"/>
        <v>0</v>
      </c>
      <c r="AU233" s="182">
        <v>79.58</v>
      </c>
      <c r="AV233" s="111">
        <f t="shared" si="383"/>
        <v>2069.08</v>
      </c>
      <c r="AW233" s="182">
        <v>88.12</v>
      </c>
      <c r="AX233" s="111">
        <f t="shared" si="384"/>
        <v>2291.12</v>
      </c>
      <c r="AY233" s="182"/>
      <c r="AZ233" s="118">
        <f t="shared" si="385"/>
        <v>0</v>
      </c>
      <c r="BA233" s="8">
        <f t="shared" si="465"/>
        <v>52</v>
      </c>
      <c r="BB233" s="298">
        <f t="shared" si="386"/>
        <v>52</v>
      </c>
      <c r="BC233" s="110">
        <f t="shared" si="466"/>
        <v>4.1150000000000002</v>
      </c>
      <c r="BD233" s="9">
        <f t="shared" si="387"/>
        <v>213.98000000000002</v>
      </c>
      <c r="BE233" s="10">
        <f t="shared" si="467"/>
        <v>83.85</v>
      </c>
      <c r="BF233" s="11">
        <f t="shared" si="388"/>
        <v>4360.2</v>
      </c>
      <c r="BG233" s="304">
        <f t="shared" si="468"/>
        <v>66</v>
      </c>
      <c r="BH233" s="298">
        <f t="shared" si="469"/>
        <v>66</v>
      </c>
      <c r="BI233" s="112">
        <f t="shared" si="470"/>
        <v>3.7036363636363641</v>
      </c>
      <c r="BJ233" s="113">
        <f t="shared" si="389"/>
        <v>244.44000000000003</v>
      </c>
      <c r="BK233" s="10">
        <f t="shared" si="471"/>
        <v>80.176969696969707</v>
      </c>
      <c r="BL233" s="119">
        <f t="shared" si="390"/>
        <v>5291.68</v>
      </c>
      <c r="BM233" s="5">
        <v>7</v>
      </c>
      <c r="BN233" s="298">
        <f t="shared" si="420"/>
        <v>7</v>
      </c>
      <c r="BO233" s="6">
        <v>4</v>
      </c>
      <c r="BP233" s="298">
        <f t="shared" si="472"/>
        <v>4</v>
      </c>
      <c r="BQ233" s="6"/>
      <c r="BR233" s="298">
        <f t="shared" si="473"/>
        <v>0</v>
      </c>
      <c r="BS233" s="183">
        <v>2.86</v>
      </c>
      <c r="BT233" s="41">
        <f t="shared" si="423"/>
        <v>20.02</v>
      </c>
      <c r="BU233" s="183">
        <v>2.75</v>
      </c>
      <c r="BV233" s="41">
        <f t="shared" si="474"/>
        <v>11</v>
      </c>
      <c r="BW233" s="183"/>
      <c r="BX233" s="41">
        <f t="shared" si="475"/>
        <v>0</v>
      </c>
      <c r="BY233" s="182">
        <v>79.86</v>
      </c>
      <c r="BZ233" s="111">
        <f t="shared" si="426"/>
        <v>559.02</v>
      </c>
      <c r="CA233" s="182">
        <v>65.25</v>
      </c>
      <c r="CB233" s="111">
        <f t="shared" si="391"/>
        <v>261</v>
      </c>
      <c r="CC233" s="182"/>
      <c r="CD233" s="111">
        <f t="shared" si="392"/>
        <v>0</v>
      </c>
      <c r="CE233" s="8">
        <f t="shared" si="476"/>
        <v>11</v>
      </c>
      <c r="CF233" s="298">
        <f t="shared" si="396"/>
        <v>11</v>
      </c>
      <c r="CG233" s="110">
        <f t="shared" si="477"/>
        <v>2.82</v>
      </c>
      <c r="CH233" s="9">
        <f t="shared" si="397"/>
        <v>31.02</v>
      </c>
      <c r="CI233" s="10">
        <f t="shared" si="478"/>
        <v>74.547272727272727</v>
      </c>
      <c r="CJ233" s="117">
        <f t="shared" si="398"/>
        <v>820.02</v>
      </c>
      <c r="CK233" s="5"/>
      <c r="CL233" s="302">
        <f t="shared" si="479"/>
        <v>0</v>
      </c>
      <c r="CM233" s="40"/>
      <c r="CN233" s="9">
        <f t="shared" si="480"/>
        <v>0</v>
      </c>
      <c r="CO233" s="6"/>
      <c r="CP233" s="117">
        <f t="shared" si="481"/>
        <v>0</v>
      </c>
      <c r="CQ233" s="195">
        <f t="shared" si="482"/>
        <v>41</v>
      </c>
      <c r="CR233" s="298">
        <f t="shared" si="483"/>
        <v>41</v>
      </c>
      <c r="CS233" s="9">
        <f t="shared" si="484"/>
        <v>105.92</v>
      </c>
      <c r="CT233" s="117">
        <f t="shared" si="485"/>
        <v>3136.58</v>
      </c>
      <c r="CU233" s="196">
        <f t="shared" si="486"/>
        <v>36</v>
      </c>
      <c r="CV233" s="298">
        <f t="shared" si="487"/>
        <v>36</v>
      </c>
      <c r="CW233" s="31">
        <f t="shared" si="488"/>
        <v>169.54</v>
      </c>
      <c r="CX233" s="121">
        <f t="shared" si="489"/>
        <v>2975.12</v>
      </c>
      <c r="CY233" s="196">
        <f t="shared" si="490"/>
        <v>77</v>
      </c>
      <c r="CZ233" s="298">
        <f t="shared" si="491"/>
        <v>77</v>
      </c>
      <c r="DA233" s="31">
        <f t="shared" si="492"/>
        <v>275.45999999999998</v>
      </c>
      <c r="DB233" s="121">
        <f t="shared" si="493"/>
        <v>6111.7</v>
      </c>
      <c r="DC233" s="196">
        <f t="shared" si="494"/>
        <v>0</v>
      </c>
      <c r="DD233" s="298">
        <f t="shared" si="495"/>
        <v>0</v>
      </c>
      <c r="DE233" s="9" t="str">
        <f t="shared" si="496"/>
        <v/>
      </c>
      <c r="DF233" s="11" t="str">
        <f t="shared" si="497"/>
        <v/>
      </c>
      <c r="DG233" s="29">
        <f t="shared" si="498"/>
        <v>275.46000000000004</v>
      </c>
      <c r="DH233" s="11">
        <f t="shared" si="499"/>
        <v>6111.7000000000007</v>
      </c>
    </row>
    <row r="234" spans="1:113">
      <c r="A234" s="179" t="s">
        <v>45</v>
      </c>
      <c r="B234" s="180" t="s">
        <v>260</v>
      </c>
      <c r="C234" s="181">
        <v>199023</v>
      </c>
      <c r="D234" s="146">
        <v>10</v>
      </c>
      <c r="E234" s="413">
        <v>96</v>
      </c>
      <c r="F234" s="346">
        <v>5</v>
      </c>
      <c r="G234" s="116">
        <f t="shared" si="393"/>
        <v>91</v>
      </c>
      <c r="H234" s="108">
        <f t="shared" si="451"/>
        <v>91</v>
      </c>
      <c r="I234" s="376">
        <f t="shared" si="452"/>
        <v>91</v>
      </c>
      <c r="J234" s="375"/>
      <c r="K234" s="5">
        <v>7</v>
      </c>
      <c r="L234" s="302">
        <f t="shared" si="394"/>
        <v>7</v>
      </c>
      <c r="M234" s="512">
        <v>3</v>
      </c>
      <c r="N234" s="302">
        <f t="shared" si="453"/>
        <v>3</v>
      </c>
      <c r="O234" s="512">
        <v>1</v>
      </c>
      <c r="P234" s="302">
        <f t="shared" si="454"/>
        <v>1</v>
      </c>
      <c r="Q234" s="520">
        <v>3</v>
      </c>
      <c r="R234" s="120">
        <f t="shared" si="376"/>
        <v>21</v>
      </c>
      <c r="S234" s="520">
        <v>2.17</v>
      </c>
      <c r="T234" s="120">
        <f t="shared" si="455"/>
        <v>6.51</v>
      </c>
      <c r="U234" s="520">
        <v>1.5</v>
      </c>
      <c r="V234" s="120">
        <f t="shared" si="456"/>
        <v>1.5</v>
      </c>
      <c r="W234" s="520">
        <v>69.86</v>
      </c>
      <c r="X234" s="7">
        <f t="shared" si="395"/>
        <v>489.02</v>
      </c>
      <c r="Y234" s="182">
        <v>52</v>
      </c>
      <c r="Z234" s="7">
        <f t="shared" si="377"/>
        <v>156</v>
      </c>
      <c r="AA234" s="182">
        <v>57</v>
      </c>
      <c r="AB234" s="7">
        <f t="shared" si="378"/>
        <v>57</v>
      </c>
      <c r="AC234" s="8">
        <f t="shared" si="457"/>
        <v>11</v>
      </c>
      <c r="AD234" s="298">
        <f t="shared" si="379"/>
        <v>11</v>
      </c>
      <c r="AE234" s="110">
        <f t="shared" si="458"/>
        <v>2.6372727272727272</v>
      </c>
      <c r="AF234" s="9">
        <f t="shared" si="380"/>
        <v>29.009999999999998</v>
      </c>
      <c r="AG234" s="10">
        <f t="shared" si="459"/>
        <v>63.82</v>
      </c>
      <c r="AH234" s="11">
        <f t="shared" si="381"/>
        <v>702.02</v>
      </c>
      <c r="AI234" s="6">
        <v>43</v>
      </c>
      <c r="AJ234" s="298">
        <f t="shared" si="460"/>
        <v>43</v>
      </c>
      <c r="AK234" s="6">
        <v>21</v>
      </c>
      <c r="AL234" s="298">
        <f t="shared" si="461"/>
        <v>21</v>
      </c>
      <c r="AM234" s="6"/>
      <c r="AN234" s="298">
        <f t="shared" si="462"/>
        <v>0</v>
      </c>
      <c r="AO234" s="182">
        <v>2.74</v>
      </c>
      <c r="AP234" s="41">
        <f t="shared" si="382"/>
        <v>117.82000000000001</v>
      </c>
      <c r="AQ234" s="182">
        <v>3.52</v>
      </c>
      <c r="AR234" s="41">
        <f t="shared" si="463"/>
        <v>73.92</v>
      </c>
      <c r="AS234" s="182"/>
      <c r="AT234" s="41">
        <f t="shared" si="464"/>
        <v>0</v>
      </c>
      <c r="AU234" s="182">
        <v>86.28</v>
      </c>
      <c r="AV234" s="111">
        <f t="shared" si="383"/>
        <v>3710.04</v>
      </c>
      <c r="AW234" s="182">
        <v>76.05</v>
      </c>
      <c r="AX234" s="111">
        <f t="shared" si="384"/>
        <v>1597.05</v>
      </c>
      <c r="AY234" s="182"/>
      <c r="AZ234" s="118">
        <f t="shared" si="385"/>
        <v>0</v>
      </c>
      <c r="BA234" s="8">
        <f t="shared" si="465"/>
        <v>64</v>
      </c>
      <c r="BB234" s="298">
        <f t="shared" si="386"/>
        <v>64</v>
      </c>
      <c r="BC234" s="110">
        <f t="shared" si="466"/>
        <v>2.9959375000000001</v>
      </c>
      <c r="BD234" s="9">
        <f t="shared" si="387"/>
        <v>191.74</v>
      </c>
      <c r="BE234" s="10">
        <f t="shared" si="467"/>
        <v>82.923281250000002</v>
      </c>
      <c r="BF234" s="11">
        <f t="shared" si="388"/>
        <v>5307.09</v>
      </c>
      <c r="BG234" s="304">
        <f t="shared" si="468"/>
        <v>75</v>
      </c>
      <c r="BH234" s="298">
        <f t="shared" si="469"/>
        <v>75</v>
      </c>
      <c r="BI234" s="112">
        <f t="shared" si="470"/>
        <v>2.9433333333333334</v>
      </c>
      <c r="BJ234" s="113">
        <f t="shared" si="389"/>
        <v>220.75</v>
      </c>
      <c r="BK234" s="10">
        <f t="shared" si="471"/>
        <v>80.121466666666677</v>
      </c>
      <c r="BL234" s="119">
        <f t="shared" si="390"/>
        <v>6009.1100000000006</v>
      </c>
      <c r="BM234" s="5">
        <v>11</v>
      </c>
      <c r="BN234" s="298">
        <f t="shared" si="420"/>
        <v>11</v>
      </c>
      <c r="BO234" s="6">
        <v>5</v>
      </c>
      <c r="BP234" s="298">
        <f t="shared" si="472"/>
        <v>5</v>
      </c>
      <c r="BQ234" s="6"/>
      <c r="BR234" s="298">
        <f t="shared" si="473"/>
        <v>0</v>
      </c>
      <c r="BS234" s="183">
        <v>2.73</v>
      </c>
      <c r="BT234" s="41">
        <f t="shared" si="423"/>
        <v>30.03</v>
      </c>
      <c r="BU234" s="183">
        <v>3.2</v>
      </c>
      <c r="BV234" s="41">
        <f t="shared" si="474"/>
        <v>16</v>
      </c>
      <c r="BW234" s="183"/>
      <c r="BX234" s="41">
        <f t="shared" si="475"/>
        <v>0</v>
      </c>
      <c r="BY234" s="182">
        <v>73.180000000000007</v>
      </c>
      <c r="BZ234" s="111">
        <f t="shared" si="426"/>
        <v>804.98</v>
      </c>
      <c r="CA234" s="182">
        <v>58.8</v>
      </c>
      <c r="CB234" s="111">
        <f t="shared" si="391"/>
        <v>294</v>
      </c>
      <c r="CC234" s="182"/>
      <c r="CD234" s="111">
        <f t="shared" si="392"/>
        <v>0</v>
      </c>
      <c r="CE234" s="8">
        <f t="shared" si="476"/>
        <v>16</v>
      </c>
      <c r="CF234" s="298">
        <f t="shared" si="396"/>
        <v>16</v>
      </c>
      <c r="CG234" s="110">
        <f t="shared" si="477"/>
        <v>2.8768750000000001</v>
      </c>
      <c r="CH234" s="9">
        <f t="shared" si="397"/>
        <v>46.03</v>
      </c>
      <c r="CI234" s="10">
        <f t="shared" si="478"/>
        <v>68.686250000000001</v>
      </c>
      <c r="CJ234" s="117">
        <f t="shared" si="398"/>
        <v>1098.98</v>
      </c>
      <c r="CK234" s="5"/>
      <c r="CL234" s="302">
        <f t="shared" si="479"/>
        <v>0</v>
      </c>
      <c r="CM234" s="40"/>
      <c r="CN234" s="9">
        <f t="shared" si="480"/>
        <v>0</v>
      </c>
      <c r="CO234" s="6"/>
      <c r="CP234" s="117">
        <f t="shared" si="481"/>
        <v>0</v>
      </c>
      <c r="CQ234" s="195">
        <f t="shared" si="482"/>
        <v>61</v>
      </c>
      <c r="CR234" s="298">
        <f t="shared" si="483"/>
        <v>61</v>
      </c>
      <c r="CS234" s="9">
        <f t="shared" si="484"/>
        <v>168.85</v>
      </c>
      <c r="CT234" s="117">
        <f t="shared" si="485"/>
        <v>5004.0399999999991</v>
      </c>
      <c r="CU234" s="196">
        <f t="shared" si="486"/>
        <v>29</v>
      </c>
      <c r="CV234" s="298">
        <f t="shared" si="487"/>
        <v>29</v>
      </c>
      <c r="CW234" s="31">
        <f t="shared" si="488"/>
        <v>96.43</v>
      </c>
      <c r="CX234" s="121">
        <f t="shared" si="489"/>
        <v>2047.05</v>
      </c>
      <c r="CY234" s="196">
        <f t="shared" si="490"/>
        <v>90</v>
      </c>
      <c r="CZ234" s="298">
        <f t="shared" si="491"/>
        <v>90</v>
      </c>
      <c r="DA234" s="31">
        <f t="shared" si="492"/>
        <v>265.27999999999997</v>
      </c>
      <c r="DB234" s="121">
        <f t="shared" si="493"/>
        <v>7051.0899999999992</v>
      </c>
      <c r="DC234" s="196">
        <f t="shared" si="494"/>
        <v>1</v>
      </c>
      <c r="DD234" s="298">
        <f t="shared" si="495"/>
        <v>1</v>
      </c>
      <c r="DE234" s="9">
        <f t="shared" si="496"/>
        <v>1.5</v>
      </c>
      <c r="DF234" s="11">
        <f t="shared" si="497"/>
        <v>57</v>
      </c>
      <c r="DG234" s="29">
        <f t="shared" si="498"/>
        <v>266.77999999999997</v>
      </c>
      <c r="DH234" s="11">
        <f t="shared" si="499"/>
        <v>7108.09</v>
      </c>
    </row>
    <row r="235" spans="1:113">
      <c r="A235" s="179" t="s">
        <v>45</v>
      </c>
      <c r="B235" s="180" t="s">
        <v>261</v>
      </c>
      <c r="C235" s="181">
        <v>199263</v>
      </c>
      <c r="D235" s="146">
        <v>10</v>
      </c>
      <c r="E235" s="413">
        <v>24</v>
      </c>
      <c r="F235" s="346">
        <v>0</v>
      </c>
      <c r="G235" s="116">
        <f t="shared" si="393"/>
        <v>24</v>
      </c>
      <c r="H235" s="108">
        <f t="shared" si="451"/>
        <v>24</v>
      </c>
      <c r="I235" s="376">
        <f t="shared" si="452"/>
        <v>24</v>
      </c>
      <c r="J235" s="375"/>
      <c r="K235" s="5">
        <v>4</v>
      </c>
      <c r="L235" s="302">
        <f t="shared" si="394"/>
        <v>4</v>
      </c>
      <c r="M235" s="512">
        <v>2</v>
      </c>
      <c r="N235" s="302">
        <f t="shared" si="453"/>
        <v>2</v>
      </c>
      <c r="O235" s="512"/>
      <c r="P235" s="302">
        <f t="shared" si="454"/>
        <v>0</v>
      </c>
      <c r="Q235" s="520">
        <v>2.88</v>
      </c>
      <c r="R235" s="120">
        <f t="shared" si="376"/>
        <v>11.52</v>
      </c>
      <c r="S235" s="520">
        <v>2.25</v>
      </c>
      <c r="T235" s="120">
        <f t="shared" si="455"/>
        <v>4.5</v>
      </c>
      <c r="U235" s="520"/>
      <c r="V235" s="120">
        <f t="shared" si="456"/>
        <v>0</v>
      </c>
      <c r="W235" s="520">
        <v>79.25</v>
      </c>
      <c r="X235" s="7">
        <f t="shared" si="395"/>
        <v>317</v>
      </c>
      <c r="Y235" s="182">
        <v>50.5</v>
      </c>
      <c r="Z235" s="7">
        <f t="shared" si="377"/>
        <v>101</v>
      </c>
      <c r="AA235" s="182"/>
      <c r="AB235" s="7">
        <f t="shared" si="378"/>
        <v>0</v>
      </c>
      <c r="AC235" s="8">
        <f t="shared" si="457"/>
        <v>6</v>
      </c>
      <c r="AD235" s="298">
        <f t="shared" si="379"/>
        <v>6</v>
      </c>
      <c r="AE235" s="110">
        <f t="shared" si="458"/>
        <v>2.67</v>
      </c>
      <c r="AF235" s="9">
        <f t="shared" si="380"/>
        <v>16.02</v>
      </c>
      <c r="AG235" s="10">
        <f t="shared" si="459"/>
        <v>69.666666666666671</v>
      </c>
      <c r="AH235" s="11">
        <f t="shared" si="381"/>
        <v>418</v>
      </c>
      <c r="AI235" s="6">
        <v>8</v>
      </c>
      <c r="AJ235" s="298">
        <f t="shared" si="460"/>
        <v>8</v>
      </c>
      <c r="AK235" s="6">
        <v>5</v>
      </c>
      <c r="AL235" s="298">
        <f t="shared" si="461"/>
        <v>5</v>
      </c>
      <c r="AM235" s="6"/>
      <c r="AN235" s="298">
        <f t="shared" si="462"/>
        <v>0</v>
      </c>
      <c r="AO235" s="182">
        <v>3.75</v>
      </c>
      <c r="AP235" s="41">
        <f t="shared" si="382"/>
        <v>30</v>
      </c>
      <c r="AQ235" s="182">
        <v>5.5</v>
      </c>
      <c r="AR235" s="41">
        <f t="shared" si="463"/>
        <v>27.5</v>
      </c>
      <c r="AS235" s="182"/>
      <c r="AT235" s="41">
        <f t="shared" si="464"/>
        <v>0</v>
      </c>
      <c r="AU235" s="182">
        <v>93.63</v>
      </c>
      <c r="AV235" s="111">
        <f t="shared" si="383"/>
        <v>749.04</v>
      </c>
      <c r="AW235" s="182">
        <v>84.8</v>
      </c>
      <c r="AX235" s="111">
        <f t="shared" si="384"/>
        <v>424</v>
      </c>
      <c r="AY235" s="182"/>
      <c r="AZ235" s="118">
        <f t="shared" si="385"/>
        <v>0</v>
      </c>
      <c r="BA235" s="8">
        <f t="shared" si="465"/>
        <v>13</v>
      </c>
      <c r="BB235" s="298">
        <f t="shared" si="386"/>
        <v>13</v>
      </c>
      <c r="BC235" s="110">
        <f t="shared" si="466"/>
        <v>4.4230769230769234</v>
      </c>
      <c r="BD235" s="9">
        <f t="shared" si="387"/>
        <v>57.5</v>
      </c>
      <c r="BE235" s="10">
        <f t="shared" si="467"/>
        <v>90.233846153846144</v>
      </c>
      <c r="BF235" s="11">
        <f t="shared" si="388"/>
        <v>1173.04</v>
      </c>
      <c r="BG235" s="304">
        <f t="shared" si="468"/>
        <v>19</v>
      </c>
      <c r="BH235" s="298">
        <f t="shared" si="469"/>
        <v>19</v>
      </c>
      <c r="BI235" s="112">
        <f t="shared" si="470"/>
        <v>3.8694736842105262</v>
      </c>
      <c r="BJ235" s="113">
        <f t="shared" si="389"/>
        <v>73.52</v>
      </c>
      <c r="BK235" s="10">
        <f t="shared" si="471"/>
        <v>83.738947368421051</v>
      </c>
      <c r="BL235" s="119">
        <f t="shared" si="390"/>
        <v>1591.04</v>
      </c>
      <c r="BM235" s="5">
        <v>2</v>
      </c>
      <c r="BN235" s="298">
        <f t="shared" si="420"/>
        <v>2</v>
      </c>
      <c r="BO235" s="6">
        <v>3</v>
      </c>
      <c r="BP235" s="298">
        <f t="shared" si="472"/>
        <v>3</v>
      </c>
      <c r="BQ235" s="6"/>
      <c r="BR235" s="298">
        <f t="shared" si="473"/>
        <v>0</v>
      </c>
      <c r="BS235" s="183">
        <v>1.25</v>
      </c>
      <c r="BT235" s="41">
        <f t="shared" si="423"/>
        <v>2.5</v>
      </c>
      <c r="BU235" s="183">
        <v>2</v>
      </c>
      <c r="BV235" s="41">
        <f t="shared" si="474"/>
        <v>6</v>
      </c>
      <c r="BW235" s="183"/>
      <c r="BX235" s="41">
        <f t="shared" si="475"/>
        <v>0</v>
      </c>
      <c r="BY235" s="182">
        <v>30.5</v>
      </c>
      <c r="BZ235" s="111">
        <f t="shared" si="426"/>
        <v>61</v>
      </c>
      <c r="CA235" s="182">
        <v>43.33</v>
      </c>
      <c r="CB235" s="111">
        <f t="shared" si="391"/>
        <v>129.99</v>
      </c>
      <c r="CC235" s="182"/>
      <c r="CD235" s="111">
        <f t="shared" si="392"/>
        <v>0</v>
      </c>
      <c r="CE235" s="8">
        <f t="shared" si="476"/>
        <v>5</v>
      </c>
      <c r="CF235" s="298">
        <f t="shared" si="396"/>
        <v>5</v>
      </c>
      <c r="CG235" s="110">
        <f t="shared" si="477"/>
        <v>1.7</v>
      </c>
      <c r="CH235" s="9">
        <f t="shared" si="397"/>
        <v>8.5</v>
      </c>
      <c r="CI235" s="10">
        <f t="shared" si="478"/>
        <v>38.198</v>
      </c>
      <c r="CJ235" s="117">
        <f t="shared" si="398"/>
        <v>190.99</v>
      </c>
      <c r="CK235" s="5"/>
      <c r="CL235" s="302">
        <f t="shared" si="479"/>
        <v>0</v>
      </c>
      <c r="CM235" s="40"/>
      <c r="CN235" s="9">
        <f t="shared" si="480"/>
        <v>0</v>
      </c>
      <c r="CO235" s="6"/>
      <c r="CP235" s="117">
        <f t="shared" si="481"/>
        <v>0</v>
      </c>
      <c r="CQ235" s="195">
        <f t="shared" si="482"/>
        <v>14</v>
      </c>
      <c r="CR235" s="298">
        <f t="shared" si="483"/>
        <v>14</v>
      </c>
      <c r="CS235" s="9">
        <f t="shared" si="484"/>
        <v>44.019999999999996</v>
      </c>
      <c r="CT235" s="117">
        <f t="shared" si="485"/>
        <v>1127.04</v>
      </c>
      <c r="CU235" s="196">
        <f t="shared" si="486"/>
        <v>10</v>
      </c>
      <c r="CV235" s="298">
        <f t="shared" si="487"/>
        <v>10</v>
      </c>
      <c r="CW235" s="31">
        <f t="shared" si="488"/>
        <v>38</v>
      </c>
      <c r="CX235" s="121">
        <f t="shared" si="489"/>
        <v>654.99</v>
      </c>
      <c r="CY235" s="196">
        <f t="shared" si="490"/>
        <v>24</v>
      </c>
      <c r="CZ235" s="298">
        <f t="shared" si="491"/>
        <v>24</v>
      </c>
      <c r="DA235" s="31">
        <f t="shared" si="492"/>
        <v>82.02</v>
      </c>
      <c r="DB235" s="121">
        <f t="shared" si="493"/>
        <v>1782.03</v>
      </c>
      <c r="DC235" s="196">
        <f t="shared" si="494"/>
        <v>0</v>
      </c>
      <c r="DD235" s="298">
        <f t="shared" si="495"/>
        <v>0</v>
      </c>
      <c r="DE235" s="9" t="str">
        <f t="shared" si="496"/>
        <v/>
      </c>
      <c r="DF235" s="11" t="str">
        <f t="shared" si="497"/>
        <v/>
      </c>
      <c r="DG235" s="29">
        <f t="shared" si="498"/>
        <v>82.02</v>
      </c>
      <c r="DH235" s="11">
        <f t="shared" si="499"/>
        <v>1782.03</v>
      </c>
    </row>
    <row r="236" spans="1:113">
      <c r="A236" s="179" t="s">
        <v>45</v>
      </c>
      <c r="B236" s="180" t="s">
        <v>262</v>
      </c>
      <c r="C236" s="181">
        <v>199467</v>
      </c>
      <c r="D236" s="146">
        <v>10</v>
      </c>
      <c r="E236" s="413">
        <v>68</v>
      </c>
      <c r="F236" s="346">
        <v>4</v>
      </c>
      <c r="G236" s="116">
        <f t="shared" si="393"/>
        <v>64</v>
      </c>
      <c r="H236" s="108">
        <f t="shared" si="451"/>
        <v>64</v>
      </c>
      <c r="I236" s="376">
        <f t="shared" si="452"/>
        <v>64</v>
      </c>
      <c r="J236" s="375"/>
      <c r="K236" s="5">
        <v>4</v>
      </c>
      <c r="L236" s="302">
        <f t="shared" si="394"/>
        <v>4</v>
      </c>
      <c r="M236" s="512"/>
      <c r="N236" s="302">
        <f t="shared" si="453"/>
        <v>0</v>
      </c>
      <c r="O236" s="512"/>
      <c r="P236" s="302">
        <f t="shared" si="454"/>
        <v>0</v>
      </c>
      <c r="Q236" s="520">
        <v>2.75</v>
      </c>
      <c r="R236" s="120">
        <f t="shared" si="376"/>
        <v>11</v>
      </c>
      <c r="S236" s="520">
        <v>0</v>
      </c>
      <c r="T236" s="120">
        <f t="shared" si="455"/>
        <v>0</v>
      </c>
      <c r="U236" s="520"/>
      <c r="V236" s="120">
        <f t="shared" si="456"/>
        <v>0</v>
      </c>
      <c r="W236" s="520">
        <v>84.5</v>
      </c>
      <c r="X236" s="7">
        <f t="shared" si="395"/>
        <v>338</v>
      </c>
      <c r="Y236" s="182">
        <v>0</v>
      </c>
      <c r="Z236" s="7">
        <f t="shared" si="377"/>
        <v>0</v>
      </c>
      <c r="AA236" s="182"/>
      <c r="AB236" s="7">
        <f t="shared" si="378"/>
        <v>0</v>
      </c>
      <c r="AC236" s="8">
        <f t="shared" si="457"/>
        <v>4</v>
      </c>
      <c r="AD236" s="298">
        <f t="shared" si="379"/>
        <v>4</v>
      </c>
      <c r="AE236" s="110">
        <f t="shared" si="458"/>
        <v>2.75</v>
      </c>
      <c r="AF236" s="9">
        <f t="shared" si="380"/>
        <v>11</v>
      </c>
      <c r="AG236" s="10">
        <f t="shared" si="459"/>
        <v>84.5</v>
      </c>
      <c r="AH236" s="11">
        <f t="shared" si="381"/>
        <v>338</v>
      </c>
      <c r="AI236" s="6">
        <v>30</v>
      </c>
      <c r="AJ236" s="298">
        <f t="shared" si="460"/>
        <v>30</v>
      </c>
      <c r="AK236" s="6">
        <v>22</v>
      </c>
      <c r="AL236" s="298">
        <f t="shared" si="461"/>
        <v>22</v>
      </c>
      <c r="AM236" s="6"/>
      <c r="AN236" s="298">
        <f t="shared" si="462"/>
        <v>0</v>
      </c>
      <c r="AO236" s="182">
        <v>4.68</v>
      </c>
      <c r="AP236" s="41">
        <f t="shared" si="382"/>
        <v>140.39999999999998</v>
      </c>
      <c r="AQ236" s="182">
        <v>4.95</v>
      </c>
      <c r="AR236" s="41">
        <f t="shared" si="463"/>
        <v>108.9</v>
      </c>
      <c r="AS236" s="182"/>
      <c r="AT236" s="41">
        <f t="shared" si="464"/>
        <v>0</v>
      </c>
      <c r="AU236" s="182">
        <v>102.4</v>
      </c>
      <c r="AV236" s="111">
        <f t="shared" si="383"/>
        <v>3072</v>
      </c>
      <c r="AW236" s="182">
        <v>91.18</v>
      </c>
      <c r="AX236" s="111">
        <f t="shared" si="384"/>
        <v>2005.96</v>
      </c>
      <c r="AY236" s="182"/>
      <c r="AZ236" s="118">
        <f t="shared" si="385"/>
        <v>0</v>
      </c>
      <c r="BA236" s="8">
        <f t="shared" si="465"/>
        <v>52</v>
      </c>
      <c r="BB236" s="298">
        <f t="shared" ref="BB236:BB241" si="500">IF(BE236&gt;0,BA236,)</f>
        <v>52</v>
      </c>
      <c r="BC236" s="110">
        <f t="shared" si="466"/>
        <v>4.7942307692307686</v>
      </c>
      <c r="BD236" s="9">
        <f t="shared" ref="BD236:BD241" si="501">IF(BA236&gt;0,(BA236*BC236),)</f>
        <v>249.29999999999995</v>
      </c>
      <c r="BE236" s="10">
        <f t="shared" si="467"/>
        <v>97.653076923076924</v>
      </c>
      <c r="BF236" s="11">
        <f t="shared" ref="BF236:BF241" si="502">IF(BB236&gt;0,(BA236*BE236),)</f>
        <v>5077.96</v>
      </c>
      <c r="BG236" s="304">
        <f t="shared" si="468"/>
        <v>56</v>
      </c>
      <c r="BH236" s="298">
        <f t="shared" si="469"/>
        <v>56</v>
      </c>
      <c r="BI236" s="112">
        <f t="shared" si="470"/>
        <v>4.6482142857142845</v>
      </c>
      <c r="BJ236" s="113">
        <f t="shared" ref="BJ236:BJ241" si="503">IF(BG236&gt;0,(BG236*BI236),)</f>
        <v>260.29999999999995</v>
      </c>
      <c r="BK236" s="10">
        <f t="shared" si="471"/>
        <v>96.713571428571427</v>
      </c>
      <c r="BL236" s="119">
        <f t="shared" ref="BL236:BL241" si="504">IF(BH236&gt;0,(BH236*BK236),)</f>
        <v>5415.96</v>
      </c>
      <c r="BM236" s="5">
        <v>4</v>
      </c>
      <c r="BN236" s="298">
        <f t="shared" si="420"/>
        <v>4</v>
      </c>
      <c r="BO236" s="6">
        <v>4</v>
      </c>
      <c r="BP236" s="298">
        <f t="shared" si="472"/>
        <v>4</v>
      </c>
      <c r="BQ236" s="6"/>
      <c r="BR236" s="298">
        <f t="shared" si="473"/>
        <v>0</v>
      </c>
      <c r="BS236" s="183">
        <v>2</v>
      </c>
      <c r="BT236" s="41">
        <f t="shared" si="423"/>
        <v>8</v>
      </c>
      <c r="BU236" s="183">
        <v>3.75</v>
      </c>
      <c r="BV236" s="41">
        <f t="shared" si="474"/>
        <v>15</v>
      </c>
      <c r="BW236" s="183"/>
      <c r="BX236" s="41">
        <f t="shared" si="475"/>
        <v>0</v>
      </c>
      <c r="BY236" s="182">
        <v>66.75</v>
      </c>
      <c r="BZ236" s="111">
        <f t="shared" si="426"/>
        <v>267</v>
      </c>
      <c r="CA236" s="182">
        <v>70.5</v>
      </c>
      <c r="CB236" s="111">
        <f t="shared" si="391"/>
        <v>282</v>
      </c>
      <c r="CC236" s="182"/>
      <c r="CD236" s="111">
        <f t="shared" si="392"/>
        <v>0</v>
      </c>
      <c r="CE236" s="8">
        <f t="shared" si="476"/>
        <v>8</v>
      </c>
      <c r="CF236" s="298">
        <f t="shared" si="396"/>
        <v>8</v>
      </c>
      <c r="CG236" s="110">
        <f t="shared" si="477"/>
        <v>2.875</v>
      </c>
      <c r="CH236" s="9">
        <f t="shared" si="397"/>
        <v>23</v>
      </c>
      <c r="CI236" s="10">
        <f t="shared" si="478"/>
        <v>68.625</v>
      </c>
      <c r="CJ236" s="117">
        <f t="shared" si="398"/>
        <v>549</v>
      </c>
      <c r="CK236" s="5"/>
      <c r="CL236" s="302">
        <f t="shared" si="479"/>
        <v>0</v>
      </c>
      <c r="CM236" s="40"/>
      <c r="CN236" s="9">
        <f t="shared" si="480"/>
        <v>0</v>
      </c>
      <c r="CO236" s="6"/>
      <c r="CP236" s="117">
        <f t="shared" si="481"/>
        <v>0</v>
      </c>
      <c r="CQ236" s="195">
        <f t="shared" si="482"/>
        <v>38</v>
      </c>
      <c r="CR236" s="298">
        <f t="shared" si="483"/>
        <v>38</v>
      </c>
      <c r="CS236" s="9">
        <f t="shared" si="484"/>
        <v>159.39999999999998</v>
      </c>
      <c r="CT236" s="117">
        <f t="shared" si="485"/>
        <v>3677</v>
      </c>
      <c r="CU236" s="196">
        <f t="shared" si="486"/>
        <v>26</v>
      </c>
      <c r="CV236" s="298">
        <f t="shared" si="487"/>
        <v>26</v>
      </c>
      <c r="CW236" s="31">
        <f t="shared" si="488"/>
        <v>123.9</v>
      </c>
      <c r="CX236" s="121">
        <f t="shared" si="489"/>
        <v>2287.96</v>
      </c>
      <c r="CY236" s="196">
        <f t="shared" si="490"/>
        <v>64</v>
      </c>
      <c r="CZ236" s="298">
        <f t="shared" si="491"/>
        <v>64</v>
      </c>
      <c r="DA236" s="31">
        <f t="shared" si="492"/>
        <v>283.29999999999995</v>
      </c>
      <c r="DB236" s="121">
        <f t="shared" si="493"/>
        <v>5964.96</v>
      </c>
      <c r="DC236" s="196">
        <f t="shared" si="494"/>
        <v>0</v>
      </c>
      <c r="DD236" s="298">
        <f t="shared" si="495"/>
        <v>0</v>
      </c>
      <c r="DE236" s="9" t="str">
        <f t="shared" si="496"/>
        <v/>
      </c>
      <c r="DF236" s="11" t="str">
        <f t="shared" si="497"/>
        <v/>
      </c>
      <c r="DG236" s="29">
        <f t="shared" si="498"/>
        <v>283.29999999999995</v>
      </c>
      <c r="DH236" s="11">
        <f t="shared" si="499"/>
        <v>5964.96</v>
      </c>
    </row>
    <row r="237" spans="1:113">
      <c r="A237" s="179" t="s">
        <v>45</v>
      </c>
      <c r="B237" s="180" t="s">
        <v>263</v>
      </c>
      <c r="C237" s="181">
        <v>199625</v>
      </c>
      <c r="D237" s="146">
        <v>10</v>
      </c>
      <c r="E237" s="413">
        <v>122</v>
      </c>
      <c r="F237" s="346">
        <v>7</v>
      </c>
      <c r="G237" s="116">
        <f t="shared" si="393"/>
        <v>115</v>
      </c>
      <c r="H237" s="108">
        <f t="shared" si="451"/>
        <v>115</v>
      </c>
      <c r="I237" s="376">
        <f t="shared" si="452"/>
        <v>115</v>
      </c>
      <c r="J237" s="375"/>
      <c r="K237" s="5">
        <v>7</v>
      </c>
      <c r="L237" s="302">
        <f t="shared" si="394"/>
        <v>7</v>
      </c>
      <c r="M237" s="512">
        <v>4</v>
      </c>
      <c r="N237" s="302">
        <f t="shared" si="453"/>
        <v>4</v>
      </c>
      <c r="O237" s="512"/>
      <c r="P237" s="302">
        <f t="shared" si="454"/>
        <v>0</v>
      </c>
      <c r="Q237" s="520">
        <v>3.57</v>
      </c>
      <c r="R237" s="120">
        <f t="shared" si="376"/>
        <v>24.99</v>
      </c>
      <c r="S237" s="520">
        <v>2.88</v>
      </c>
      <c r="T237" s="120">
        <f t="shared" si="455"/>
        <v>11.52</v>
      </c>
      <c r="U237" s="520"/>
      <c r="V237" s="120">
        <f t="shared" si="456"/>
        <v>0</v>
      </c>
      <c r="W237" s="520">
        <v>73.709999999999994</v>
      </c>
      <c r="X237" s="7">
        <f t="shared" si="395"/>
        <v>515.96999999999991</v>
      </c>
      <c r="Y237" s="182">
        <v>67</v>
      </c>
      <c r="Z237" s="7">
        <f t="shared" si="377"/>
        <v>268</v>
      </c>
      <c r="AA237" s="182"/>
      <c r="AB237" s="7">
        <f t="shared" si="378"/>
        <v>0</v>
      </c>
      <c r="AC237" s="8">
        <f t="shared" si="457"/>
        <v>11</v>
      </c>
      <c r="AD237" s="298">
        <f t="shared" ref="AD237:AD240" si="505">IF(AG237&gt;0,AC237,)</f>
        <v>11</v>
      </c>
      <c r="AE237" s="110">
        <f t="shared" si="458"/>
        <v>3.3190909090909089</v>
      </c>
      <c r="AF237" s="9">
        <f t="shared" ref="AF237:AF240" si="506">IF(AC237&gt;0,(AC237*AE237),)</f>
        <v>36.51</v>
      </c>
      <c r="AG237" s="10">
        <f t="shared" si="459"/>
        <v>71.27</v>
      </c>
      <c r="AH237" s="11">
        <f t="shared" ref="AH237:AH240" si="507">IF(AD237&gt;0,(AC237*AG237),)</f>
        <v>783.96999999999991</v>
      </c>
      <c r="AI237" s="6">
        <v>59</v>
      </c>
      <c r="AJ237" s="298">
        <f t="shared" si="460"/>
        <v>59</v>
      </c>
      <c r="AK237" s="6">
        <v>28</v>
      </c>
      <c r="AL237" s="298">
        <f t="shared" si="461"/>
        <v>28</v>
      </c>
      <c r="AM237" s="6"/>
      <c r="AN237" s="298">
        <f t="shared" si="462"/>
        <v>0</v>
      </c>
      <c r="AO237" s="182">
        <v>4.92</v>
      </c>
      <c r="AP237" s="41">
        <f t="shared" si="382"/>
        <v>290.27999999999997</v>
      </c>
      <c r="AQ237" s="182">
        <v>5.18</v>
      </c>
      <c r="AR237" s="41">
        <f t="shared" si="463"/>
        <v>145.04</v>
      </c>
      <c r="AS237" s="182"/>
      <c r="AT237" s="41">
        <f t="shared" si="464"/>
        <v>0</v>
      </c>
      <c r="AU237" s="182">
        <v>97</v>
      </c>
      <c r="AV237" s="111">
        <f t="shared" si="383"/>
        <v>5723</v>
      </c>
      <c r="AW237" s="182">
        <v>82.5</v>
      </c>
      <c r="AX237" s="111">
        <f t="shared" si="384"/>
        <v>2310</v>
      </c>
      <c r="AY237" s="182"/>
      <c r="AZ237" s="118">
        <f t="shared" si="385"/>
        <v>0</v>
      </c>
      <c r="BA237" s="8">
        <f t="shared" si="465"/>
        <v>87</v>
      </c>
      <c r="BB237" s="298">
        <f t="shared" si="500"/>
        <v>87</v>
      </c>
      <c r="BC237" s="110">
        <f t="shared" si="466"/>
        <v>5.0036781609195398</v>
      </c>
      <c r="BD237" s="9">
        <f t="shared" si="501"/>
        <v>435.31999999999994</v>
      </c>
      <c r="BE237" s="10">
        <f t="shared" si="467"/>
        <v>92.333333333333329</v>
      </c>
      <c r="BF237" s="11">
        <f t="shared" si="502"/>
        <v>8033</v>
      </c>
      <c r="BG237" s="304">
        <f t="shared" si="468"/>
        <v>98</v>
      </c>
      <c r="BH237" s="298">
        <f t="shared" si="469"/>
        <v>98</v>
      </c>
      <c r="BI237" s="112">
        <f t="shared" si="470"/>
        <v>4.8145918367346932</v>
      </c>
      <c r="BJ237" s="113">
        <f t="shared" si="503"/>
        <v>471.82999999999993</v>
      </c>
      <c r="BK237" s="10">
        <f t="shared" si="471"/>
        <v>89.969081632653058</v>
      </c>
      <c r="BL237" s="119">
        <f t="shared" si="504"/>
        <v>8816.9699999999993</v>
      </c>
      <c r="BM237" s="5">
        <v>8</v>
      </c>
      <c r="BN237" s="298">
        <f t="shared" si="420"/>
        <v>8</v>
      </c>
      <c r="BO237" s="6">
        <v>9</v>
      </c>
      <c r="BP237" s="298">
        <f t="shared" si="472"/>
        <v>9</v>
      </c>
      <c r="BQ237" s="6"/>
      <c r="BR237" s="298">
        <f t="shared" si="473"/>
        <v>0</v>
      </c>
      <c r="BS237" s="183">
        <v>4.25</v>
      </c>
      <c r="BT237" s="41">
        <f t="shared" si="423"/>
        <v>34</v>
      </c>
      <c r="BU237" s="183">
        <v>3.5</v>
      </c>
      <c r="BV237" s="41">
        <f t="shared" si="474"/>
        <v>31.5</v>
      </c>
      <c r="BW237" s="183"/>
      <c r="BX237" s="41">
        <f t="shared" si="475"/>
        <v>0</v>
      </c>
      <c r="BY237" s="182">
        <v>92.38</v>
      </c>
      <c r="BZ237" s="111">
        <f t="shared" si="426"/>
        <v>739.04</v>
      </c>
      <c r="CA237" s="182">
        <v>64.22</v>
      </c>
      <c r="CB237" s="111">
        <f t="shared" si="391"/>
        <v>577.98</v>
      </c>
      <c r="CC237" s="182"/>
      <c r="CD237" s="111">
        <f t="shared" si="392"/>
        <v>0</v>
      </c>
      <c r="CE237" s="8">
        <f t="shared" si="476"/>
        <v>17</v>
      </c>
      <c r="CF237" s="298">
        <f t="shared" si="396"/>
        <v>17</v>
      </c>
      <c r="CG237" s="110">
        <f t="shared" si="477"/>
        <v>3.8529411764705883</v>
      </c>
      <c r="CH237" s="9">
        <f t="shared" si="397"/>
        <v>65.5</v>
      </c>
      <c r="CI237" s="10">
        <f t="shared" si="478"/>
        <v>77.47176470588235</v>
      </c>
      <c r="CJ237" s="117">
        <f t="shared" si="398"/>
        <v>1317.02</v>
      </c>
      <c r="CK237" s="5"/>
      <c r="CL237" s="302">
        <f t="shared" si="479"/>
        <v>0</v>
      </c>
      <c r="CM237" s="40"/>
      <c r="CN237" s="9">
        <f t="shared" si="480"/>
        <v>0</v>
      </c>
      <c r="CO237" s="6"/>
      <c r="CP237" s="117">
        <f t="shared" si="481"/>
        <v>0</v>
      </c>
      <c r="CQ237" s="195">
        <f t="shared" si="482"/>
        <v>74</v>
      </c>
      <c r="CR237" s="298">
        <f t="shared" si="483"/>
        <v>74</v>
      </c>
      <c r="CS237" s="9">
        <f t="shared" si="484"/>
        <v>349.27</v>
      </c>
      <c r="CT237" s="117">
        <f t="shared" si="485"/>
        <v>6978.01</v>
      </c>
      <c r="CU237" s="196">
        <f t="shared" si="486"/>
        <v>41</v>
      </c>
      <c r="CV237" s="298">
        <f t="shared" si="487"/>
        <v>41</v>
      </c>
      <c r="CW237" s="31">
        <f t="shared" si="488"/>
        <v>188.06</v>
      </c>
      <c r="CX237" s="121">
        <f t="shared" si="489"/>
        <v>3155.98</v>
      </c>
      <c r="CY237" s="196">
        <f t="shared" si="490"/>
        <v>115</v>
      </c>
      <c r="CZ237" s="298">
        <f t="shared" si="491"/>
        <v>115</v>
      </c>
      <c r="DA237" s="31">
        <f t="shared" si="492"/>
        <v>537.32999999999993</v>
      </c>
      <c r="DB237" s="121">
        <f t="shared" si="493"/>
        <v>10133.99</v>
      </c>
      <c r="DC237" s="196">
        <f t="shared" si="494"/>
        <v>0</v>
      </c>
      <c r="DD237" s="298">
        <f t="shared" si="495"/>
        <v>0</v>
      </c>
      <c r="DE237" s="9" t="str">
        <f t="shared" si="496"/>
        <v/>
      </c>
      <c r="DF237" s="11" t="str">
        <f t="shared" si="497"/>
        <v/>
      </c>
      <c r="DG237" s="29">
        <f t="shared" si="498"/>
        <v>537.32999999999993</v>
      </c>
      <c r="DH237" s="11">
        <f t="shared" si="499"/>
        <v>10133.99</v>
      </c>
    </row>
    <row r="238" spans="1:113">
      <c r="A238" s="179" t="s">
        <v>45</v>
      </c>
      <c r="B238" s="180" t="s">
        <v>264</v>
      </c>
      <c r="C238" s="181">
        <v>199795</v>
      </c>
      <c r="D238" s="146">
        <v>10</v>
      </c>
      <c r="E238" s="413">
        <v>103</v>
      </c>
      <c r="F238" s="346">
        <v>0</v>
      </c>
      <c r="G238" s="116">
        <f t="shared" si="393"/>
        <v>103</v>
      </c>
      <c r="H238" s="108">
        <f t="shared" si="451"/>
        <v>103</v>
      </c>
      <c r="I238" s="376">
        <f t="shared" si="452"/>
        <v>103</v>
      </c>
      <c r="J238" s="375"/>
      <c r="K238" s="5">
        <v>8</v>
      </c>
      <c r="L238" s="302">
        <f t="shared" si="394"/>
        <v>8</v>
      </c>
      <c r="M238" s="512">
        <v>9</v>
      </c>
      <c r="N238" s="302">
        <f t="shared" si="453"/>
        <v>9</v>
      </c>
      <c r="O238" s="512"/>
      <c r="P238" s="302">
        <f t="shared" si="454"/>
        <v>0</v>
      </c>
      <c r="Q238" s="520">
        <v>2.44</v>
      </c>
      <c r="R238" s="120">
        <f t="shared" si="376"/>
        <v>19.52</v>
      </c>
      <c r="S238" s="520">
        <v>1.72</v>
      </c>
      <c r="T238" s="120">
        <f t="shared" si="455"/>
        <v>15.48</v>
      </c>
      <c r="U238" s="520"/>
      <c r="V238" s="120">
        <f t="shared" si="456"/>
        <v>0</v>
      </c>
      <c r="W238" s="520">
        <v>64.63</v>
      </c>
      <c r="X238" s="7">
        <f t="shared" si="395"/>
        <v>517.04</v>
      </c>
      <c r="Y238" s="182">
        <v>52.67</v>
      </c>
      <c r="Z238" s="7">
        <f t="shared" si="377"/>
        <v>474.03000000000003</v>
      </c>
      <c r="AA238" s="182"/>
      <c r="AB238" s="7">
        <f t="shared" si="378"/>
        <v>0</v>
      </c>
      <c r="AC238" s="8">
        <f t="shared" si="457"/>
        <v>17</v>
      </c>
      <c r="AD238" s="298">
        <f t="shared" si="505"/>
        <v>17</v>
      </c>
      <c r="AE238" s="110">
        <f t="shared" si="458"/>
        <v>2.0588235294117645</v>
      </c>
      <c r="AF238" s="9">
        <f t="shared" si="506"/>
        <v>35</v>
      </c>
      <c r="AG238" s="10">
        <f t="shared" si="459"/>
        <v>58.298235294117646</v>
      </c>
      <c r="AH238" s="11">
        <f t="shared" si="507"/>
        <v>991.06999999999994</v>
      </c>
      <c r="AI238" s="6">
        <v>40</v>
      </c>
      <c r="AJ238" s="298">
        <f t="shared" si="460"/>
        <v>40</v>
      </c>
      <c r="AK238" s="6">
        <v>45</v>
      </c>
      <c r="AL238" s="298">
        <f t="shared" si="461"/>
        <v>45</v>
      </c>
      <c r="AM238" s="6"/>
      <c r="AN238" s="298">
        <f t="shared" si="462"/>
        <v>0</v>
      </c>
      <c r="AO238" s="182">
        <v>3.66</v>
      </c>
      <c r="AP238" s="41">
        <f t="shared" si="382"/>
        <v>146.4</v>
      </c>
      <c r="AQ238" s="182">
        <v>4.1900000000000004</v>
      </c>
      <c r="AR238" s="41">
        <f t="shared" si="463"/>
        <v>188.55</v>
      </c>
      <c r="AS238" s="182"/>
      <c r="AT238" s="41">
        <f t="shared" si="464"/>
        <v>0</v>
      </c>
      <c r="AU238" s="182">
        <v>77.88</v>
      </c>
      <c r="AV238" s="111">
        <f t="shared" si="383"/>
        <v>3115.2</v>
      </c>
      <c r="AW238" s="182">
        <v>70.56</v>
      </c>
      <c r="AX238" s="111">
        <f t="shared" si="384"/>
        <v>3175.2000000000003</v>
      </c>
      <c r="AY238" s="182"/>
      <c r="AZ238" s="118">
        <f t="shared" si="385"/>
        <v>0</v>
      </c>
      <c r="BA238" s="8">
        <f t="shared" si="465"/>
        <v>85</v>
      </c>
      <c r="BB238" s="298">
        <f t="shared" si="500"/>
        <v>85</v>
      </c>
      <c r="BC238" s="110">
        <f t="shared" si="466"/>
        <v>3.9405882352941184</v>
      </c>
      <c r="BD238" s="9">
        <f t="shared" si="501"/>
        <v>334.95000000000005</v>
      </c>
      <c r="BE238" s="10">
        <f t="shared" si="467"/>
        <v>74.004705882352937</v>
      </c>
      <c r="BF238" s="11">
        <f t="shared" si="502"/>
        <v>6290.4</v>
      </c>
      <c r="BG238" s="304">
        <f t="shared" si="468"/>
        <v>102</v>
      </c>
      <c r="BH238" s="298">
        <f t="shared" si="469"/>
        <v>102</v>
      </c>
      <c r="BI238" s="112">
        <f t="shared" si="470"/>
        <v>3.6269607843137259</v>
      </c>
      <c r="BJ238" s="113">
        <f t="shared" si="503"/>
        <v>369.95000000000005</v>
      </c>
      <c r="BK238" s="10">
        <f t="shared" si="471"/>
        <v>71.386960784313715</v>
      </c>
      <c r="BL238" s="119">
        <f t="shared" si="504"/>
        <v>7281.4699999999993</v>
      </c>
      <c r="BM238" s="5">
        <v>1</v>
      </c>
      <c r="BN238" s="298">
        <f t="shared" si="420"/>
        <v>1</v>
      </c>
      <c r="BO238" s="6"/>
      <c r="BP238" s="298">
        <f t="shared" si="472"/>
        <v>0</v>
      </c>
      <c r="BQ238" s="6"/>
      <c r="BR238" s="298">
        <f t="shared" si="473"/>
        <v>0</v>
      </c>
      <c r="BS238" s="183">
        <v>3</v>
      </c>
      <c r="BT238" s="41">
        <f t="shared" si="423"/>
        <v>3</v>
      </c>
      <c r="BU238" s="183"/>
      <c r="BV238" s="41">
        <f t="shared" si="474"/>
        <v>0</v>
      </c>
      <c r="BW238" s="183"/>
      <c r="BX238" s="41">
        <f t="shared" si="475"/>
        <v>0</v>
      </c>
      <c r="BY238" s="182">
        <v>91</v>
      </c>
      <c r="BZ238" s="111">
        <f t="shared" si="426"/>
        <v>91</v>
      </c>
      <c r="CA238" s="182"/>
      <c r="CB238" s="111">
        <f t="shared" si="391"/>
        <v>0</v>
      </c>
      <c r="CC238" s="182"/>
      <c r="CD238" s="111">
        <f t="shared" si="392"/>
        <v>0</v>
      </c>
      <c r="CE238" s="8">
        <f t="shared" si="476"/>
        <v>1</v>
      </c>
      <c r="CF238" s="298">
        <f t="shared" ref="CF238:CF242" si="508">IF(CI238&gt;0,CE238,)</f>
        <v>1</v>
      </c>
      <c r="CG238" s="110">
        <f t="shared" si="477"/>
        <v>3</v>
      </c>
      <c r="CH238" s="9">
        <f t="shared" ref="CH238:CH242" si="509">IF(CE238&gt;0,(CE238*CG238),)</f>
        <v>3</v>
      </c>
      <c r="CI238" s="10">
        <f t="shared" si="478"/>
        <v>91</v>
      </c>
      <c r="CJ238" s="117">
        <f t="shared" ref="CJ238:CJ242" si="510">IF(CE238&gt;0,(CE238*CI238),)</f>
        <v>91</v>
      </c>
      <c r="CK238" s="5"/>
      <c r="CL238" s="302">
        <f t="shared" si="479"/>
        <v>0</v>
      </c>
      <c r="CM238" s="40"/>
      <c r="CN238" s="9">
        <f t="shared" si="480"/>
        <v>0</v>
      </c>
      <c r="CO238" s="6"/>
      <c r="CP238" s="117">
        <f t="shared" si="481"/>
        <v>0</v>
      </c>
      <c r="CQ238" s="195">
        <f t="shared" si="482"/>
        <v>49</v>
      </c>
      <c r="CR238" s="298">
        <f t="shared" si="483"/>
        <v>49</v>
      </c>
      <c r="CS238" s="9">
        <f t="shared" si="484"/>
        <v>168.92000000000002</v>
      </c>
      <c r="CT238" s="117">
        <f t="shared" si="485"/>
        <v>3723.24</v>
      </c>
      <c r="CU238" s="196">
        <f t="shared" si="486"/>
        <v>54</v>
      </c>
      <c r="CV238" s="298">
        <f t="shared" si="487"/>
        <v>54</v>
      </c>
      <c r="CW238" s="31">
        <f t="shared" si="488"/>
        <v>204.03</v>
      </c>
      <c r="CX238" s="121">
        <f t="shared" si="489"/>
        <v>3649.2300000000005</v>
      </c>
      <c r="CY238" s="196">
        <f t="shared" si="490"/>
        <v>103</v>
      </c>
      <c r="CZ238" s="298">
        <f t="shared" si="491"/>
        <v>103</v>
      </c>
      <c r="DA238" s="31">
        <f t="shared" si="492"/>
        <v>372.95000000000005</v>
      </c>
      <c r="DB238" s="121">
        <f t="shared" si="493"/>
        <v>7372.47</v>
      </c>
      <c r="DC238" s="196">
        <f t="shared" si="494"/>
        <v>0</v>
      </c>
      <c r="DD238" s="298">
        <f t="shared" si="495"/>
        <v>0</v>
      </c>
      <c r="DE238" s="9" t="str">
        <f t="shared" si="496"/>
        <v/>
      </c>
      <c r="DF238" s="11" t="str">
        <f t="shared" si="497"/>
        <v/>
      </c>
      <c r="DG238" s="29">
        <f t="shared" si="498"/>
        <v>372.95000000000005</v>
      </c>
      <c r="DH238" s="11">
        <f t="shared" si="499"/>
        <v>7372.4699999999993</v>
      </c>
    </row>
    <row r="239" spans="1:113" s="387" customFormat="1">
      <c r="A239" s="406" t="s">
        <v>124</v>
      </c>
      <c r="B239" s="407"/>
      <c r="C239" s="408"/>
      <c r="D239" s="409">
        <v>1</v>
      </c>
      <c r="E239" s="413"/>
      <c r="F239" s="115"/>
      <c r="G239" s="116"/>
      <c r="H239" s="108"/>
      <c r="I239" s="376"/>
      <c r="J239" s="375"/>
      <c r="K239" s="5"/>
      <c r="L239" s="302"/>
      <c r="M239" s="512"/>
      <c r="N239" s="302"/>
      <c r="O239" s="512"/>
      <c r="P239" s="302"/>
      <c r="Q239" s="520"/>
      <c r="R239" s="120"/>
      <c r="S239" s="520"/>
      <c r="T239" s="120"/>
      <c r="U239" s="512"/>
      <c r="V239" s="120"/>
      <c r="W239" s="520"/>
      <c r="X239" s="7"/>
      <c r="Y239" s="6"/>
      <c r="Z239" s="7"/>
      <c r="AA239" s="6"/>
      <c r="AB239" s="7"/>
      <c r="AC239" s="8"/>
      <c r="AD239" s="298"/>
      <c r="AE239" s="110"/>
      <c r="AF239" s="9"/>
      <c r="AG239" s="10"/>
      <c r="AH239" s="11"/>
      <c r="AI239" s="6"/>
      <c r="AJ239" s="298"/>
      <c r="AK239" s="6"/>
      <c r="AL239" s="298"/>
      <c r="AM239" s="6"/>
      <c r="AN239" s="298"/>
      <c r="AO239" s="182"/>
      <c r="AP239" s="41"/>
      <c r="AQ239" s="410"/>
      <c r="AR239" s="41"/>
      <c r="AS239" s="6"/>
      <c r="AT239" s="41"/>
      <c r="AU239" s="6"/>
      <c r="AV239" s="111"/>
      <c r="AW239" s="6"/>
      <c r="AX239" s="111"/>
      <c r="AY239" s="6"/>
      <c r="AZ239" s="118"/>
      <c r="BA239" s="8"/>
      <c r="BB239" s="298"/>
      <c r="BC239" s="110"/>
      <c r="BD239" s="9"/>
      <c r="BE239" s="10"/>
      <c r="BF239" s="11"/>
      <c r="BG239" s="304"/>
      <c r="BH239" s="298"/>
      <c r="BI239" s="112"/>
      <c r="BJ239" s="113"/>
      <c r="BK239" s="10"/>
      <c r="BL239" s="119"/>
      <c r="BM239" s="5"/>
      <c r="BN239" s="298"/>
      <c r="BO239" s="6"/>
      <c r="BP239" s="298"/>
      <c r="BQ239" s="6"/>
      <c r="BR239" s="298"/>
      <c r="BS239" s="411"/>
      <c r="BT239" s="41"/>
      <c r="BU239" s="411"/>
      <c r="BV239" s="41"/>
      <c r="BW239" s="40"/>
      <c r="BX239" s="41"/>
      <c r="BY239" s="182"/>
      <c r="BZ239" s="111"/>
      <c r="CA239" s="6"/>
      <c r="CB239" s="111"/>
      <c r="CC239" s="6"/>
      <c r="CD239" s="111"/>
      <c r="CE239" s="8"/>
      <c r="CF239" s="298"/>
      <c r="CG239" s="110"/>
      <c r="CH239" s="9"/>
      <c r="CI239" s="10"/>
      <c r="CJ239" s="117"/>
      <c r="CK239" s="5"/>
      <c r="CL239" s="302"/>
      <c r="CM239" s="40"/>
      <c r="CN239" s="9"/>
      <c r="CO239" s="6"/>
      <c r="CP239" s="117"/>
      <c r="CQ239" s="195"/>
      <c r="CR239" s="298"/>
      <c r="CS239" s="9"/>
      <c r="CT239" s="117"/>
      <c r="CU239" s="196"/>
      <c r="CV239" s="298"/>
      <c r="CW239" s="31"/>
      <c r="CX239" s="121"/>
      <c r="CY239" s="196"/>
      <c r="CZ239" s="298"/>
      <c r="DA239" s="31"/>
      <c r="DB239" s="121"/>
      <c r="DC239" s="196"/>
      <c r="DD239" s="298"/>
      <c r="DE239" s="9"/>
      <c r="DF239" s="11"/>
      <c r="DG239" s="29"/>
      <c r="DH239" s="11"/>
      <c r="DI239" s="337"/>
    </row>
    <row r="240" spans="1:113">
      <c r="A240" s="200" t="s">
        <v>289</v>
      </c>
      <c r="B240" s="201"/>
      <c r="C240" s="202"/>
      <c r="D240" s="191">
        <v>1</v>
      </c>
      <c r="E240" s="413"/>
      <c r="F240" s="346"/>
      <c r="G240" s="116">
        <f t="shared" ref="G240:G266" si="511">E240-F240</f>
        <v>0</v>
      </c>
      <c r="H240" s="108">
        <f t="shared" ref="H240:H266" si="512">+K240+M240+O240+AI240+AK240+AM240+BM240+BO240+BQ240+CK240</f>
        <v>0</v>
      </c>
      <c r="I240" s="376">
        <f t="shared" ref="I240:I266" si="513">+L240+N240+P240+AJ240+AL240+AN240+BN240+BP240+BR240+CL240</f>
        <v>0</v>
      </c>
      <c r="J240" s="375"/>
      <c r="K240" s="5"/>
      <c r="L240" s="302">
        <f t="shared" si="394"/>
        <v>0</v>
      </c>
      <c r="M240" s="512"/>
      <c r="N240" s="302">
        <f t="shared" ref="N240:N271" si="514">IF(Y240&gt;0,M240,)</f>
        <v>0</v>
      </c>
      <c r="O240" s="512"/>
      <c r="P240" s="302">
        <f t="shared" ref="P240:P271" si="515">IF(AA240&gt;0,O240,)</f>
        <v>0</v>
      </c>
      <c r="Q240" s="520"/>
      <c r="R240" s="120">
        <f t="shared" si="376"/>
        <v>0</v>
      </c>
      <c r="S240" s="520"/>
      <c r="T240" s="120">
        <f t="shared" ref="T240:T271" si="516">IF(M240&gt;0,(M240*S240),)</f>
        <v>0</v>
      </c>
      <c r="U240" s="520"/>
      <c r="V240" s="120">
        <f t="shared" ref="V240:V271" si="517">IF(O240&gt;0,(O240*U240),)</f>
        <v>0</v>
      </c>
      <c r="W240" s="520"/>
      <c r="X240" s="7">
        <f t="shared" ref="X240:X244" si="518">IF(W240&gt;0,(K240*W240),)</f>
        <v>0</v>
      </c>
      <c r="Y240" s="182"/>
      <c r="Z240" s="7">
        <f t="shared" ref="Z240:Z271" si="519">IF(N240&gt;0,(N240*Y240),)</f>
        <v>0</v>
      </c>
      <c r="AA240" s="182"/>
      <c r="AB240" s="7">
        <f t="shared" ref="AB240:AB271" si="520">IF(P240&gt;0,(P240*AA240),)</f>
        <v>0</v>
      </c>
      <c r="AC240" s="8">
        <f t="shared" ref="AC240:AC271" si="521">K240+M240+O240</f>
        <v>0</v>
      </c>
      <c r="AD240" s="298">
        <f t="shared" si="505"/>
        <v>0</v>
      </c>
      <c r="AE240" s="110">
        <f t="shared" ref="AE240:AE271" si="522">IF(AC240&gt;0,((R240+T240+V240)/AC240),)</f>
        <v>0</v>
      </c>
      <c r="AF240" s="9">
        <f t="shared" si="506"/>
        <v>0</v>
      </c>
      <c r="AG240" s="10">
        <f t="shared" ref="AG240:AG271" si="523">IF((X240+Z240+AB240)&gt;0,((X240+Z240+AB240)/AC240),)</f>
        <v>0</v>
      </c>
      <c r="AH240" s="11">
        <f t="shared" si="507"/>
        <v>0</v>
      </c>
      <c r="AI240" s="6"/>
      <c r="AJ240" s="298">
        <f t="shared" ref="AJ240:AJ271" si="524">IF(AU240&gt;0,AI240,)</f>
        <v>0</v>
      </c>
      <c r="AK240" s="6"/>
      <c r="AL240" s="298">
        <f t="shared" ref="AL240:AL271" si="525">IF(AW240&gt;0,AK240,)</f>
        <v>0</v>
      </c>
      <c r="AM240" s="6"/>
      <c r="AN240" s="298">
        <f t="shared" ref="AN240:AN271" si="526">IF(AY240&gt;0,AM240,)</f>
        <v>0</v>
      </c>
      <c r="AO240" s="182"/>
      <c r="AP240" s="41">
        <f t="shared" si="382"/>
        <v>0</v>
      </c>
      <c r="AQ240" s="182"/>
      <c r="AR240" s="41">
        <f t="shared" ref="AR240:AR271" si="527">IF(AK240&gt;0,(AK240*AQ240),)</f>
        <v>0</v>
      </c>
      <c r="AS240" s="182"/>
      <c r="AT240" s="41">
        <f t="shared" ref="AT240:AT271" si="528">IF(AM240&gt;0,(AM240*AS240),)</f>
        <v>0</v>
      </c>
      <c r="AU240" s="182"/>
      <c r="AV240" s="111">
        <f t="shared" ref="AV240:AV271" si="529">IF(AJ240&gt;0,(AJ240*AU240),)</f>
        <v>0</v>
      </c>
      <c r="AW240" s="182"/>
      <c r="AX240" s="111">
        <f t="shared" ref="AX240:AX271" si="530">IF(AL240&gt;0,(AL240*AW240),)</f>
        <v>0</v>
      </c>
      <c r="AY240" s="182"/>
      <c r="AZ240" s="118">
        <f t="shared" ref="AZ240:AZ271" si="531">IF(AN240&gt;0,(AN240*AY240),)</f>
        <v>0</v>
      </c>
      <c r="BA240" s="8">
        <f t="shared" ref="BA240:BA271" si="532">AI240+AK240+AM240</f>
        <v>0</v>
      </c>
      <c r="BB240" s="298">
        <f t="shared" si="500"/>
        <v>0</v>
      </c>
      <c r="BC240" s="110">
        <f t="shared" ref="BC240:BC271" si="533">IF(BA240&gt;0,((AP240+AR240+AT240)/BA240),)</f>
        <v>0</v>
      </c>
      <c r="BD240" s="9">
        <f t="shared" si="501"/>
        <v>0</v>
      </c>
      <c r="BE240" s="10">
        <f t="shared" ref="BE240:BE271" si="534">IF((AV240+AX240+AZ240)&gt;0,((AV240+AX240+AZ240)/BA240),)</f>
        <v>0</v>
      </c>
      <c r="BF240" s="11">
        <f t="shared" si="502"/>
        <v>0</v>
      </c>
      <c r="BG240" s="304">
        <f t="shared" ref="BG240:BG267" si="535">AC240+BA240</f>
        <v>0</v>
      </c>
      <c r="BH240" s="298">
        <f t="shared" ref="BH240:BH267" si="536">AD240+BB240</f>
        <v>0</v>
      </c>
      <c r="BI240" s="112">
        <f t="shared" ref="BI240:BI271" si="537">IF(BG240&gt;0,((AC240*AE240)+(BA240*BC240))/BG240,)</f>
        <v>0</v>
      </c>
      <c r="BJ240" s="113">
        <f t="shared" si="503"/>
        <v>0</v>
      </c>
      <c r="BK240" s="10">
        <f t="shared" ref="BK240:BK271" si="538">IF(BH240&gt;0,((AD240*AG240)+(BB240*BE240))/BH240,)</f>
        <v>0</v>
      </c>
      <c r="BL240" s="119">
        <f t="shared" si="504"/>
        <v>0</v>
      </c>
      <c r="BM240" s="5"/>
      <c r="BN240" s="298">
        <f t="shared" si="420"/>
        <v>0</v>
      </c>
      <c r="BO240" s="6"/>
      <c r="BP240" s="298">
        <f t="shared" ref="BP240:BP271" si="539">IF(CA240&gt;0,BO240,)</f>
        <v>0</v>
      </c>
      <c r="BQ240" s="6"/>
      <c r="BR240" s="298">
        <f t="shared" ref="BR240:BR271" si="540">IF(CC240&gt;0,BQ240,)</f>
        <v>0</v>
      </c>
      <c r="BS240" s="183"/>
      <c r="BT240" s="41">
        <f t="shared" si="423"/>
        <v>0</v>
      </c>
      <c r="BU240" s="183"/>
      <c r="BV240" s="41">
        <f t="shared" ref="BV240:BV271" si="541">IF(BO240&gt;0,(BO240*BU240),)</f>
        <v>0</v>
      </c>
      <c r="BW240" s="183"/>
      <c r="BX240" s="41">
        <f t="shared" ref="BX240:BX271" si="542">IF(BQ240&gt;0,(BQ240*BW240),)</f>
        <v>0</v>
      </c>
      <c r="BY240" s="182"/>
      <c r="BZ240" s="111">
        <f t="shared" si="426"/>
        <v>0</v>
      </c>
      <c r="CA240" s="182"/>
      <c r="CB240" s="111">
        <f t="shared" ref="CB240:CB271" si="543">IF(BP240&gt;0,(BP240*CA240),)</f>
        <v>0</v>
      </c>
      <c r="CC240" s="182"/>
      <c r="CD240" s="111">
        <f t="shared" ref="CD240:CD271" si="544">IF(BR240&gt;0,(BR240*CC240),)</f>
        <v>0</v>
      </c>
      <c r="CE240" s="8">
        <f t="shared" ref="CE240:CE271" si="545">BM240+BO240+BQ240</f>
        <v>0</v>
      </c>
      <c r="CF240" s="298">
        <f t="shared" si="508"/>
        <v>0</v>
      </c>
      <c r="CG240" s="110">
        <f t="shared" ref="CG240:CG271" si="546">IF(CE240&gt;0,((BT240+BV240+BX240)/CE240),)</f>
        <v>0</v>
      </c>
      <c r="CH240" s="9">
        <f t="shared" si="509"/>
        <v>0</v>
      </c>
      <c r="CI240" s="10">
        <f t="shared" ref="CI240:CI271" si="547">IF((BZ240+CB240+CD240)&gt;0,((BZ240+CB240+CD240)/CE240),)</f>
        <v>0</v>
      </c>
      <c r="CJ240" s="117">
        <f t="shared" si="510"/>
        <v>0</v>
      </c>
      <c r="CK240" s="5"/>
      <c r="CL240" s="302">
        <f t="shared" ref="CL240:CL271" si="548">IF(CO240&gt;0,CK240,)</f>
        <v>0</v>
      </c>
      <c r="CM240" s="40"/>
      <c r="CN240" s="9">
        <f t="shared" ref="CN240:CN271" si="549">IF(CK240&gt;0,(CK240*CM240),)</f>
        <v>0</v>
      </c>
      <c r="CO240" s="6"/>
      <c r="CP240" s="117">
        <f t="shared" ref="CP240:CP271" si="550">IF(CO240&gt;0,(CK240*CO240),)</f>
        <v>0</v>
      </c>
      <c r="CQ240" s="195">
        <f t="shared" ref="CQ240:CQ265" si="551">(K240+AI240+BM240)</f>
        <v>0</v>
      </c>
      <c r="CR240" s="298">
        <f t="shared" ref="CR240:CR265" si="552">(L240+AJ240+BN240)</f>
        <v>0</v>
      </c>
      <c r="CS240" s="9" t="str">
        <f t="shared" ref="CS240:CS265" si="553">IF(CQ240&gt;0,(R240+AP240+BT240),"")</f>
        <v/>
      </c>
      <c r="CT240" s="117" t="str">
        <f t="shared" ref="CT240:CT265" si="554">IF(CR240&gt;0,(X240+AV240+BZ240),"")</f>
        <v/>
      </c>
      <c r="CU240" s="196">
        <f t="shared" ref="CU240:CU265" si="555">(M240+AK240+BO240)</f>
        <v>0</v>
      </c>
      <c r="CV240" s="298">
        <f t="shared" ref="CV240:CV265" si="556">(N240+AL240+BP240)</f>
        <v>0</v>
      </c>
      <c r="CW240" s="31">
        <f t="shared" ref="CW240:CW265" si="557">IF(CU240&gt;0,T240+AR240+BV240,)</f>
        <v>0</v>
      </c>
      <c r="CX240" s="121">
        <f t="shared" ref="CX240:CX265" si="558">IF(CV240&gt;0,Z240+AX240+CB240,)</f>
        <v>0</v>
      </c>
      <c r="CY240" s="196">
        <f t="shared" ref="CY240:CY271" si="559">+CU240+CQ240</f>
        <v>0</v>
      </c>
      <c r="CZ240" s="298">
        <f t="shared" ref="CZ240:CZ271" si="560">+CV240+CR240</f>
        <v>0</v>
      </c>
      <c r="DA240" s="31" t="str">
        <f t="shared" ref="DA240:DA271" si="561">IF(CY240&gt;0,(CS240+CW240),"")</f>
        <v/>
      </c>
      <c r="DB240" s="121" t="str">
        <f t="shared" ref="DB240:DB271" si="562">IF(CZ240&gt;0,(CT240+CX240),"")</f>
        <v/>
      </c>
      <c r="DC240" s="196">
        <f t="shared" ref="DC240:DC265" si="563">(O240+AM240+BQ240)</f>
        <v>0</v>
      </c>
      <c r="DD240" s="298">
        <f t="shared" ref="DD240:DD265" si="564">(P240+AN240+BR240)</f>
        <v>0</v>
      </c>
      <c r="DE240" s="9" t="str">
        <f t="shared" ref="DE240:DE265" si="565">IF(DC240&gt;0,(V240+AT240+BX240),"")</f>
        <v/>
      </c>
      <c r="DF240" s="11" t="str">
        <f t="shared" ref="DF240:DF265" si="566">IF(DD240&gt;0,(AB240+AZ240+CD240),"")</f>
        <v/>
      </c>
      <c r="DG240" s="29" t="str">
        <f t="shared" ref="DG240:DG271" si="567">IF((BG240+CE240+CK240)&gt;0,(BJ240+CH240+CN240),"")</f>
        <v/>
      </c>
      <c r="DH240" s="11" t="str">
        <f t="shared" ref="DH240:DH271" si="568">IF((BH240+CF240+CL240)&gt;0,(BL240+CJ240+CP240),"")</f>
        <v/>
      </c>
    </row>
    <row r="241" spans="1:112" s="387" customFormat="1">
      <c r="A241" s="382" t="s">
        <v>123</v>
      </c>
      <c r="B241" s="383" t="s">
        <v>831</v>
      </c>
      <c r="C241" s="384">
        <v>220862</v>
      </c>
      <c r="D241" s="385">
        <v>1</v>
      </c>
      <c r="E241" s="386">
        <v>2218</v>
      </c>
      <c r="F241" s="115"/>
      <c r="G241" s="116">
        <f t="shared" si="511"/>
        <v>2218</v>
      </c>
      <c r="H241" s="108">
        <f t="shared" si="512"/>
        <v>2218</v>
      </c>
      <c r="I241" s="376">
        <f t="shared" si="513"/>
        <v>0</v>
      </c>
      <c r="J241" s="375"/>
      <c r="K241" s="5">
        <v>155</v>
      </c>
      <c r="L241" s="302">
        <f t="shared" si="394"/>
        <v>0</v>
      </c>
      <c r="M241" s="512">
        <v>16</v>
      </c>
      <c r="N241" s="302">
        <f t="shared" si="514"/>
        <v>0</v>
      </c>
      <c r="O241" s="512"/>
      <c r="P241" s="302">
        <f t="shared" si="515"/>
        <v>0</v>
      </c>
      <c r="Q241" s="512">
        <v>4.1100000000000003</v>
      </c>
      <c r="R241" s="120">
        <f t="shared" ref="R241:R264" si="569">IF(K241&gt;0,(K241*Q241),)</f>
        <v>637.05000000000007</v>
      </c>
      <c r="S241" s="512">
        <v>5.0999999999999996</v>
      </c>
      <c r="T241" s="120">
        <f t="shared" si="516"/>
        <v>81.599999999999994</v>
      </c>
      <c r="U241" s="512"/>
      <c r="V241" s="120">
        <f t="shared" si="517"/>
        <v>0</v>
      </c>
      <c r="W241" s="520"/>
      <c r="X241" s="7">
        <f t="shared" si="518"/>
        <v>0</v>
      </c>
      <c r="Y241" s="6"/>
      <c r="Z241" s="7">
        <f t="shared" si="519"/>
        <v>0</v>
      </c>
      <c r="AA241" s="6"/>
      <c r="AB241" s="7">
        <f t="shared" si="520"/>
        <v>0</v>
      </c>
      <c r="AC241" s="8">
        <f t="shared" si="521"/>
        <v>171</v>
      </c>
      <c r="AD241" s="298">
        <f t="shared" ref="AD241:AD266" si="570">IF(AG241&gt;0,AC241,)</f>
        <v>0</v>
      </c>
      <c r="AE241" s="110">
        <f t="shared" si="522"/>
        <v>4.2026315789473694</v>
      </c>
      <c r="AF241" s="9">
        <f t="shared" ref="AF241:AF266" si="571">IF(AC241&gt;0,(AC241*AE241),)</f>
        <v>718.6500000000002</v>
      </c>
      <c r="AG241" s="10">
        <f t="shared" si="523"/>
        <v>0</v>
      </c>
      <c r="AH241" s="11">
        <f t="shared" ref="AH241:AH266" si="572">IF(AD241&gt;0,(AC241*AG241),)</f>
        <v>0</v>
      </c>
      <c r="AI241" s="6">
        <v>861</v>
      </c>
      <c r="AJ241" s="298">
        <f t="shared" si="524"/>
        <v>0</v>
      </c>
      <c r="AK241" s="6">
        <v>41</v>
      </c>
      <c r="AL241" s="298">
        <f t="shared" si="525"/>
        <v>0</v>
      </c>
      <c r="AM241" s="6"/>
      <c r="AN241" s="298">
        <f t="shared" si="526"/>
        <v>0</v>
      </c>
      <c r="AO241" s="6">
        <v>4.92</v>
      </c>
      <c r="AP241" s="41">
        <f t="shared" si="382"/>
        <v>4236.12</v>
      </c>
      <c r="AQ241" s="6">
        <v>6.5</v>
      </c>
      <c r="AR241" s="41">
        <f t="shared" si="527"/>
        <v>266.5</v>
      </c>
      <c r="AS241" s="6"/>
      <c r="AT241" s="41">
        <f t="shared" si="528"/>
        <v>0</v>
      </c>
      <c r="AU241" s="6"/>
      <c r="AV241" s="111">
        <f t="shared" si="529"/>
        <v>0</v>
      </c>
      <c r="AW241" s="6"/>
      <c r="AX241" s="111">
        <f t="shared" si="530"/>
        <v>0</v>
      </c>
      <c r="AY241" s="6"/>
      <c r="AZ241" s="118">
        <f t="shared" si="531"/>
        <v>0</v>
      </c>
      <c r="BA241" s="8">
        <f t="shared" si="532"/>
        <v>902</v>
      </c>
      <c r="BB241" s="298">
        <f t="shared" si="500"/>
        <v>0</v>
      </c>
      <c r="BC241" s="110">
        <f t="shared" si="533"/>
        <v>4.9918181818181813</v>
      </c>
      <c r="BD241" s="9">
        <f t="shared" si="501"/>
        <v>4502.62</v>
      </c>
      <c r="BE241" s="10">
        <f t="shared" si="534"/>
        <v>0</v>
      </c>
      <c r="BF241" s="11">
        <f t="shared" si="502"/>
        <v>0</v>
      </c>
      <c r="BG241" s="304">
        <f t="shared" si="535"/>
        <v>1073</v>
      </c>
      <c r="BH241" s="298">
        <f t="shared" si="536"/>
        <v>0</v>
      </c>
      <c r="BI241" s="112">
        <f t="shared" si="537"/>
        <v>4.8660484622553595</v>
      </c>
      <c r="BJ241" s="113">
        <f t="shared" si="503"/>
        <v>5221.2700000000004</v>
      </c>
      <c r="BK241" s="10">
        <f t="shared" si="538"/>
        <v>0</v>
      </c>
      <c r="BL241" s="119">
        <f t="shared" si="504"/>
        <v>0</v>
      </c>
      <c r="BM241" s="5">
        <v>682</v>
      </c>
      <c r="BN241" s="298">
        <f t="shared" si="420"/>
        <v>0</v>
      </c>
      <c r="BO241" s="6">
        <v>463</v>
      </c>
      <c r="BP241" s="298">
        <f t="shared" si="539"/>
        <v>0</v>
      </c>
      <c r="BQ241" s="6"/>
      <c r="BR241" s="298">
        <f t="shared" si="540"/>
        <v>0</v>
      </c>
      <c r="BS241" s="40">
        <v>3.8</v>
      </c>
      <c r="BT241" s="41">
        <f t="shared" si="423"/>
        <v>2591.6</v>
      </c>
      <c r="BU241" s="40">
        <v>3.91</v>
      </c>
      <c r="BV241" s="41">
        <f t="shared" si="541"/>
        <v>1810.3300000000002</v>
      </c>
      <c r="BW241" s="40"/>
      <c r="BX241" s="41">
        <f t="shared" si="542"/>
        <v>0</v>
      </c>
      <c r="BY241" s="6"/>
      <c r="BZ241" s="111">
        <f t="shared" si="426"/>
        <v>0</v>
      </c>
      <c r="CA241" s="6"/>
      <c r="CB241" s="111">
        <f t="shared" si="543"/>
        <v>0</v>
      </c>
      <c r="CC241" s="6"/>
      <c r="CD241" s="111">
        <f t="shared" si="544"/>
        <v>0</v>
      </c>
      <c r="CE241" s="8">
        <f t="shared" si="545"/>
        <v>1145</v>
      </c>
      <c r="CF241" s="298">
        <f t="shared" si="508"/>
        <v>0</v>
      </c>
      <c r="CG241" s="110">
        <f t="shared" si="546"/>
        <v>3.8444803493449786</v>
      </c>
      <c r="CH241" s="9">
        <f t="shared" si="509"/>
        <v>4401.93</v>
      </c>
      <c r="CI241" s="10">
        <f t="shared" si="547"/>
        <v>0</v>
      </c>
      <c r="CJ241" s="117">
        <f t="shared" si="510"/>
        <v>0</v>
      </c>
      <c r="CK241" s="5"/>
      <c r="CL241" s="302">
        <f t="shared" si="548"/>
        <v>0</v>
      </c>
      <c r="CM241" s="40"/>
      <c r="CN241" s="9">
        <f t="shared" si="549"/>
        <v>0</v>
      </c>
      <c r="CO241" s="6"/>
      <c r="CP241" s="117">
        <f t="shared" si="550"/>
        <v>0</v>
      </c>
      <c r="CQ241" s="195">
        <f t="shared" si="551"/>
        <v>1698</v>
      </c>
      <c r="CR241" s="298">
        <f t="shared" si="552"/>
        <v>0</v>
      </c>
      <c r="CS241" s="9">
        <f t="shared" si="553"/>
        <v>7464.77</v>
      </c>
      <c r="CT241" s="117" t="str">
        <f t="shared" si="554"/>
        <v/>
      </c>
      <c r="CU241" s="196">
        <f t="shared" si="555"/>
        <v>520</v>
      </c>
      <c r="CV241" s="298">
        <f t="shared" si="556"/>
        <v>0</v>
      </c>
      <c r="CW241" s="31">
        <f t="shared" si="557"/>
        <v>2158.4300000000003</v>
      </c>
      <c r="CX241" s="121">
        <f t="shared" si="558"/>
        <v>0</v>
      </c>
      <c r="CY241" s="196">
        <f t="shared" si="559"/>
        <v>2218</v>
      </c>
      <c r="CZ241" s="298">
        <f t="shared" si="560"/>
        <v>0</v>
      </c>
      <c r="DA241" s="31">
        <f t="shared" si="561"/>
        <v>9623.2000000000007</v>
      </c>
      <c r="DB241" s="121" t="str">
        <f t="shared" si="562"/>
        <v/>
      </c>
      <c r="DC241" s="196">
        <f t="shared" si="563"/>
        <v>0</v>
      </c>
      <c r="DD241" s="298">
        <f t="shared" si="564"/>
        <v>0</v>
      </c>
      <c r="DE241" s="9" t="str">
        <f t="shared" si="565"/>
        <v/>
      </c>
      <c r="DF241" s="11" t="str">
        <f t="shared" si="566"/>
        <v/>
      </c>
      <c r="DG241" s="29">
        <f t="shared" si="567"/>
        <v>9623.2000000000007</v>
      </c>
      <c r="DH241" s="11" t="str">
        <f t="shared" si="568"/>
        <v/>
      </c>
    </row>
    <row r="242" spans="1:112" s="387" customFormat="1">
      <c r="A242" s="382" t="s">
        <v>123</v>
      </c>
      <c r="B242" s="388" t="s">
        <v>832</v>
      </c>
      <c r="C242" s="389">
        <v>221759</v>
      </c>
      <c r="D242" s="390">
        <v>1</v>
      </c>
      <c r="E242" s="386">
        <v>3680</v>
      </c>
      <c r="F242" s="115"/>
      <c r="G242" s="116">
        <f t="shared" si="511"/>
        <v>3680</v>
      </c>
      <c r="H242" s="108">
        <f t="shared" si="512"/>
        <v>3680</v>
      </c>
      <c r="I242" s="376">
        <f t="shared" si="513"/>
        <v>0</v>
      </c>
      <c r="J242" s="375"/>
      <c r="K242" s="5">
        <v>553</v>
      </c>
      <c r="L242" s="302">
        <f t="shared" si="394"/>
        <v>0</v>
      </c>
      <c r="M242" s="512">
        <v>1</v>
      </c>
      <c r="N242" s="302">
        <f t="shared" si="514"/>
        <v>0</v>
      </c>
      <c r="O242" s="512"/>
      <c r="P242" s="302">
        <f t="shared" si="515"/>
        <v>0</v>
      </c>
      <c r="Q242" s="512">
        <v>4.6500000000000004</v>
      </c>
      <c r="R242" s="120">
        <f t="shared" si="569"/>
        <v>2571.4500000000003</v>
      </c>
      <c r="S242" s="512">
        <v>7</v>
      </c>
      <c r="T242" s="120">
        <f t="shared" si="516"/>
        <v>7</v>
      </c>
      <c r="U242" s="512"/>
      <c r="V242" s="120">
        <f t="shared" si="517"/>
        <v>0</v>
      </c>
      <c r="W242" s="520"/>
      <c r="X242" s="7">
        <f t="shared" si="518"/>
        <v>0</v>
      </c>
      <c r="Y242" s="6"/>
      <c r="Z242" s="7">
        <f t="shared" si="519"/>
        <v>0</v>
      </c>
      <c r="AA242" s="6"/>
      <c r="AB242" s="7">
        <f t="shared" si="520"/>
        <v>0</v>
      </c>
      <c r="AC242" s="8">
        <f t="shared" si="521"/>
        <v>554</v>
      </c>
      <c r="AD242" s="298">
        <f t="shared" si="570"/>
        <v>0</v>
      </c>
      <c r="AE242" s="110">
        <f t="shared" si="522"/>
        <v>4.6542418772563181</v>
      </c>
      <c r="AF242" s="9">
        <f t="shared" si="571"/>
        <v>2578.4500000000003</v>
      </c>
      <c r="AG242" s="10">
        <f t="shared" si="523"/>
        <v>0</v>
      </c>
      <c r="AH242" s="11">
        <f t="shared" si="572"/>
        <v>0</v>
      </c>
      <c r="AI242" s="6">
        <v>2323</v>
      </c>
      <c r="AJ242" s="298">
        <f t="shared" si="524"/>
        <v>0</v>
      </c>
      <c r="AK242" s="6">
        <v>59</v>
      </c>
      <c r="AL242" s="298">
        <f t="shared" si="525"/>
        <v>0</v>
      </c>
      <c r="AM242" s="6"/>
      <c r="AN242" s="298">
        <f t="shared" si="526"/>
        <v>0</v>
      </c>
      <c r="AO242" s="6">
        <v>4.25</v>
      </c>
      <c r="AP242" s="41">
        <f t="shared" si="382"/>
        <v>9872.75</v>
      </c>
      <c r="AQ242" s="6">
        <v>5.19</v>
      </c>
      <c r="AR242" s="41">
        <f t="shared" si="527"/>
        <v>306.21000000000004</v>
      </c>
      <c r="AS242" s="6"/>
      <c r="AT242" s="41">
        <f t="shared" si="528"/>
        <v>0</v>
      </c>
      <c r="AU242" s="6"/>
      <c r="AV242" s="111">
        <f t="shared" si="529"/>
        <v>0</v>
      </c>
      <c r="AW242" s="6"/>
      <c r="AX242" s="111">
        <f t="shared" si="530"/>
        <v>0</v>
      </c>
      <c r="AY242" s="6"/>
      <c r="AZ242" s="118">
        <f t="shared" si="531"/>
        <v>0</v>
      </c>
      <c r="BA242" s="8">
        <f t="shared" si="532"/>
        <v>2382</v>
      </c>
      <c r="BB242" s="298">
        <f t="shared" ref="BB242:BB267" si="573">IF(BE242&gt;0,BA242,)</f>
        <v>0</v>
      </c>
      <c r="BC242" s="110">
        <f t="shared" si="533"/>
        <v>4.2732829554995799</v>
      </c>
      <c r="BD242" s="9">
        <f t="shared" ref="BD242:BD267" si="574">IF(BA242&gt;0,(BA242*BC242),)</f>
        <v>10178.959999999999</v>
      </c>
      <c r="BE242" s="10">
        <f t="shared" si="534"/>
        <v>0</v>
      </c>
      <c r="BF242" s="11">
        <f t="shared" ref="BF242:BF267" si="575">IF(BB242&gt;0,(BA242*BE242),)</f>
        <v>0</v>
      </c>
      <c r="BG242" s="304">
        <f t="shared" si="535"/>
        <v>2936</v>
      </c>
      <c r="BH242" s="298">
        <f t="shared" si="536"/>
        <v>0</v>
      </c>
      <c r="BI242" s="112">
        <f t="shared" si="537"/>
        <v>4.3451668937329702</v>
      </c>
      <c r="BJ242" s="113">
        <f t="shared" ref="BJ242:BJ267" si="576">IF(BG242&gt;0,(BG242*BI242),)</f>
        <v>12757.41</v>
      </c>
      <c r="BK242" s="10">
        <f t="shared" si="538"/>
        <v>0</v>
      </c>
      <c r="BL242" s="119">
        <f t="shared" ref="BL242:BL267" si="577">IF(BH242&gt;0,(BH242*BK242),)</f>
        <v>0</v>
      </c>
      <c r="BM242" s="5">
        <v>583</v>
      </c>
      <c r="BN242" s="298">
        <f t="shared" si="420"/>
        <v>0</v>
      </c>
      <c r="BO242" s="6">
        <v>161</v>
      </c>
      <c r="BP242" s="298">
        <f t="shared" si="539"/>
        <v>0</v>
      </c>
      <c r="BQ242" s="6"/>
      <c r="BR242" s="298">
        <f t="shared" si="540"/>
        <v>0</v>
      </c>
      <c r="BS242" s="40">
        <v>3.56</v>
      </c>
      <c r="BT242" s="41">
        <f t="shared" si="423"/>
        <v>2075.48</v>
      </c>
      <c r="BU242" s="40">
        <v>3.85</v>
      </c>
      <c r="BV242" s="41">
        <f t="shared" si="541"/>
        <v>619.85</v>
      </c>
      <c r="BW242" s="40"/>
      <c r="BX242" s="41">
        <f t="shared" si="542"/>
        <v>0</v>
      </c>
      <c r="BY242" s="6"/>
      <c r="BZ242" s="111">
        <f t="shared" si="426"/>
        <v>0</v>
      </c>
      <c r="CA242" s="6"/>
      <c r="CB242" s="111">
        <f t="shared" si="543"/>
        <v>0</v>
      </c>
      <c r="CC242" s="6"/>
      <c r="CD242" s="111">
        <f t="shared" si="544"/>
        <v>0</v>
      </c>
      <c r="CE242" s="8">
        <f t="shared" si="545"/>
        <v>744</v>
      </c>
      <c r="CF242" s="298">
        <f t="shared" si="508"/>
        <v>0</v>
      </c>
      <c r="CG242" s="110">
        <f t="shared" si="546"/>
        <v>3.6227553763440858</v>
      </c>
      <c r="CH242" s="9">
        <f t="shared" si="509"/>
        <v>2695.33</v>
      </c>
      <c r="CI242" s="10">
        <f t="shared" si="547"/>
        <v>0</v>
      </c>
      <c r="CJ242" s="117">
        <f t="shared" si="510"/>
        <v>0</v>
      </c>
      <c r="CK242" s="5"/>
      <c r="CL242" s="302">
        <f t="shared" si="548"/>
        <v>0</v>
      </c>
      <c r="CM242" s="40"/>
      <c r="CN242" s="9">
        <f t="shared" si="549"/>
        <v>0</v>
      </c>
      <c r="CO242" s="6"/>
      <c r="CP242" s="117">
        <f t="shared" si="550"/>
        <v>0</v>
      </c>
      <c r="CQ242" s="195">
        <f t="shared" si="551"/>
        <v>3459</v>
      </c>
      <c r="CR242" s="298">
        <f t="shared" si="552"/>
        <v>0</v>
      </c>
      <c r="CS242" s="9">
        <f t="shared" si="553"/>
        <v>14519.68</v>
      </c>
      <c r="CT242" s="117" t="str">
        <f t="shared" si="554"/>
        <v/>
      </c>
      <c r="CU242" s="196">
        <f t="shared" si="555"/>
        <v>221</v>
      </c>
      <c r="CV242" s="298">
        <f t="shared" si="556"/>
        <v>0</v>
      </c>
      <c r="CW242" s="31">
        <f t="shared" si="557"/>
        <v>933.06000000000006</v>
      </c>
      <c r="CX242" s="121">
        <f t="shared" si="558"/>
        <v>0</v>
      </c>
      <c r="CY242" s="196">
        <f t="shared" si="559"/>
        <v>3680</v>
      </c>
      <c r="CZ242" s="298">
        <f t="shared" si="560"/>
        <v>0</v>
      </c>
      <c r="DA242" s="31">
        <f t="shared" si="561"/>
        <v>15452.74</v>
      </c>
      <c r="DB242" s="121" t="str">
        <f t="shared" si="562"/>
        <v/>
      </c>
      <c r="DC242" s="196">
        <f t="shared" si="563"/>
        <v>0</v>
      </c>
      <c r="DD242" s="298">
        <f t="shared" si="564"/>
        <v>0</v>
      </c>
      <c r="DE242" s="9" t="str">
        <f t="shared" si="565"/>
        <v/>
      </c>
      <c r="DF242" s="11" t="str">
        <f t="shared" si="566"/>
        <v/>
      </c>
      <c r="DG242" s="29">
        <f t="shared" si="567"/>
        <v>15452.74</v>
      </c>
      <c r="DH242" s="11" t="str">
        <f t="shared" si="568"/>
        <v/>
      </c>
    </row>
    <row r="243" spans="1:112" s="387" customFormat="1">
      <c r="A243" s="382" t="s">
        <v>123</v>
      </c>
      <c r="B243" s="388" t="s">
        <v>833</v>
      </c>
      <c r="C243" s="389">
        <v>220075</v>
      </c>
      <c r="D243" s="390">
        <v>3</v>
      </c>
      <c r="E243" s="386">
        <v>1715</v>
      </c>
      <c r="F243" s="115"/>
      <c r="G243" s="116">
        <f t="shared" si="511"/>
        <v>1715</v>
      </c>
      <c r="H243" s="108">
        <f t="shared" si="512"/>
        <v>1715</v>
      </c>
      <c r="I243" s="376">
        <f t="shared" si="513"/>
        <v>0</v>
      </c>
      <c r="J243" s="375"/>
      <c r="K243" s="5">
        <v>228</v>
      </c>
      <c r="L243" s="302">
        <f t="shared" si="394"/>
        <v>0</v>
      </c>
      <c r="M243" s="512">
        <v>13</v>
      </c>
      <c r="N243" s="302">
        <f t="shared" si="514"/>
        <v>0</v>
      </c>
      <c r="O243" s="512"/>
      <c r="P243" s="302">
        <f t="shared" si="515"/>
        <v>0</v>
      </c>
      <c r="Q243" s="512">
        <v>4.2300000000000004</v>
      </c>
      <c r="R243" s="120">
        <f t="shared" si="569"/>
        <v>964.44</v>
      </c>
      <c r="S243" s="512">
        <v>4.55</v>
      </c>
      <c r="T243" s="120">
        <f t="shared" si="516"/>
        <v>59.15</v>
      </c>
      <c r="U243" s="512"/>
      <c r="V243" s="120">
        <f t="shared" si="517"/>
        <v>0</v>
      </c>
      <c r="W243" s="520"/>
      <c r="X243" s="7">
        <f t="shared" si="518"/>
        <v>0</v>
      </c>
      <c r="Y243" s="6"/>
      <c r="Z243" s="7">
        <f t="shared" si="519"/>
        <v>0</v>
      </c>
      <c r="AA243" s="6"/>
      <c r="AB243" s="7">
        <f t="shared" si="520"/>
        <v>0</v>
      </c>
      <c r="AC243" s="8">
        <f t="shared" si="521"/>
        <v>241</v>
      </c>
      <c r="AD243" s="298">
        <f t="shared" si="570"/>
        <v>0</v>
      </c>
      <c r="AE243" s="110">
        <f t="shared" si="522"/>
        <v>4.2472614107883819</v>
      </c>
      <c r="AF243" s="9">
        <f t="shared" si="571"/>
        <v>1023.59</v>
      </c>
      <c r="AG243" s="10">
        <f t="shared" si="523"/>
        <v>0</v>
      </c>
      <c r="AH243" s="11">
        <f t="shared" si="572"/>
        <v>0</v>
      </c>
      <c r="AI243" s="6">
        <v>579</v>
      </c>
      <c r="AJ243" s="298">
        <f t="shared" si="524"/>
        <v>0</v>
      </c>
      <c r="AK243" s="6">
        <v>16</v>
      </c>
      <c r="AL243" s="298">
        <f t="shared" si="525"/>
        <v>0</v>
      </c>
      <c r="AM243" s="6"/>
      <c r="AN243" s="298">
        <f t="shared" si="526"/>
        <v>0</v>
      </c>
      <c r="AO243" s="6">
        <v>4.68</v>
      </c>
      <c r="AP243" s="41">
        <f t="shared" si="382"/>
        <v>2709.72</v>
      </c>
      <c r="AQ243" s="6">
        <v>5.88</v>
      </c>
      <c r="AR243" s="41">
        <f t="shared" si="527"/>
        <v>94.08</v>
      </c>
      <c r="AS243" s="6"/>
      <c r="AT243" s="41">
        <f t="shared" si="528"/>
        <v>0</v>
      </c>
      <c r="AU243" s="6"/>
      <c r="AV243" s="111">
        <f t="shared" si="529"/>
        <v>0</v>
      </c>
      <c r="AW243" s="6"/>
      <c r="AX243" s="111">
        <f t="shared" si="530"/>
        <v>0</v>
      </c>
      <c r="AY243" s="6"/>
      <c r="AZ243" s="118">
        <f t="shared" si="531"/>
        <v>0</v>
      </c>
      <c r="BA243" s="8">
        <f t="shared" si="532"/>
        <v>595</v>
      </c>
      <c r="BB243" s="298">
        <f t="shared" si="573"/>
        <v>0</v>
      </c>
      <c r="BC243" s="110">
        <f t="shared" si="533"/>
        <v>4.7122689075630246</v>
      </c>
      <c r="BD243" s="9">
        <f t="shared" si="574"/>
        <v>2803.7999999999997</v>
      </c>
      <c r="BE243" s="10">
        <f t="shared" si="534"/>
        <v>0</v>
      </c>
      <c r="BF243" s="11">
        <f t="shared" si="575"/>
        <v>0</v>
      </c>
      <c r="BG243" s="304">
        <f t="shared" si="535"/>
        <v>836</v>
      </c>
      <c r="BH243" s="298">
        <f t="shared" si="536"/>
        <v>0</v>
      </c>
      <c r="BI243" s="112">
        <f t="shared" si="537"/>
        <v>4.5782177033492824</v>
      </c>
      <c r="BJ243" s="113">
        <f t="shared" si="576"/>
        <v>3827.39</v>
      </c>
      <c r="BK243" s="10">
        <f t="shared" si="538"/>
        <v>0</v>
      </c>
      <c r="BL243" s="119">
        <f t="shared" si="577"/>
        <v>0</v>
      </c>
      <c r="BM243" s="5">
        <v>656</v>
      </c>
      <c r="BN243" s="298">
        <f t="shared" si="420"/>
        <v>0</v>
      </c>
      <c r="BO243" s="6">
        <v>223</v>
      </c>
      <c r="BP243" s="298">
        <f t="shared" si="539"/>
        <v>0</v>
      </c>
      <c r="BQ243" s="6"/>
      <c r="BR243" s="298">
        <f t="shared" si="540"/>
        <v>0</v>
      </c>
      <c r="BS243" s="40">
        <v>3.44</v>
      </c>
      <c r="BT243" s="41">
        <f t="shared" si="423"/>
        <v>2256.64</v>
      </c>
      <c r="BU243" s="40">
        <v>3.88</v>
      </c>
      <c r="BV243" s="41">
        <f t="shared" si="541"/>
        <v>865.24</v>
      </c>
      <c r="BW243" s="40"/>
      <c r="BX243" s="41">
        <f t="shared" si="542"/>
        <v>0</v>
      </c>
      <c r="BY243" s="6"/>
      <c r="BZ243" s="111">
        <f t="shared" si="426"/>
        <v>0</v>
      </c>
      <c r="CA243" s="6"/>
      <c r="CB243" s="111">
        <f t="shared" si="543"/>
        <v>0</v>
      </c>
      <c r="CC243" s="6"/>
      <c r="CD243" s="111">
        <f t="shared" si="544"/>
        <v>0</v>
      </c>
      <c r="CE243" s="8">
        <f t="shared" si="545"/>
        <v>879</v>
      </c>
      <c r="CF243" s="298">
        <f t="shared" ref="CF243:CF266" si="578">IF(CI243&gt;0,CE243,)</f>
        <v>0</v>
      </c>
      <c r="CG243" s="110">
        <f t="shared" si="546"/>
        <v>3.5516268486916953</v>
      </c>
      <c r="CH243" s="9">
        <f t="shared" ref="CH243:CH266" si="579">IF(CE243&gt;0,(CE243*CG243),)</f>
        <v>3121.88</v>
      </c>
      <c r="CI243" s="10">
        <f t="shared" si="547"/>
        <v>0</v>
      </c>
      <c r="CJ243" s="117">
        <f t="shared" ref="CJ243:CJ266" si="580">IF(CE243&gt;0,(CE243*CI243),)</f>
        <v>0</v>
      </c>
      <c r="CK243" s="5"/>
      <c r="CL243" s="302">
        <f t="shared" si="548"/>
        <v>0</v>
      </c>
      <c r="CM243" s="40"/>
      <c r="CN243" s="9">
        <f t="shared" si="549"/>
        <v>0</v>
      </c>
      <c r="CO243" s="6"/>
      <c r="CP243" s="117">
        <f t="shared" si="550"/>
        <v>0</v>
      </c>
      <c r="CQ243" s="195">
        <f t="shared" si="551"/>
        <v>1463</v>
      </c>
      <c r="CR243" s="298">
        <f t="shared" si="552"/>
        <v>0</v>
      </c>
      <c r="CS243" s="9">
        <f t="shared" si="553"/>
        <v>5930.7999999999993</v>
      </c>
      <c r="CT243" s="117" t="str">
        <f t="shared" si="554"/>
        <v/>
      </c>
      <c r="CU243" s="196">
        <f t="shared" si="555"/>
        <v>252</v>
      </c>
      <c r="CV243" s="298">
        <f t="shared" si="556"/>
        <v>0</v>
      </c>
      <c r="CW243" s="31">
        <f t="shared" si="557"/>
        <v>1018.47</v>
      </c>
      <c r="CX243" s="121">
        <f t="shared" si="558"/>
        <v>0</v>
      </c>
      <c r="CY243" s="196">
        <f t="shared" si="559"/>
        <v>1715</v>
      </c>
      <c r="CZ243" s="298">
        <f t="shared" si="560"/>
        <v>0</v>
      </c>
      <c r="DA243" s="31">
        <f t="shared" si="561"/>
        <v>6949.2699999999995</v>
      </c>
      <c r="DB243" s="121" t="str">
        <f t="shared" si="562"/>
        <v/>
      </c>
      <c r="DC243" s="196">
        <f t="shared" si="563"/>
        <v>0</v>
      </c>
      <c r="DD243" s="298">
        <f t="shared" si="564"/>
        <v>0</v>
      </c>
      <c r="DE243" s="9" t="str">
        <f t="shared" si="565"/>
        <v/>
      </c>
      <c r="DF243" s="11" t="str">
        <f t="shared" si="566"/>
        <v/>
      </c>
      <c r="DG243" s="29">
        <f t="shared" si="567"/>
        <v>6949.27</v>
      </c>
      <c r="DH243" s="11" t="str">
        <f t="shared" si="568"/>
        <v/>
      </c>
    </row>
    <row r="244" spans="1:112" s="387" customFormat="1">
      <c r="A244" s="382" t="s">
        <v>123</v>
      </c>
      <c r="B244" s="388" t="s">
        <v>834</v>
      </c>
      <c r="C244" s="389">
        <v>220978</v>
      </c>
      <c r="D244" s="390">
        <v>3</v>
      </c>
      <c r="E244" s="386">
        <v>3562</v>
      </c>
      <c r="F244" s="115"/>
      <c r="G244" s="116">
        <f t="shared" si="511"/>
        <v>3562</v>
      </c>
      <c r="H244" s="108">
        <f t="shared" si="512"/>
        <v>3562</v>
      </c>
      <c r="I244" s="376">
        <f t="shared" si="513"/>
        <v>0</v>
      </c>
      <c r="J244" s="375"/>
      <c r="K244" s="5">
        <v>460</v>
      </c>
      <c r="L244" s="302">
        <f t="shared" si="394"/>
        <v>0</v>
      </c>
      <c r="M244" s="512">
        <v>21</v>
      </c>
      <c r="N244" s="302">
        <f t="shared" si="514"/>
        <v>0</v>
      </c>
      <c r="O244" s="512"/>
      <c r="P244" s="302">
        <f t="shared" si="515"/>
        <v>0</v>
      </c>
      <c r="Q244" s="512">
        <v>4.38</v>
      </c>
      <c r="R244" s="120">
        <f t="shared" si="569"/>
        <v>2014.8</v>
      </c>
      <c r="S244" s="512">
        <v>4.93</v>
      </c>
      <c r="T244" s="120">
        <f t="shared" si="516"/>
        <v>103.53</v>
      </c>
      <c r="U244" s="512"/>
      <c r="V244" s="120">
        <f t="shared" si="517"/>
        <v>0</v>
      </c>
      <c r="W244" s="520"/>
      <c r="X244" s="7">
        <f t="shared" si="518"/>
        <v>0</v>
      </c>
      <c r="Y244" s="6"/>
      <c r="Z244" s="7">
        <f t="shared" si="519"/>
        <v>0</v>
      </c>
      <c r="AA244" s="6"/>
      <c r="AB244" s="7">
        <f t="shared" si="520"/>
        <v>0</v>
      </c>
      <c r="AC244" s="8">
        <f t="shared" si="521"/>
        <v>481</v>
      </c>
      <c r="AD244" s="298">
        <f t="shared" si="570"/>
        <v>0</v>
      </c>
      <c r="AE244" s="110">
        <f t="shared" si="522"/>
        <v>4.4040124740124735</v>
      </c>
      <c r="AF244" s="9">
        <f t="shared" si="571"/>
        <v>2118.33</v>
      </c>
      <c r="AG244" s="10">
        <f t="shared" si="523"/>
        <v>0</v>
      </c>
      <c r="AH244" s="11">
        <f t="shared" si="572"/>
        <v>0</v>
      </c>
      <c r="AI244" s="6">
        <v>1310</v>
      </c>
      <c r="AJ244" s="298">
        <f t="shared" si="524"/>
        <v>0</v>
      </c>
      <c r="AK244" s="6">
        <v>48</v>
      </c>
      <c r="AL244" s="298">
        <f t="shared" si="525"/>
        <v>0</v>
      </c>
      <c r="AM244" s="6"/>
      <c r="AN244" s="298">
        <f t="shared" si="526"/>
        <v>0</v>
      </c>
      <c r="AO244" s="6">
        <v>4.63</v>
      </c>
      <c r="AP244" s="41">
        <f t="shared" si="382"/>
        <v>6065.3</v>
      </c>
      <c r="AQ244" s="6">
        <v>5.33</v>
      </c>
      <c r="AR244" s="41">
        <f t="shared" si="527"/>
        <v>255.84</v>
      </c>
      <c r="AS244" s="6"/>
      <c r="AT244" s="41">
        <f t="shared" si="528"/>
        <v>0</v>
      </c>
      <c r="AU244" s="6"/>
      <c r="AV244" s="111">
        <f t="shared" si="529"/>
        <v>0</v>
      </c>
      <c r="AW244" s="6"/>
      <c r="AX244" s="111">
        <f t="shared" si="530"/>
        <v>0</v>
      </c>
      <c r="AY244" s="6"/>
      <c r="AZ244" s="118">
        <f t="shared" si="531"/>
        <v>0</v>
      </c>
      <c r="BA244" s="8">
        <f t="shared" si="532"/>
        <v>1358</v>
      </c>
      <c r="BB244" s="298">
        <f t="shared" si="573"/>
        <v>0</v>
      </c>
      <c r="BC244" s="110">
        <f t="shared" si="533"/>
        <v>4.6547422680412369</v>
      </c>
      <c r="BD244" s="9">
        <f t="shared" si="574"/>
        <v>6321.1399999999994</v>
      </c>
      <c r="BE244" s="10">
        <f t="shared" si="534"/>
        <v>0</v>
      </c>
      <c r="BF244" s="11">
        <f t="shared" si="575"/>
        <v>0</v>
      </c>
      <c r="BG244" s="304">
        <f t="shared" si="535"/>
        <v>1839</v>
      </c>
      <c r="BH244" s="298">
        <f t="shared" si="536"/>
        <v>0</v>
      </c>
      <c r="BI244" s="112">
        <f t="shared" si="537"/>
        <v>4.5891625883632408</v>
      </c>
      <c r="BJ244" s="113">
        <f t="shared" si="576"/>
        <v>8439.4699999999993</v>
      </c>
      <c r="BK244" s="10">
        <f t="shared" si="538"/>
        <v>0</v>
      </c>
      <c r="BL244" s="119">
        <f t="shared" si="577"/>
        <v>0</v>
      </c>
      <c r="BM244" s="5">
        <v>1258</v>
      </c>
      <c r="BN244" s="298">
        <f t="shared" si="420"/>
        <v>0</v>
      </c>
      <c r="BO244" s="6">
        <v>465</v>
      </c>
      <c r="BP244" s="298">
        <f t="shared" si="539"/>
        <v>0</v>
      </c>
      <c r="BQ244" s="6"/>
      <c r="BR244" s="298">
        <f t="shared" si="540"/>
        <v>0</v>
      </c>
      <c r="BS244" s="40">
        <v>3.47</v>
      </c>
      <c r="BT244" s="41">
        <f t="shared" si="423"/>
        <v>4365.26</v>
      </c>
      <c r="BU244" s="40">
        <v>3.6</v>
      </c>
      <c r="BV244" s="41">
        <f t="shared" si="541"/>
        <v>1674</v>
      </c>
      <c r="BW244" s="40"/>
      <c r="BX244" s="41">
        <f t="shared" si="542"/>
        <v>0</v>
      </c>
      <c r="BY244" s="6"/>
      <c r="BZ244" s="111">
        <f t="shared" si="426"/>
        <v>0</v>
      </c>
      <c r="CA244" s="6"/>
      <c r="CB244" s="111">
        <f t="shared" si="543"/>
        <v>0</v>
      </c>
      <c r="CC244" s="6"/>
      <c r="CD244" s="111">
        <f t="shared" si="544"/>
        <v>0</v>
      </c>
      <c r="CE244" s="8">
        <f t="shared" si="545"/>
        <v>1723</v>
      </c>
      <c r="CF244" s="298">
        <f t="shared" si="578"/>
        <v>0</v>
      </c>
      <c r="CG244" s="110">
        <f t="shared" si="546"/>
        <v>3.5050841555426584</v>
      </c>
      <c r="CH244" s="9">
        <f t="shared" si="579"/>
        <v>6039.26</v>
      </c>
      <c r="CI244" s="10">
        <f t="shared" si="547"/>
        <v>0</v>
      </c>
      <c r="CJ244" s="117">
        <f t="shared" si="580"/>
        <v>0</v>
      </c>
      <c r="CK244" s="5"/>
      <c r="CL244" s="302">
        <f t="shared" si="548"/>
        <v>0</v>
      </c>
      <c r="CM244" s="40"/>
      <c r="CN244" s="9">
        <f t="shared" si="549"/>
        <v>0</v>
      </c>
      <c r="CO244" s="6"/>
      <c r="CP244" s="117">
        <f t="shared" si="550"/>
        <v>0</v>
      </c>
      <c r="CQ244" s="195">
        <f t="shared" si="551"/>
        <v>3028</v>
      </c>
      <c r="CR244" s="298">
        <f t="shared" si="552"/>
        <v>0</v>
      </c>
      <c r="CS244" s="9">
        <f t="shared" si="553"/>
        <v>12445.36</v>
      </c>
      <c r="CT244" s="117" t="str">
        <f t="shared" si="554"/>
        <v/>
      </c>
      <c r="CU244" s="196">
        <f t="shared" si="555"/>
        <v>534</v>
      </c>
      <c r="CV244" s="298">
        <f t="shared" si="556"/>
        <v>0</v>
      </c>
      <c r="CW244" s="31">
        <f t="shared" si="557"/>
        <v>2033.37</v>
      </c>
      <c r="CX244" s="121">
        <f t="shared" si="558"/>
        <v>0</v>
      </c>
      <c r="CY244" s="196">
        <f t="shared" si="559"/>
        <v>3562</v>
      </c>
      <c r="CZ244" s="298">
        <f t="shared" si="560"/>
        <v>0</v>
      </c>
      <c r="DA244" s="31">
        <f t="shared" si="561"/>
        <v>14478.73</v>
      </c>
      <c r="DB244" s="121" t="str">
        <f t="shared" si="562"/>
        <v/>
      </c>
      <c r="DC244" s="196">
        <f t="shared" si="563"/>
        <v>0</v>
      </c>
      <c r="DD244" s="298">
        <f t="shared" si="564"/>
        <v>0</v>
      </c>
      <c r="DE244" s="9" t="str">
        <f t="shared" si="565"/>
        <v/>
      </c>
      <c r="DF244" s="11" t="str">
        <f t="shared" si="566"/>
        <v/>
      </c>
      <c r="DG244" s="29">
        <f t="shared" si="567"/>
        <v>14478.73</v>
      </c>
      <c r="DH244" s="11" t="str">
        <f t="shared" si="568"/>
        <v/>
      </c>
    </row>
    <row r="245" spans="1:112" s="387" customFormat="1">
      <c r="A245" s="382" t="s">
        <v>123</v>
      </c>
      <c r="B245" s="391" t="s">
        <v>835</v>
      </c>
      <c r="C245" s="389">
        <v>221838</v>
      </c>
      <c r="D245" s="390">
        <v>3</v>
      </c>
      <c r="E245" s="386">
        <v>1020</v>
      </c>
      <c r="F245" s="115"/>
      <c r="G245" s="116">
        <f t="shared" si="511"/>
        <v>1020</v>
      </c>
      <c r="H245" s="108">
        <f t="shared" si="512"/>
        <v>1020</v>
      </c>
      <c r="I245" s="376">
        <f t="shared" si="513"/>
        <v>0</v>
      </c>
      <c r="J245" s="375"/>
      <c r="K245" s="5">
        <v>26</v>
      </c>
      <c r="L245" s="302">
        <f t="shared" si="394"/>
        <v>0</v>
      </c>
      <c r="M245" s="512">
        <v>2</v>
      </c>
      <c r="N245" s="302">
        <f t="shared" si="514"/>
        <v>0</v>
      </c>
      <c r="O245" s="512"/>
      <c r="P245" s="302">
        <f t="shared" si="515"/>
        <v>0</v>
      </c>
      <c r="Q245" s="512">
        <v>4.43</v>
      </c>
      <c r="R245" s="120">
        <f t="shared" si="569"/>
        <v>115.17999999999999</v>
      </c>
      <c r="S245" s="512">
        <v>4.2</v>
      </c>
      <c r="T245" s="120">
        <f t="shared" si="516"/>
        <v>8.4</v>
      </c>
      <c r="U245" s="512"/>
      <c r="V245" s="120">
        <f t="shared" si="517"/>
        <v>0</v>
      </c>
      <c r="W245" s="520"/>
      <c r="X245" s="7">
        <f t="shared" ref="X245:X264" si="581">IF(L245&gt;0,(L245*W245),)</f>
        <v>0</v>
      </c>
      <c r="Y245" s="6"/>
      <c r="Z245" s="7">
        <f t="shared" si="519"/>
        <v>0</v>
      </c>
      <c r="AA245" s="6"/>
      <c r="AB245" s="7">
        <f t="shared" si="520"/>
        <v>0</v>
      </c>
      <c r="AC245" s="8">
        <f t="shared" si="521"/>
        <v>28</v>
      </c>
      <c r="AD245" s="298">
        <f t="shared" si="570"/>
        <v>0</v>
      </c>
      <c r="AE245" s="110">
        <f t="shared" si="522"/>
        <v>4.4135714285714283</v>
      </c>
      <c r="AF245" s="9">
        <f t="shared" si="571"/>
        <v>123.57999999999998</v>
      </c>
      <c r="AG245" s="10">
        <f t="shared" si="523"/>
        <v>0</v>
      </c>
      <c r="AH245" s="11">
        <f t="shared" si="572"/>
        <v>0</v>
      </c>
      <c r="AI245" s="6">
        <v>468</v>
      </c>
      <c r="AJ245" s="298">
        <f t="shared" si="524"/>
        <v>0</v>
      </c>
      <c r="AK245" s="6">
        <v>8</v>
      </c>
      <c r="AL245" s="298">
        <f t="shared" si="525"/>
        <v>0</v>
      </c>
      <c r="AM245" s="6"/>
      <c r="AN245" s="298">
        <f t="shared" si="526"/>
        <v>0</v>
      </c>
      <c r="AO245" s="6">
        <v>4.54</v>
      </c>
      <c r="AP245" s="41">
        <f t="shared" si="382"/>
        <v>2124.7199999999998</v>
      </c>
      <c r="AQ245" s="6">
        <v>5.45</v>
      </c>
      <c r="AR245" s="41">
        <f t="shared" si="527"/>
        <v>43.6</v>
      </c>
      <c r="AS245" s="6"/>
      <c r="AT245" s="41">
        <f t="shared" si="528"/>
        <v>0</v>
      </c>
      <c r="AU245" s="6"/>
      <c r="AV245" s="111">
        <f t="shared" si="529"/>
        <v>0</v>
      </c>
      <c r="AW245" s="6"/>
      <c r="AX245" s="111">
        <f t="shared" si="530"/>
        <v>0</v>
      </c>
      <c r="AY245" s="6"/>
      <c r="AZ245" s="118">
        <f t="shared" si="531"/>
        <v>0</v>
      </c>
      <c r="BA245" s="8">
        <f t="shared" si="532"/>
        <v>476</v>
      </c>
      <c r="BB245" s="298">
        <f t="shared" si="573"/>
        <v>0</v>
      </c>
      <c r="BC245" s="110">
        <f t="shared" si="533"/>
        <v>4.5552941176470583</v>
      </c>
      <c r="BD245" s="9">
        <f t="shared" si="574"/>
        <v>2168.3199999999997</v>
      </c>
      <c r="BE245" s="10">
        <f t="shared" si="534"/>
        <v>0</v>
      </c>
      <c r="BF245" s="11">
        <f t="shared" si="575"/>
        <v>0</v>
      </c>
      <c r="BG245" s="304">
        <f t="shared" si="535"/>
        <v>504</v>
      </c>
      <c r="BH245" s="298">
        <f t="shared" si="536"/>
        <v>0</v>
      </c>
      <c r="BI245" s="112">
        <f t="shared" si="537"/>
        <v>4.5474206349206341</v>
      </c>
      <c r="BJ245" s="113">
        <f t="shared" si="576"/>
        <v>2291.8999999999996</v>
      </c>
      <c r="BK245" s="10">
        <f t="shared" si="538"/>
        <v>0</v>
      </c>
      <c r="BL245" s="119">
        <f t="shared" si="577"/>
        <v>0</v>
      </c>
      <c r="BM245" s="5">
        <v>475</v>
      </c>
      <c r="BN245" s="298">
        <f t="shared" si="420"/>
        <v>0</v>
      </c>
      <c r="BO245" s="6">
        <v>41</v>
      </c>
      <c r="BP245" s="298">
        <f t="shared" si="539"/>
        <v>0</v>
      </c>
      <c r="BQ245" s="6"/>
      <c r="BR245" s="298">
        <f t="shared" si="540"/>
        <v>0</v>
      </c>
      <c r="BS245" s="40">
        <v>3.6</v>
      </c>
      <c r="BT245" s="41">
        <f t="shared" si="423"/>
        <v>1710</v>
      </c>
      <c r="BU245" s="40">
        <v>3.68</v>
      </c>
      <c r="BV245" s="41">
        <f t="shared" si="541"/>
        <v>150.88</v>
      </c>
      <c r="BW245" s="40"/>
      <c r="BX245" s="41">
        <f t="shared" si="542"/>
        <v>0</v>
      </c>
      <c r="BY245" s="6"/>
      <c r="BZ245" s="111">
        <f t="shared" si="426"/>
        <v>0</v>
      </c>
      <c r="CA245" s="6"/>
      <c r="CB245" s="111">
        <f t="shared" si="543"/>
        <v>0</v>
      </c>
      <c r="CC245" s="6"/>
      <c r="CD245" s="111">
        <f t="shared" si="544"/>
        <v>0</v>
      </c>
      <c r="CE245" s="8">
        <f t="shared" si="545"/>
        <v>516</v>
      </c>
      <c r="CF245" s="298">
        <f t="shared" si="578"/>
        <v>0</v>
      </c>
      <c r="CG245" s="110">
        <f t="shared" si="546"/>
        <v>3.6063565891472869</v>
      </c>
      <c r="CH245" s="9">
        <f t="shared" si="579"/>
        <v>1860.88</v>
      </c>
      <c r="CI245" s="10">
        <f t="shared" si="547"/>
        <v>0</v>
      </c>
      <c r="CJ245" s="117">
        <f t="shared" si="580"/>
        <v>0</v>
      </c>
      <c r="CK245" s="5"/>
      <c r="CL245" s="302">
        <f t="shared" si="548"/>
        <v>0</v>
      </c>
      <c r="CM245" s="40"/>
      <c r="CN245" s="9">
        <f t="shared" si="549"/>
        <v>0</v>
      </c>
      <c r="CO245" s="6"/>
      <c r="CP245" s="117">
        <f t="shared" si="550"/>
        <v>0</v>
      </c>
      <c r="CQ245" s="195">
        <f t="shared" si="551"/>
        <v>969</v>
      </c>
      <c r="CR245" s="298">
        <f t="shared" si="552"/>
        <v>0</v>
      </c>
      <c r="CS245" s="9">
        <f t="shared" si="553"/>
        <v>3949.8999999999996</v>
      </c>
      <c r="CT245" s="117" t="str">
        <f t="shared" si="554"/>
        <v/>
      </c>
      <c r="CU245" s="196">
        <f t="shared" si="555"/>
        <v>51</v>
      </c>
      <c r="CV245" s="298">
        <f t="shared" si="556"/>
        <v>0</v>
      </c>
      <c r="CW245" s="31">
        <f t="shared" si="557"/>
        <v>202.88</v>
      </c>
      <c r="CX245" s="121">
        <f t="shared" si="558"/>
        <v>0</v>
      </c>
      <c r="CY245" s="196">
        <f t="shared" si="559"/>
        <v>1020</v>
      </c>
      <c r="CZ245" s="298">
        <f t="shared" si="560"/>
        <v>0</v>
      </c>
      <c r="DA245" s="31">
        <f t="shared" si="561"/>
        <v>4152.78</v>
      </c>
      <c r="DB245" s="121" t="str">
        <f t="shared" si="562"/>
        <v/>
      </c>
      <c r="DC245" s="196">
        <f t="shared" si="563"/>
        <v>0</v>
      </c>
      <c r="DD245" s="298">
        <f t="shared" si="564"/>
        <v>0</v>
      </c>
      <c r="DE245" s="9" t="str">
        <f t="shared" si="565"/>
        <v/>
      </c>
      <c r="DF245" s="11" t="str">
        <f t="shared" si="566"/>
        <v/>
      </c>
      <c r="DG245" s="29">
        <f t="shared" si="567"/>
        <v>4152.78</v>
      </c>
      <c r="DH245" s="11" t="str">
        <f t="shared" si="568"/>
        <v/>
      </c>
    </row>
    <row r="246" spans="1:112" s="387" customFormat="1">
      <c r="A246" s="382" t="s">
        <v>123</v>
      </c>
      <c r="B246" s="383" t="s">
        <v>836</v>
      </c>
      <c r="C246" s="384">
        <v>221847</v>
      </c>
      <c r="D246" s="385">
        <v>3</v>
      </c>
      <c r="E246" s="386">
        <v>1295</v>
      </c>
      <c r="F246" s="115"/>
      <c r="G246" s="116">
        <f t="shared" si="511"/>
        <v>1295</v>
      </c>
      <c r="H246" s="108">
        <f t="shared" si="512"/>
        <v>1295</v>
      </c>
      <c r="I246" s="376">
        <f t="shared" si="513"/>
        <v>0</v>
      </c>
      <c r="J246" s="375"/>
      <c r="K246" s="5">
        <v>221</v>
      </c>
      <c r="L246" s="302">
        <f t="shared" si="394"/>
        <v>0</v>
      </c>
      <c r="M246" s="512">
        <v>8</v>
      </c>
      <c r="N246" s="302">
        <f t="shared" si="514"/>
        <v>0</v>
      </c>
      <c r="O246" s="512"/>
      <c r="P246" s="302">
        <f t="shared" si="515"/>
        <v>0</v>
      </c>
      <c r="Q246" s="512">
        <v>4.22</v>
      </c>
      <c r="R246" s="120">
        <f t="shared" si="569"/>
        <v>932.61999999999989</v>
      </c>
      <c r="S246" s="512">
        <v>4.6500000000000004</v>
      </c>
      <c r="T246" s="120">
        <f t="shared" si="516"/>
        <v>37.200000000000003</v>
      </c>
      <c r="U246" s="512"/>
      <c r="V246" s="120">
        <f t="shared" si="517"/>
        <v>0</v>
      </c>
      <c r="W246" s="520"/>
      <c r="X246" s="7">
        <f t="shared" si="581"/>
        <v>0</v>
      </c>
      <c r="Y246" s="6"/>
      <c r="Z246" s="7">
        <f t="shared" si="519"/>
        <v>0</v>
      </c>
      <c r="AA246" s="6"/>
      <c r="AB246" s="7">
        <f t="shared" si="520"/>
        <v>0</v>
      </c>
      <c r="AC246" s="8">
        <f t="shared" si="521"/>
        <v>229</v>
      </c>
      <c r="AD246" s="298">
        <f t="shared" si="570"/>
        <v>0</v>
      </c>
      <c r="AE246" s="110">
        <f t="shared" si="522"/>
        <v>4.2350218340611354</v>
      </c>
      <c r="AF246" s="9">
        <f t="shared" si="571"/>
        <v>969.82</v>
      </c>
      <c r="AG246" s="10">
        <f t="shared" si="523"/>
        <v>0</v>
      </c>
      <c r="AH246" s="11">
        <f t="shared" si="572"/>
        <v>0</v>
      </c>
      <c r="AI246" s="6">
        <v>460</v>
      </c>
      <c r="AJ246" s="298">
        <f t="shared" si="524"/>
        <v>0</v>
      </c>
      <c r="AK246" s="6">
        <v>11</v>
      </c>
      <c r="AL246" s="298">
        <f t="shared" si="525"/>
        <v>0</v>
      </c>
      <c r="AM246" s="6"/>
      <c r="AN246" s="298">
        <f t="shared" si="526"/>
        <v>0</v>
      </c>
      <c r="AO246" s="6">
        <v>4.5599999999999996</v>
      </c>
      <c r="AP246" s="41">
        <f t="shared" si="382"/>
        <v>2097.6</v>
      </c>
      <c r="AQ246" s="6">
        <v>5.93</v>
      </c>
      <c r="AR246" s="41">
        <f t="shared" si="527"/>
        <v>65.22999999999999</v>
      </c>
      <c r="AS246" s="6"/>
      <c r="AT246" s="41">
        <f t="shared" si="528"/>
        <v>0</v>
      </c>
      <c r="AU246" s="6"/>
      <c r="AV246" s="111">
        <f t="shared" si="529"/>
        <v>0</v>
      </c>
      <c r="AW246" s="6"/>
      <c r="AX246" s="111">
        <f t="shared" si="530"/>
        <v>0</v>
      </c>
      <c r="AY246" s="6"/>
      <c r="AZ246" s="118">
        <f t="shared" si="531"/>
        <v>0</v>
      </c>
      <c r="BA246" s="8">
        <f t="shared" si="532"/>
        <v>471</v>
      </c>
      <c r="BB246" s="298">
        <f t="shared" si="573"/>
        <v>0</v>
      </c>
      <c r="BC246" s="110">
        <f t="shared" si="533"/>
        <v>4.5919957537154987</v>
      </c>
      <c r="BD246" s="9">
        <f t="shared" si="574"/>
        <v>2162.83</v>
      </c>
      <c r="BE246" s="10">
        <f t="shared" si="534"/>
        <v>0</v>
      </c>
      <c r="BF246" s="11">
        <f t="shared" si="575"/>
        <v>0</v>
      </c>
      <c r="BG246" s="304">
        <f t="shared" si="535"/>
        <v>700</v>
      </c>
      <c r="BH246" s="298">
        <f t="shared" si="536"/>
        <v>0</v>
      </c>
      <c r="BI246" s="112">
        <f t="shared" si="537"/>
        <v>4.4752142857142863</v>
      </c>
      <c r="BJ246" s="113">
        <f t="shared" si="576"/>
        <v>3132.6500000000005</v>
      </c>
      <c r="BK246" s="10">
        <f t="shared" si="538"/>
        <v>0</v>
      </c>
      <c r="BL246" s="119">
        <f t="shared" si="577"/>
        <v>0</v>
      </c>
      <c r="BM246" s="5">
        <v>560</v>
      </c>
      <c r="BN246" s="298">
        <f t="shared" si="420"/>
        <v>0</v>
      </c>
      <c r="BO246" s="6">
        <v>35</v>
      </c>
      <c r="BP246" s="298">
        <f t="shared" si="539"/>
        <v>0</v>
      </c>
      <c r="BQ246" s="6"/>
      <c r="BR246" s="298">
        <f t="shared" si="540"/>
        <v>0</v>
      </c>
      <c r="BS246" s="40">
        <v>3.67</v>
      </c>
      <c r="BT246" s="41">
        <f t="shared" si="423"/>
        <v>2055.1999999999998</v>
      </c>
      <c r="BU246" s="40">
        <v>3.77</v>
      </c>
      <c r="BV246" s="41">
        <f t="shared" si="541"/>
        <v>131.94999999999999</v>
      </c>
      <c r="BW246" s="40"/>
      <c r="BX246" s="41">
        <f t="shared" si="542"/>
        <v>0</v>
      </c>
      <c r="BY246" s="6"/>
      <c r="BZ246" s="111">
        <f t="shared" si="426"/>
        <v>0</v>
      </c>
      <c r="CA246" s="6"/>
      <c r="CB246" s="111">
        <f t="shared" si="543"/>
        <v>0</v>
      </c>
      <c r="CC246" s="6"/>
      <c r="CD246" s="111">
        <f t="shared" si="544"/>
        <v>0</v>
      </c>
      <c r="CE246" s="8">
        <f t="shared" si="545"/>
        <v>595</v>
      </c>
      <c r="CF246" s="298">
        <f t="shared" si="578"/>
        <v>0</v>
      </c>
      <c r="CG246" s="110">
        <f t="shared" si="546"/>
        <v>3.6758823529411759</v>
      </c>
      <c r="CH246" s="9">
        <f t="shared" si="579"/>
        <v>2187.1499999999996</v>
      </c>
      <c r="CI246" s="10">
        <f t="shared" si="547"/>
        <v>0</v>
      </c>
      <c r="CJ246" s="117">
        <f t="shared" si="580"/>
        <v>0</v>
      </c>
      <c r="CK246" s="5"/>
      <c r="CL246" s="302">
        <f t="shared" si="548"/>
        <v>0</v>
      </c>
      <c r="CM246" s="40"/>
      <c r="CN246" s="9">
        <f t="shared" si="549"/>
        <v>0</v>
      </c>
      <c r="CO246" s="6"/>
      <c r="CP246" s="117">
        <f t="shared" si="550"/>
        <v>0</v>
      </c>
      <c r="CQ246" s="195">
        <f t="shared" si="551"/>
        <v>1241</v>
      </c>
      <c r="CR246" s="298">
        <f t="shared" si="552"/>
        <v>0</v>
      </c>
      <c r="CS246" s="9">
        <f t="shared" si="553"/>
        <v>5085.42</v>
      </c>
      <c r="CT246" s="117" t="str">
        <f t="shared" si="554"/>
        <v/>
      </c>
      <c r="CU246" s="196">
        <f t="shared" si="555"/>
        <v>54</v>
      </c>
      <c r="CV246" s="298">
        <f t="shared" si="556"/>
        <v>0</v>
      </c>
      <c r="CW246" s="31">
        <f t="shared" si="557"/>
        <v>234.38</v>
      </c>
      <c r="CX246" s="121">
        <f t="shared" si="558"/>
        <v>0</v>
      </c>
      <c r="CY246" s="196">
        <f t="shared" si="559"/>
        <v>1295</v>
      </c>
      <c r="CZ246" s="298">
        <f t="shared" si="560"/>
        <v>0</v>
      </c>
      <c r="DA246" s="31">
        <f t="shared" si="561"/>
        <v>5319.8</v>
      </c>
      <c r="DB246" s="121" t="str">
        <f t="shared" si="562"/>
        <v/>
      </c>
      <c r="DC246" s="196">
        <f t="shared" si="563"/>
        <v>0</v>
      </c>
      <c r="DD246" s="298">
        <f t="shared" si="564"/>
        <v>0</v>
      </c>
      <c r="DE246" s="9" t="str">
        <f t="shared" si="565"/>
        <v/>
      </c>
      <c r="DF246" s="11" t="str">
        <f t="shared" si="566"/>
        <v/>
      </c>
      <c r="DG246" s="29">
        <f t="shared" si="567"/>
        <v>5319.8</v>
      </c>
      <c r="DH246" s="11" t="str">
        <f t="shared" si="568"/>
        <v/>
      </c>
    </row>
    <row r="247" spans="1:112" s="387" customFormat="1">
      <c r="A247" s="382" t="s">
        <v>123</v>
      </c>
      <c r="B247" s="388" t="s">
        <v>837</v>
      </c>
      <c r="C247" s="389">
        <v>221740</v>
      </c>
      <c r="D247" s="390">
        <v>3</v>
      </c>
      <c r="E247" s="386">
        <v>1121</v>
      </c>
      <c r="F247" s="115"/>
      <c r="G247" s="116">
        <f t="shared" si="511"/>
        <v>1121</v>
      </c>
      <c r="H247" s="108">
        <f t="shared" si="512"/>
        <v>1121</v>
      </c>
      <c r="I247" s="376">
        <f t="shared" si="513"/>
        <v>0</v>
      </c>
      <c r="J247" s="375"/>
      <c r="K247" s="5">
        <v>193</v>
      </c>
      <c r="L247" s="302">
        <f t="shared" si="394"/>
        <v>0</v>
      </c>
      <c r="M247" s="512">
        <v>1</v>
      </c>
      <c r="N247" s="302">
        <f t="shared" si="514"/>
        <v>0</v>
      </c>
      <c r="O247" s="512"/>
      <c r="P247" s="302">
        <f t="shared" si="515"/>
        <v>0</v>
      </c>
      <c r="Q247" s="512">
        <v>4.7</v>
      </c>
      <c r="R247" s="120">
        <f t="shared" si="569"/>
        <v>907.1</v>
      </c>
      <c r="S247" s="512">
        <v>6</v>
      </c>
      <c r="T247" s="120">
        <f t="shared" si="516"/>
        <v>6</v>
      </c>
      <c r="U247" s="512"/>
      <c r="V247" s="120">
        <f t="shared" si="517"/>
        <v>0</v>
      </c>
      <c r="W247" s="520"/>
      <c r="X247" s="7">
        <f t="shared" si="581"/>
        <v>0</v>
      </c>
      <c r="Y247" s="6"/>
      <c r="Z247" s="7">
        <f t="shared" si="519"/>
        <v>0</v>
      </c>
      <c r="AA247" s="6"/>
      <c r="AB247" s="7">
        <f t="shared" si="520"/>
        <v>0</v>
      </c>
      <c r="AC247" s="8">
        <f t="shared" si="521"/>
        <v>194</v>
      </c>
      <c r="AD247" s="298">
        <f t="shared" si="570"/>
        <v>0</v>
      </c>
      <c r="AE247" s="110">
        <f t="shared" si="522"/>
        <v>4.7067010309278352</v>
      </c>
      <c r="AF247" s="9">
        <f t="shared" si="571"/>
        <v>913.1</v>
      </c>
      <c r="AG247" s="10">
        <f t="shared" si="523"/>
        <v>0</v>
      </c>
      <c r="AH247" s="11">
        <f t="shared" si="572"/>
        <v>0</v>
      </c>
      <c r="AI247" s="6">
        <v>460</v>
      </c>
      <c r="AJ247" s="298">
        <f t="shared" si="524"/>
        <v>0</v>
      </c>
      <c r="AK247" s="6">
        <v>2</v>
      </c>
      <c r="AL247" s="298">
        <f t="shared" si="525"/>
        <v>0</v>
      </c>
      <c r="AM247" s="6"/>
      <c r="AN247" s="298">
        <f t="shared" si="526"/>
        <v>0</v>
      </c>
      <c r="AO247" s="6">
        <v>4.7300000000000004</v>
      </c>
      <c r="AP247" s="41">
        <f t="shared" si="382"/>
        <v>2175.8000000000002</v>
      </c>
      <c r="AQ247" s="6">
        <v>6</v>
      </c>
      <c r="AR247" s="41">
        <f t="shared" si="527"/>
        <v>12</v>
      </c>
      <c r="AS247" s="6"/>
      <c r="AT247" s="41">
        <f t="shared" si="528"/>
        <v>0</v>
      </c>
      <c r="AU247" s="6"/>
      <c r="AV247" s="111">
        <f t="shared" si="529"/>
        <v>0</v>
      </c>
      <c r="AW247" s="6"/>
      <c r="AX247" s="111">
        <f t="shared" si="530"/>
        <v>0</v>
      </c>
      <c r="AY247" s="6"/>
      <c r="AZ247" s="118">
        <f t="shared" si="531"/>
        <v>0</v>
      </c>
      <c r="BA247" s="8">
        <f t="shared" si="532"/>
        <v>462</v>
      </c>
      <c r="BB247" s="298">
        <f t="shared" si="573"/>
        <v>0</v>
      </c>
      <c r="BC247" s="110">
        <f t="shared" si="533"/>
        <v>4.7354978354978359</v>
      </c>
      <c r="BD247" s="9">
        <f t="shared" si="574"/>
        <v>2187.8000000000002</v>
      </c>
      <c r="BE247" s="10">
        <f t="shared" si="534"/>
        <v>0</v>
      </c>
      <c r="BF247" s="11">
        <f t="shared" si="575"/>
        <v>0</v>
      </c>
      <c r="BG247" s="304">
        <f t="shared" si="535"/>
        <v>656</v>
      </c>
      <c r="BH247" s="298">
        <f t="shared" si="536"/>
        <v>0</v>
      </c>
      <c r="BI247" s="112">
        <f t="shared" si="537"/>
        <v>4.7269817073170737</v>
      </c>
      <c r="BJ247" s="113">
        <f t="shared" si="576"/>
        <v>3100.9000000000005</v>
      </c>
      <c r="BK247" s="10">
        <f t="shared" si="538"/>
        <v>0</v>
      </c>
      <c r="BL247" s="119">
        <f t="shared" si="577"/>
        <v>0</v>
      </c>
      <c r="BM247" s="5">
        <v>371</v>
      </c>
      <c r="BN247" s="298">
        <f t="shared" si="420"/>
        <v>0</v>
      </c>
      <c r="BO247" s="6">
        <v>94</v>
      </c>
      <c r="BP247" s="298">
        <f t="shared" si="539"/>
        <v>0</v>
      </c>
      <c r="BQ247" s="6"/>
      <c r="BR247" s="298">
        <f t="shared" si="540"/>
        <v>0</v>
      </c>
      <c r="BS247" s="40">
        <v>3.56</v>
      </c>
      <c r="BT247" s="41">
        <f t="shared" si="423"/>
        <v>1320.76</v>
      </c>
      <c r="BU247" s="40">
        <v>4.09</v>
      </c>
      <c r="BV247" s="41">
        <f t="shared" si="541"/>
        <v>384.46</v>
      </c>
      <c r="BW247" s="40"/>
      <c r="BX247" s="41">
        <f t="shared" si="542"/>
        <v>0</v>
      </c>
      <c r="BY247" s="6"/>
      <c r="BZ247" s="111">
        <f t="shared" si="426"/>
        <v>0</v>
      </c>
      <c r="CA247" s="6"/>
      <c r="CB247" s="111">
        <f t="shared" si="543"/>
        <v>0</v>
      </c>
      <c r="CC247" s="6"/>
      <c r="CD247" s="111">
        <f t="shared" si="544"/>
        <v>0</v>
      </c>
      <c r="CE247" s="8">
        <f t="shared" si="545"/>
        <v>465</v>
      </c>
      <c r="CF247" s="298">
        <f t="shared" si="578"/>
        <v>0</v>
      </c>
      <c r="CG247" s="110">
        <f t="shared" si="546"/>
        <v>3.6671397849462366</v>
      </c>
      <c r="CH247" s="9">
        <f t="shared" si="579"/>
        <v>1705.22</v>
      </c>
      <c r="CI247" s="10">
        <f t="shared" si="547"/>
        <v>0</v>
      </c>
      <c r="CJ247" s="117">
        <f t="shared" si="580"/>
        <v>0</v>
      </c>
      <c r="CK247" s="5"/>
      <c r="CL247" s="302">
        <f t="shared" si="548"/>
        <v>0</v>
      </c>
      <c r="CM247" s="40"/>
      <c r="CN247" s="9">
        <f t="shared" si="549"/>
        <v>0</v>
      </c>
      <c r="CO247" s="6"/>
      <c r="CP247" s="117">
        <f t="shared" si="550"/>
        <v>0</v>
      </c>
      <c r="CQ247" s="195">
        <f t="shared" si="551"/>
        <v>1024</v>
      </c>
      <c r="CR247" s="298">
        <f t="shared" si="552"/>
        <v>0</v>
      </c>
      <c r="CS247" s="9">
        <f t="shared" si="553"/>
        <v>4403.66</v>
      </c>
      <c r="CT247" s="117" t="str">
        <f t="shared" si="554"/>
        <v/>
      </c>
      <c r="CU247" s="196">
        <f t="shared" si="555"/>
        <v>97</v>
      </c>
      <c r="CV247" s="298">
        <f t="shared" si="556"/>
        <v>0</v>
      </c>
      <c r="CW247" s="31">
        <f t="shared" si="557"/>
        <v>402.46</v>
      </c>
      <c r="CX247" s="121">
        <f t="shared" si="558"/>
        <v>0</v>
      </c>
      <c r="CY247" s="196">
        <f t="shared" si="559"/>
        <v>1121</v>
      </c>
      <c r="CZ247" s="298">
        <f t="shared" si="560"/>
        <v>0</v>
      </c>
      <c r="DA247" s="31">
        <f t="shared" si="561"/>
        <v>4806.12</v>
      </c>
      <c r="DB247" s="121" t="str">
        <f t="shared" si="562"/>
        <v/>
      </c>
      <c r="DC247" s="196">
        <f t="shared" si="563"/>
        <v>0</v>
      </c>
      <c r="DD247" s="298">
        <f t="shared" si="564"/>
        <v>0</v>
      </c>
      <c r="DE247" s="9" t="str">
        <f t="shared" si="565"/>
        <v/>
      </c>
      <c r="DF247" s="11" t="str">
        <f t="shared" si="566"/>
        <v/>
      </c>
      <c r="DG247" s="29">
        <f t="shared" si="567"/>
        <v>4806.1200000000008</v>
      </c>
      <c r="DH247" s="11" t="str">
        <f t="shared" si="568"/>
        <v/>
      </c>
    </row>
    <row r="248" spans="1:112" s="387" customFormat="1">
      <c r="A248" s="382" t="s">
        <v>123</v>
      </c>
      <c r="B248" s="391" t="s">
        <v>838</v>
      </c>
      <c r="C248" s="389">
        <v>219602</v>
      </c>
      <c r="D248" s="390">
        <v>4</v>
      </c>
      <c r="E248" s="386">
        <v>1004</v>
      </c>
      <c r="F248" s="115"/>
      <c r="G248" s="116">
        <f t="shared" si="511"/>
        <v>1004</v>
      </c>
      <c r="H248" s="108">
        <f t="shared" si="512"/>
        <v>1004</v>
      </c>
      <c r="I248" s="376">
        <f t="shared" si="513"/>
        <v>0</v>
      </c>
      <c r="J248" s="375"/>
      <c r="K248" s="5">
        <v>122</v>
      </c>
      <c r="L248" s="302">
        <f t="shared" si="394"/>
        <v>0</v>
      </c>
      <c r="M248" s="512">
        <v>17</v>
      </c>
      <c r="N248" s="302">
        <f t="shared" si="514"/>
        <v>0</v>
      </c>
      <c r="O248" s="512"/>
      <c r="P248" s="302">
        <f t="shared" si="515"/>
        <v>0</v>
      </c>
      <c r="Q248" s="512">
        <v>4.08</v>
      </c>
      <c r="R248" s="120">
        <f t="shared" si="569"/>
        <v>497.76</v>
      </c>
      <c r="S248" s="512">
        <v>4.6100000000000003</v>
      </c>
      <c r="T248" s="120">
        <f t="shared" si="516"/>
        <v>78.37</v>
      </c>
      <c r="U248" s="512"/>
      <c r="V248" s="120">
        <f t="shared" si="517"/>
        <v>0</v>
      </c>
      <c r="W248" s="520"/>
      <c r="X248" s="7">
        <f t="shared" si="581"/>
        <v>0</v>
      </c>
      <c r="Y248" s="6"/>
      <c r="Z248" s="7">
        <f t="shared" si="519"/>
        <v>0</v>
      </c>
      <c r="AA248" s="6"/>
      <c r="AB248" s="7">
        <f t="shared" si="520"/>
        <v>0</v>
      </c>
      <c r="AC248" s="8">
        <f t="shared" si="521"/>
        <v>139</v>
      </c>
      <c r="AD248" s="298">
        <f t="shared" si="570"/>
        <v>0</v>
      </c>
      <c r="AE248" s="110">
        <f t="shared" si="522"/>
        <v>4.1448201438848917</v>
      </c>
      <c r="AF248" s="9">
        <f t="shared" si="571"/>
        <v>576.13</v>
      </c>
      <c r="AG248" s="10">
        <f t="shared" si="523"/>
        <v>0</v>
      </c>
      <c r="AH248" s="11">
        <f t="shared" si="572"/>
        <v>0</v>
      </c>
      <c r="AI248" s="6">
        <v>329</v>
      </c>
      <c r="AJ248" s="298">
        <f t="shared" si="524"/>
        <v>0</v>
      </c>
      <c r="AK248" s="6">
        <v>43</v>
      </c>
      <c r="AL248" s="298">
        <f t="shared" si="525"/>
        <v>0</v>
      </c>
      <c r="AM248" s="6"/>
      <c r="AN248" s="298">
        <f t="shared" si="526"/>
        <v>0</v>
      </c>
      <c r="AO248" s="6">
        <v>4.41</v>
      </c>
      <c r="AP248" s="41">
        <f t="shared" si="382"/>
        <v>1450.89</v>
      </c>
      <c r="AQ248" s="6">
        <v>5.34</v>
      </c>
      <c r="AR248" s="41">
        <f t="shared" si="527"/>
        <v>229.62</v>
      </c>
      <c r="AS248" s="6"/>
      <c r="AT248" s="41">
        <f t="shared" si="528"/>
        <v>0</v>
      </c>
      <c r="AU248" s="6"/>
      <c r="AV248" s="111">
        <f t="shared" si="529"/>
        <v>0</v>
      </c>
      <c r="AW248" s="6"/>
      <c r="AX248" s="111">
        <f t="shared" si="530"/>
        <v>0</v>
      </c>
      <c r="AY248" s="6"/>
      <c r="AZ248" s="118">
        <f t="shared" si="531"/>
        <v>0</v>
      </c>
      <c r="BA248" s="8">
        <f t="shared" si="532"/>
        <v>372</v>
      </c>
      <c r="BB248" s="298">
        <f t="shared" si="573"/>
        <v>0</v>
      </c>
      <c r="BC248" s="110">
        <f t="shared" si="533"/>
        <v>4.517500000000001</v>
      </c>
      <c r="BD248" s="9">
        <f t="shared" si="574"/>
        <v>1680.5100000000004</v>
      </c>
      <c r="BE248" s="10">
        <f t="shared" si="534"/>
        <v>0</v>
      </c>
      <c r="BF248" s="11">
        <f t="shared" si="575"/>
        <v>0</v>
      </c>
      <c r="BG248" s="304">
        <f t="shared" si="535"/>
        <v>511</v>
      </c>
      <c r="BH248" s="298">
        <f t="shared" si="536"/>
        <v>0</v>
      </c>
      <c r="BI248" s="112">
        <f t="shared" si="537"/>
        <v>4.4161252446183958</v>
      </c>
      <c r="BJ248" s="113">
        <f t="shared" si="576"/>
        <v>2256.6400000000003</v>
      </c>
      <c r="BK248" s="10">
        <f t="shared" si="538"/>
        <v>0</v>
      </c>
      <c r="BL248" s="119">
        <f t="shared" si="577"/>
        <v>0</v>
      </c>
      <c r="BM248" s="5">
        <v>273</v>
      </c>
      <c r="BN248" s="298">
        <f t="shared" si="420"/>
        <v>0</v>
      </c>
      <c r="BO248" s="6">
        <v>220</v>
      </c>
      <c r="BP248" s="298">
        <f t="shared" si="539"/>
        <v>0</v>
      </c>
      <c r="BQ248" s="6"/>
      <c r="BR248" s="298">
        <f t="shared" si="540"/>
        <v>0</v>
      </c>
      <c r="BS248" s="40">
        <v>2.98</v>
      </c>
      <c r="BT248" s="41">
        <f t="shared" si="423"/>
        <v>813.54</v>
      </c>
      <c r="BU248" s="40">
        <v>3.21</v>
      </c>
      <c r="BV248" s="41">
        <f t="shared" si="541"/>
        <v>706.2</v>
      </c>
      <c r="BW248" s="40"/>
      <c r="BX248" s="41">
        <f t="shared" si="542"/>
        <v>0</v>
      </c>
      <c r="BY248" s="6"/>
      <c r="BZ248" s="111">
        <f t="shared" si="426"/>
        <v>0</v>
      </c>
      <c r="CA248" s="6"/>
      <c r="CB248" s="111">
        <f t="shared" si="543"/>
        <v>0</v>
      </c>
      <c r="CC248" s="6"/>
      <c r="CD248" s="111">
        <f t="shared" si="544"/>
        <v>0</v>
      </c>
      <c r="CE248" s="8">
        <f t="shared" si="545"/>
        <v>493</v>
      </c>
      <c r="CF248" s="298">
        <f t="shared" si="578"/>
        <v>0</v>
      </c>
      <c r="CG248" s="110">
        <f t="shared" si="546"/>
        <v>3.0826369168356997</v>
      </c>
      <c r="CH248" s="9">
        <f t="shared" si="579"/>
        <v>1519.74</v>
      </c>
      <c r="CI248" s="10">
        <f t="shared" si="547"/>
        <v>0</v>
      </c>
      <c r="CJ248" s="117">
        <f t="shared" si="580"/>
        <v>0</v>
      </c>
      <c r="CK248" s="5"/>
      <c r="CL248" s="302">
        <f t="shared" si="548"/>
        <v>0</v>
      </c>
      <c r="CM248" s="40"/>
      <c r="CN248" s="9">
        <f t="shared" si="549"/>
        <v>0</v>
      </c>
      <c r="CO248" s="6"/>
      <c r="CP248" s="117">
        <f t="shared" si="550"/>
        <v>0</v>
      </c>
      <c r="CQ248" s="195">
        <f t="shared" si="551"/>
        <v>724</v>
      </c>
      <c r="CR248" s="298">
        <f t="shared" si="552"/>
        <v>0</v>
      </c>
      <c r="CS248" s="9">
        <f t="shared" si="553"/>
        <v>2762.19</v>
      </c>
      <c r="CT248" s="117" t="str">
        <f t="shared" si="554"/>
        <v/>
      </c>
      <c r="CU248" s="196">
        <f t="shared" si="555"/>
        <v>280</v>
      </c>
      <c r="CV248" s="298">
        <f t="shared" si="556"/>
        <v>0</v>
      </c>
      <c r="CW248" s="31">
        <f t="shared" si="557"/>
        <v>1014.19</v>
      </c>
      <c r="CX248" s="121">
        <f t="shared" si="558"/>
        <v>0</v>
      </c>
      <c r="CY248" s="196">
        <f t="shared" si="559"/>
        <v>1004</v>
      </c>
      <c r="CZ248" s="298">
        <f t="shared" si="560"/>
        <v>0</v>
      </c>
      <c r="DA248" s="31">
        <f t="shared" si="561"/>
        <v>3776.38</v>
      </c>
      <c r="DB248" s="121" t="str">
        <f t="shared" si="562"/>
        <v/>
      </c>
      <c r="DC248" s="196">
        <f t="shared" si="563"/>
        <v>0</v>
      </c>
      <c r="DD248" s="298">
        <f t="shared" si="564"/>
        <v>0</v>
      </c>
      <c r="DE248" s="9" t="str">
        <f t="shared" si="565"/>
        <v/>
      </c>
      <c r="DF248" s="11" t="str">
        <f t="shared" si="566"/>
        <v/>
      </c>
      <c r="DG248" s="29">
        <f t="shared" si="567"/>
        <v>3776.38</v>
      </c>
      <c r="DH248" s="11" t="str">
        <f t="shared" si="568"/>
        <v/>
      </c>
    </row>
    <row r="249" spans="1:112" s="387" customFormat="1">
      <c r="A249" s="382" t="s">
        <v>123</v>
      </c>
      <c r="B249" s="388" t="s">
        <v>839</v>
      </c>
      <c r="C249" s="389">
        <v>221768</v>
      </c>
      <c r="D249" s="390">
        <v>5</v>
      </c>
      <c r="E249" s="386">
        <v>890</v>
      </c>
      <c r="F249" s="115"/>
      <c r="G249" s="116">
        <f t="shared" si="511"/>
        <v>890</v>
      </c>
      <c r="H249" s="108">
        <f t="shared" si="512"/>
        <v>890</v>
      </c>
      <c r="I249" s="376">
        <f t="shared" si="513"/>
        <v>0</v>
      </c>
      <c r="J249" s="375"/>
      <c r="K249" s="5">
        <v>132</v>
      </c>
      <c r="L249" s="302">
        <f t="shared" si="394"/>
        <v>0</v>
      </c>
      <c r="M249" s="512">
        <v>24</v>
      </c>
      <c r="N249" s="302">
        <f t="shared" si="514"/>
        <v>0</v>
      </c>
      <c r="O249" s="512"/>
      <c r="P249" s="302">
        <f t="shared" si="515"/>
        <v>0</v>
      </c>
      <c r="Q249" s="512">
        <v>4.49</v>
      </c>
      <c r="R249" s="120">
        <f t="shared" si="569"/>
        <v>592.68000000000006</v>
      </c>
      <c r="S249" s="512">
        <v>4.95</v>
      </c>
      <c r="T249" s="120">
        <f t="shared" si="516"/>
        <v>118.80000000000001</v>
      </c>
      <c r="U249" s="512"/>
      <c r="V249" s="120">
        <f t="shared" si="517"/>
        <v>0</v>
      </c>
      <c r="W249" s="520"/>
      <c r="X249" s="7">
        <f t="shared" si="581"/>
        <v>0</v>
      </c>
      <c r="Y249" s="6"/>
      <c r="Z249" s="7">
        <f t="shared" si="519"/>
        <v>0</v>
      </c>
      <c r="AA249" s="6"/>
      <c r="AB249" s="7">
        <f t="shared" si="520"/>
        <v>0</v>
      </c>
      <c r="AC249" s="8">
        <f t="shared" si="521"/>
        <v>156</v>
      </c>
      <c r="AD249" s="298">
        <f t="shared" si="570"/>
        <v>0</v>
      </c>
      <c r="AE249" s="110">
        <f t="shared" si="522"/>
        <v>4.5607692307692309</v>
      </c>
      <c r="AF249" s="9">
        <f t="shared" si="571"/>
        <v>711.48</v>
      </c>
      <c r="AG249" s="10">
        <f t="shared" si="523"/>
        <v>0</v>
      </c>
      <c r="AH249" s="11">
        <f t="shared" si="572"/>
        <v>0</v>
      </c>
      <c r="AI249" s="6">
        <v>499</v>
      </c>
      <c r="AJ249" s="298">
        <f t="shared" si="524"/>
        <v>0</v>
      </c>
      <c r="AK249" s="6">
        <v>7</v>
      </c>
      <c r="AL249" s="298">
        <f t="shared" si="525"/>
        <v>0</v>
      </c>
      <c r="AM249" s="6"/>
      <c r="AN249" s="298">
        <f t="shared" si="526"/>
        <v>0</v>
      </c>
      <c r="AO249" s="6">
        <v>4.34</v>
      </c>
      <c r="AP249" s="41">
        <f t="shared" si="382"/>
        <v>2165.66</v>
      </c>
      <c r="AQ249" s="6">
        <v>4.74</v>
      </c>
      <c r="AR249" s="41">
        <f t="shared" si="527"/>
        <v>33.18</v>
      </c>
      <c r="AS249" s="6"/>
      <c r="AT249" s="41">
        <f t="shared" si="528"/>
        <v>0</v>
      </c>
      <c r="AU249" s="6"/>
      <c r="AV249" s="111">
        <f t="shared" si="529"/>
        <v>0</v>
      </c>
      <c r="AW249" s="6"/>
      <c r="AX249" s="111">
        <f t="shared" si="530"/>
        <v>0</v>
      </c>
      <c r="AY249" s="6"/>
      <c r="AZ249" s="118">
        <f t="shared" si="531"/>
        <v>0</v>
      </c>
      <c r="BA249" s="8">
        <f t="shared" si="532"/>
        <v>506</v>
      </c>
      <c r="BB249" s="298">
        <f t="shared" si="573"/>
        <v>0</v>
      </c>
      <c r="BC249" s="110">
        <f t="shared" si="533"/>
        <v>4.345533596837944</v>
      </c>
      <c r="BD249" s="9">
        <f t="shared" si="574"/>
        <v>2198.8399999999997</v>
      </c>
      <c r="BE249" s="10">
        <f t="shared" si="534"/>
        <v>0</v>
      </c>
      <c r="BF249" s="11">
        <f t="shared" si="575"/>
        <v>0</v>
      </c>
      <c r="BG249" s="304">
        <f t="shared" si="535"/>
        <v>662</v>
      </c>
      <c r="BH249" s="298">
        <f t="shared" si="536"/>
        <v>0</v>
      </c>
      <c r="BI249" s="112">
        <f t="shared" si="537"/>
        <v>4.3962537764350449</v>
      </c>
      <c r="BJ249" s="113">
        <f t="shared" si="576"/>
        <v>2910.3199999999997</v>
      </c>
      <c r="BK249" s="10">
        <f t="shared" si="538"/>
        <v>0</v>
      </c>
      <c r="BL249" s="119">
        <f t="shared" si="577"/>
        <v>0</v>
      </c>
      <c r="BM249" s="5">
        <v>146</v>
      </c>
      <c r="BN249" s="298">
        <f t="shared" si="420"/>
        <v>0</v>
      </c>
      <c r="BO249" s="6">
        <v>82</v>
      </c>
      <c r="BP249" s="298">
        <f t="shared" si="539"/>
        <v>0</v>
      </c>
      <c r="BQ249" s="6"/>
      <c r="BR249" s="298">
        <f t="shared" si="540"/>
        <v>0</v>
      </c>
      <c r="BS249" s="40">
        <v>3.44</v>
      </c>
      <c r="BT249" s="41">
        <f t="shared" si="423"/>
        <v>502.24</v>
      </c>
      <c r="BU249" s="40">
        <v>3.48</v>
      </c>
      <c r="BV249" s="41">
        <f t="shared" si="541"/>
        <v>285.36</v>
      </c>
      <c r="BW249" s="40"/>
      <c r="BX249" s="41">
        <f t="shared" si="542"/>
        <v>0</v>
      </c>
      <c r="BY249" s="6"/>
      <c r="BZ249" s="111">
        <f t="shared" si="426"/>
        <v>0</v>
      </c>
      <c r="CA249" s="6"/>
      <c r="CB249" s="111">
        <f t="shared" si="543"/>
        <v>0</v>
      </c>
      <c r="CC249" s="6"/>
      <c r="CD249" s="111">
        <f t="shared" si="544"/>
        <v>0</v>
      </c>
      <c r="CE249" s="8">
        <f t="shared" si="545"/>
        <v>228</v>
      </c>
      <c r="CF249" s="298">
        <f t="shared" si="578"/>
        <v>0</v>
      </c>
      <c r="CG249" s="110">
        <f t="shared" si="546"/>
        <v>3.454385964912281</v>
      </c>
      <c r="CH249" s="9">
        <f t="shared" si="579"/>
        <v>787.6</v>
      </c>
      <c r="CI249" s="10">
        <f t="shared" si="547"/>
        <v>0</v>
      </c>
      <c r="CJ249" s="117">
        <f t="shared" si="580"/>
        <v>0</v>
      </c>
      <c r="CK249" s="5"/>
      <c r="CL249" s="302">
        <f t="shared" si="548"/>
        <v>0</v>
      </c>
      <c r="CM249" s="40"/>
      <c r="CN249" s="9">
        <f t="shared" si="549"/>
        <v>0</v>
      </c>
      <c r="CO249" s="6"/>
      <c r="CP249" s="117">
        <f t="shared" si="550"/>
        <v>0</v>
      </c>
      <c r="CQ249" s="195">
        <f t="shared" si="551"/>
        <v>777</v>
      </c>
      <c r="CR249" s="298">
        <f t="shared" si="552"/>
        <v>0</v>
      </c>
      <c r="CS249" s="9">
        <f t="shared" si="553"/>
        <v>3260.58</v>
      </c>
      <c r="CT249" s="117" t="str">
        <f t="shared" si="554"/>
        <v/>
      </c>
      <c r="CU249" s="196">
        <f t="shared" si="555"/>
        <v>113</v>
      </c>
      <c r="CV249" s="298">
        <f t="shared" si="556"/>
        <v>0</v>
      </c>
      <c r="CW249" s="31">
        <f t="shared" si="557"/>
        <v>437.34000000000003</v>
      </c>
      <c r="CX249" s="121">
        <f t="shared" si="558"/>
        <v>0</v>
      </c>
      <c r="CY249" s="196">
        <f t="shared" si="559"/>
        <v>890</v>
      </c>
      <c r="CZ249" s="298">
        <f t="shared" si="560"/>
        <v>0</v>
      </c>
      <c r="DA249" s="31">
        <f t="shared" si="561"/>
        <v>3697.92</v>
      </c>
      <c r="DB249" s="121" t="str">
        <f t="shared" si="562"/>
        <v/>
      </c>
      <c r="DC249" s="196">
        <f t="shared" si="563"/>
        <v>0</v>
      </c>
      <c r="DD249" s="298">
        <f t="shared" si="564"/>
        <v>0</v>
      </c>
      <c r="DE249" s="9" t="str">
        <f t="shared" si="565"/>
        <v/>
      </c>
      <c r="DF249" s="11" t="str">
        <f t="shared" si="566"/>
        <v/>
      </c>
      <c r="DG249" s="29">
        <f t="shared" si="567"/>
        <v>3697.9199999999996</v>
      </c>
      <c r="DH249" s="11" t="str">
        <f t="shared" si="568"/>
        <v/>
      </c>
    </row>
    <row r="250" spans="1:112" s="387" customFormat="1">
      <c r="A250" s="382" t="s">
        <v>123</v>
      </c>
      <c r="B250" s="388" t="s">
        <v>840</v>
      </c>
      <c r="C250" s="389">
        <v>219824</v>
      </c>
      <c r="D250" s="390">
        <v>8</v>
      </c>
      <c r="E250" s="386">
        <v>652</v>
      </c>
      <c r="F250" s="115"/>
      <c r="G250" s="116">
        <f t="shared" si="511"/>
        <v>652</v>
      </c>
      <c r="H250" s="108">
        <f t="shared" si="512"/>
        <v>652</v>
      </c>
      <c r="I250" s="376">
        <f t="shared" si="513"/>
        <v>0</v>
      </c>
      <c r="J250" s="375"/>
      <c r="K250" s="5">
        <v>36</v>
      </c>
      <c r="L250" s="302">
        <f t="shared" si="394"/>
        <v>0</v>
      </c>
      <c r="M250" s="512">
        <v>15</v>
      </c>
      <c r="N250" s="302">
        <f t="shared" si="514"/>
        <v>0</v>
      </c>
      <c r="O250" s="512"/>
      <c r="P250" s="302">
        <f t="shared" si="515"/>
        <v>0</v>
      </c>
      <c r="Q250" s="512">
        <v>3.4</v>
      </c>
      <c r="R250" s="120">
        <f t="shared" si="569"/>
        <v>122.39999999999999</v>
      </c>
      <c r="S250" s="512">
        <v>4.03</v>
      </c>
      <c r="T250" s="120">
        <f t="shared" si="516"/>
        <v>60.45</v>
      </c>
      <c r="U250" s="512"/>
      <c r="V250" s="120">
        <f t="shared" si="517"/>
        <v>0</v>
      </c>
      <c r="W250" s="520"/>
      <c r="X250" s="7">
        <f t="shared" si="581"/>
        <v>0</v>
      </c>
      <c r="Y250" s="6"/>
      <c r="Z250" s="7">
        <f t="shared" si="519"/>
        <v>0</v>
      </c>
      <c r="AA250" s="6"/>
      <c r="AB250" s="7">
        <f t="shared" si="520"/>
        <v>0</v>
      </c>
      <c r="AC250" s="8">
        <f t="shared" si="521"/>
        <v>51</v>
      </c>
      <c r="AD250" s="298">
        <f t="shared" si="570"/>
        <v>0</v>
      </c>
      <c r="AE250" s="110">
        <f t="shared" si="522"/>
        <v>3.5852941176470585</v>
      </c>
      <c r="AF250" s="9">
        <f t="shared" si="571"/>
        <v>182.85</v>
      </c>
      <c r="AG250" s="10">
        <f t="shared" si="523"/>
        <v>0</v>
      </c>
      <c r="AH250" s="11">
        <f t="shared" si="572"/>
        <v>0</v>
      </c>
      <c r="AI250" s="6">
        <v>118</v>
      </c>
      <c r="AJ250" s="298">
        <f t="shared" si="524"/>
        <v>0</v>
      </c>
      <c r="AK250" s="6">
        <v>52</v>
      </c>
      <c r="AL250" s="298">
        <f t="shared" si="525"/>
        <v>0</v>
      </c>
      <c r="AM250" s="6"/>
      <c r="AN250" s="298">
        <f t="shared" si="526"/>
        <v>0</v>
      </c>
      <c r="AO250" s="6">
        <v>3.38</v>
      </c>
      <c r="AP250" s="41">
        <f t="shared" si="382"/>
        <v>398.84</v>
      </c>
      <c r="AQ250" s="6">
        <v>4.24</v>
      </c>
      <c r="AR250" s="41">
        <f t="shared" si="527"/>
        <v>220.48000000000002</v>
      </c>
      <c r="AS250" s="6"/>
      <c r="AT250" s="41">
        <f t="shared" si="528"/>
        <v>0</v>
      </c>
      <c r="AU250" s="6"/>
      <c r="AV250" s="111">
        <f t="shared" si="529"/>
        <v>0</v>
      </c>
      <c r="AW250" s="6"/>
      <c r="AX250" s="111">
        <f t="shared" si="530"/>
        <v>0</v>
      </c>
      <c r="AY250" s="6"/>
      <c r="AZ250" s="118">
        <f t="shared" si="531"/>
        <v>0</v>
      </c>
      <c r="BA250" s="8">
        <f t="shared" si="532"/>
        <v>170</v>
      </c>
      <c r="BB250" s="298">
        <f t="shared" si="573"/>
        <v>0</v>
      </c>
      <c r="BC250" s="110">
        <f t="shared" si="533"/>
        <v>3.6430588235294112</v>
      </c>
      <c r="BD250" s="9">
        <f t="shared" si="574"/>
        <v>619.31999999999994</v>
      </c>
      <c r="BE250" s="10">
        <f t="shared" si="534"/>
        <v>0</v>
      </c>
      <c r="BF250" s="11">
        <f t="shared" si="575"/>
        <v>0</v>
      </c>
      <c r="BG250" s="304">
        <f t="shared" si="535"/>
        <v>221</v>
      </c>
      <c r="BH250" s="298">
        <f t="shared" si="536"/>
        <v>0</v>
      </c>
      <c r="BI250" s="112">
        <f t="shared" si="537"/>
        <v>3.6297285067873299</v>
      </c>
      <c r="BJ250" s="113">
        <f t="shared" si="576"/>
        <v>802.17</v>
      </c>
      <c r="BK250" s="10">
        <f t="shared" si="538"/>
        <v>0</v>
      </c>
      <c r="BL250" s="119">
        <f t="shared" si="577"/>
        <v>0</v>
      </c>
      <c r="BM250" s="5">
        <v>158</v>
      </c>
      <c r="BN250" s="298">
        <f t="shared" si="420"/>
        <v>0</v>
      </c>
      <c r="BO250" s="6">
        <v>273</v>
      </c>
      <c r="BP250" s="298">
        <f t="shared" si="539"/>
        <v>0</v>
      </c>
      <c r="BQ250" s="6"/>
      <c r="BR250" s="298">
        <f t="shared" si="540"/>
        <v>0</v>
      </c>
      <c r="BS250" s="40">
        <v>2.27</v>
      </c>
      <c r="BT250" s="41">
        <f t="shared" si="423"/>
        <v>358.66</v>
      </c>
      <c r="BU250" s="40">
        <v>2.68</v>
      </c>
      <c r="BV250" s="41">
        <f t="shared" si="541"/>
        <v>731.6400000000001</v>
      </c>
      <c r="BW250" s="40"/>
      <c r="BX250" s="41">
        <f t="shared" si="542"/>
        <v>0</v>
      </c>
      <c r="BY250" s="6"/>
      <c r="BZ250" s="111">
        <f t="shared" si="426"/>
        <v>0</v>
      </c>
      <c r="CA250" s="6"/>
      <c r="CB250" s="111">
        <f t="shared" si="543"/>
        <v>0</v>
      </c>
      <c r="CC250" s="6"/>
      <c r="CD250" s="111">
        <f t="shared" si="544"/>
        <v>0</v>
      </c>
      <c r="CE250" s="8">
        <f t="shared" si="545"/>
        <v>431</v>
      </c>
      <c r="CF250" s="298">
        <f t="shared" si="578"/>
        <v>0</v>
      </c>
      <c r="CG250" s="110">
        <f t="shared" si="546"/>
        <v>2.52969837587007</v>
      </c>
      <c r="CH250" s="9">
        <f t="shared" si="579"/>
        <v>1090.3000000000002</v>
      </c>
      <c r="CI250" s="10">
        <f t="shared" si="547"/>
        <v>0</v>
      </c>
      <c r="CJ250" s="117">
        <f t="shared" si="580"/>
        <v>0</v>
      </c>
      <c r="CK250" s="5"/>
      <c r="CL250" s="302">
        <f t="shared" si="548"/>
        <v>0</v>
      </c>
      <c r="CM250" s="40"/>
      <c r="CN250" s="9">
        <f t="shared" si="549"/>
        <v>0</v>
      </c>
      <c r="CO250" s="6"/>
      <c r="CP250" s="117">
        <f t="shared" si="550"/>
        <v>0</v>
      </c>
      <c r="CQ250" s="195">
        <f t="shared" si="551"/>
        <v>312</v>
      </c>
      <c r="CR250" s="298">
        <f t="shared" si="552"/>
        <v>0</v>
      </c>
      <c r="CS250" s="9">
        <f t="shared" si="553"/>
        <v>879.90000000000009</v>
      </c>
      <c r="CT250" s="117" t="str">
        <f t="shared" si="554"/>
        <v/>
      </c>
      <c r="CU250" s="196">
        <f t="shared" si="555"/>
        <v>340</v>
      </c>
      <c r="CV250" s="298">
        <f t="shared" si="556"/>
        <v>0</v>
      </c>
      <c r="CW250" s="31">
        <f t="shared" si="557"/>
        <v>1012.5700000000002</v>
      </c>
      <c r="CX250" s="121">
        <f t="shared" si="558"/>
        <v>0</v>
      </c>
      <c r="CY250" s="196">
        <f t="shared" si="559"/>
        <v>652</v>
      </c>
      <c r="CZ250" s="298">
        <f t="shared" si="560"/>
        <v>0</v>
      </c>
      <c r="DA250" s="31">
        <f t="shared" si="561"/>
        <v>1892.4700000000003</v>
      </c>
      <c r="DB250" s="121" t="str">
        <f t="shared" si="562"/>
        <v/>
      </c>
      <c r="DC250" s="196">
        <f t="shared" si="563"/>
        <v>0</v>
      </c>
      <c r="DD250" s="298">
        <f t="shared" si="564"/>
        <v>0</v>
      </c>
      <c r="DE250" s="9" t="str">
        <f t="shared" si="565"/>
        <v/>
      </c>
      <c r="DF250" s="11" t="str">
        <f t="shared" si="566"/>
        <v/>
      </c>
      <c r="DG250" s="29">
        <f t="shared" si="567"/>
        <v>1892.4700000000003</v>
      </c>
      <c r="DH250" s="11" t="str">
        <f t="shared" si="568"/>
        <v/>
      </c>
    </row>
    <row r="251" spans="1:112" s="387" customFormat="1">
      <c r="A251" s="382" t="s">
        <v>123</v>
      </c>
      <c r="B251" s="388" t="s">
        <v>841</v>
      </c>
      <c r="C251" s="389">
        <v>221643</v>
      </c>
      <c r="D251" s="390">
        <v>8</v>
      </c>
      <c r="E251" s="386">
        <v>652</v>
      </c>
      <c r="F251" s="115"/>
      <c r="G251" s="116">
        <f t="shared" si="511"/>
        <v>652</v>
      </c>
      <c r="H251" s="108">
        <f t="shared" si="512"/>
        <v>652</v>
      </c>
      <c r="I251" s="376">
        <f t="shared" si="513"/>
        <v>0</v>
      </c>
      <c r="J251" s="375"/>
      <c r="K251" s="5">
        <v>8</v>
      </c>
      <c r="L251" s="302">
        <f t="shared" si="394"/>
        <v>0</v>
      </c>
      <c r="M251" s="512">
        <v>17</v>
      </c>
      <c r="N251" s="302">
        <f t="shared" si="514"/>
        <v>0</v>
      </c>
      <c r="O251" s="512"/>
      <c r="P251" s="302">
        <f t="shared" si="515"/>
        <v>0</v>
      </c>
      <c r="Q251" s="512">
        <v>2.75</v>
      </c>
      <c r="R251" s="120">
        <f t="shared" si="569"/>
        <v>22</v>
      </c>
      <c r="S251" s="512">
        <v>3.29</v>
      </c>
      <c r="T251" s="120">
        <f t="shared" si="516"/>
        <v>55.93</v>
      </c>
      <c r="U251" s="512"/>
      <c r="V251" s="120">
        <f t="shared" si="517"/>
        <v>0</v>
      </c>
      <c r="W251" s="520"/>
      <c r="X251" s="7">
        <f t="shared" si="581"/>
        <v>0</v>
      </c>
      <c r="Y251" s="6"/>
      <c r="Z251" s="7">
        <f t="shared" si="519"/>
        <v>0</v>
      </c>
      <c r="AA251" s="6"/>
      <c r="AB251" s="7">
        <f t="shared" si="520"/>
        <v>0</v>
      </c>
      <c r="AC251" s="8">
        <f t="shared" si="521"/>
        <v>25</v>
      </c>
      <c r="AD251" s="298">
        <f t="shared" si="570"/>
        <v>0</v>
      </c>
      <c r="AE251" s="110">
        <f t="shared" si="522"/>
        <v>3.1172000000000004</v>
      </c>
      <c r="AF251" s="9">
        <f t="shared" si="571"/>
        <v>77.930000000000007</v>
      </c>
      <c r="AG251" s="10">
        <f t="shared" si="523"/>
        <v>0</v>
      </c>
      <c r="AH251" s="11">
        <f t="shared" si="572"/>
        <v>0</v>
      </c>
      <c r="AI251" s="6">
        <v>255</v>
      </c>
      <c r="AJ251" s="298">
        <f t="shared" si="524"/>
        <v>0</v>
      </c>
      <c r="AK251" s="6">
        <v>85</v>
      </c>
      <c r="AL251" s="298">
        <f t="shared" si="525"/>
        <v>0</v>
      </c>
      <c r="AM251" s="6"/>
      <c r="AN251" s="298">
        <f t="shared" si="526"/>
        <v>0</v>
      </c>
      <c r="AO251" s="6">
        <v>3.04</v>
      </c>
      <c r="AP251" s="41">
        <f t="shared" si="382"/>
        <v>775.2</v>
      </c>
      <c r="AQ251" s="6">
        <v>3.81</v>
      </c>
      <c r="AR251" s="41">
        <f t="shared" si="527"/>
        <v>323.85000000000002</v>
      </c>
      <c r="AS251" s="6"/>
      <c r="AT251" s="41">
        <f t="shared" si="528"/>
        <v>0</v>
      </c>
      <c r="AU251" s="6"/>
      <c r="AV251" s="111">
        <f t="shared" si="529"/>
        <v>0</v>
      </c>
      <c r="AW251" s="6"/>
      <c r="AX251" s="111">
        <f t="shared" si="530"/>
        <v>0</v>
      </c>
      <c r="AY251" s="6"/>
      <c r="AZ251" s="118">
        <f t="shared" si="531"/>
        <v>0</v>
      </c>
      <c r="BA251" s="8">
        <f t="shared" si="532"/>
        <v>340</v>
      </c>
      <c r="BB251" s="298">
        <f t="shared" si="573"/>
        <v>0</v>
      </c>
      <c r="BC251" s="110">
        <f t="shared" si="533"/>
        <v>3.2325000000000004</v>
      </c>
      <c r="BD251" s="9">
        <f t="shared" si="574"/>
        <v>1099.0500000000002</v>
      </c>
      <c r="BE251" s="10">
        <f t="shared" si="534"/>
        <v>0</v>
      </c>
      <c r="BF251" s="11">
        <f t="shared" si="575"/>
        <v>0</v>
      </c>
      <c r="BG251" s="304">
        <f t="shared" si="535"/>
        <v>365</v>
      </c>
      <c r="BH251" s="298">
        <f t="shared" si="536"/>
        <v>0</v>
      </c>
      <c r="BI251" s="112">
        <f t="shared" si="537"/>
        <v>3.224602739726028</v>
      </c>
      <c r="BJ251" s="113">
        <f t="shared" si="576"/>
        <v>1176.9800000000002</v>
      </c>
      <c r="BK251" s="10">
        <f t="shared" si="538"/>
        <v>0</v>
      </c>
      <c r="BL251" s="119">
        <f t="shared" si="577"/>
        <v>0</v>
      </c>
      <c r="BM251" s="5">
        <v>116</v>
      </c>
      <c r="BN251" s="298">
        <f t="shared" si="420"/>
        <v>0</v>
      </c>
      <c r="BO251" s="6">
        <v>171</v>
      </c>
      <c r="BP251" s="298">
        <f t="shared" si="539"/>
        <v>0</v>
      </c>
      <c r="BQ251" s="6"/>
      <c r="BR251" s="298">
        <f t="shared" si="540"/>
        <v>0</v>
      </c>
      <c r="BS251" s="40">
        <v>1.53</v>
      </c>
      <c r="BT251" s="41">
        <f t="shared" si="423"/>
        <v>177.48</v>
      </c>
      <c r="BU251" s="40">
        <v>2.72</v>
      </c>
      <c r="BV251" s="41">
        <f t="shared" si="541"/>
        <v>465.12000000000006</v>
      </c>
      <c r="BW251" s="40"/>
      <c r="BX251" s="41">
        <f t="shared" si="542"/>
        <v>0</v>
      </c>
      <c r="BY251" s="6"/>
      <c r="BZ251" s="111">
        <f t="shared" si="426"/>
        <v>0</v>
      </c>
      <c r="CA251" s="6"/>
      <c r="CB251" s="111">
        <f t="shared" si="543"/>
        <v>0</v>
      </c>
      <c r="CC251" s="6"/>
      <c r="CD251" s="111">
        <f t="shared" si="544"/>
        <v>0</v>
      </c>
      <c r="CE251" s="8">
        <f t="shared" si="545"/>
        <v>287</v>
      </c>
      <c r="CF251" s="298">
        <f t="shared" si="578"/>
        <v>0</v>
      </c>
      <c r="CG251" s="110">
        <f t="shared" si="546"/>
        <v>2.2390243902439027</v>
      </c>
      <c r="CH251" s="9">
        <f t="shared" si="579"/>
        <v>642.6</v>
      </c>
      <c r="CI251" s="10">
        <f t="shared" si="547"/>
        <v>0</v>
      </c>
      <c r="CJ251" s="117">
        <f t="shared" si="580"/>
        <v>0</v>
      </c>
      <c r="CK251" s="5"/>
      <c r="CL251" s="302">
        <f t="shared" si="548"/>
        <v>0</v>
      </c>
      <c r="CM251" s="40"/>
      <c r="CN251" s="9">
        <f t="shared" si="549"/>
        <v>0</v>
      </c>
      <c r="CO251" s="6"/>
      <c r="CP251" s="117">
        <f t="shared" si="550"/>
        <v>0</v>
      </c>
      <c r="CQ251" s="195">
        <f t="shared" si="551"/>
        <v>379</v>
      </c>
      <c r="CR251" s="298">
        <f t="shared" si="552"/>
        <v>0</v>
      </c>
      <c r="CS251" s="9">
        <f t="shared" si="553"/>
        <v>974.68000000000006</v>
      </c>
      <c r="CT251" s="117" t="str">
        <f t="shared" si="554"/>
        <v/>
      </c>
      <c r="CU251" s="196">
        <f t="shared" si="555"/>
        <v>273</v>
      </c>
      <c r="CV251" s="298">
        <f t="shared" si="556"/>
        <v>0</v>
      </c>
      <c r="CW251" s="31">
        <f t="shared" si="557"/>
        <v>844.90000000000009</v>
      </c>
      <c r="CX251" s="121">
        <f t="shared" si="558"/>
        <v>0</v>
      </c>
      <c r="CY251" s="196">
        <f t="shared" si="559"/>
        <v>652</v>
      </c>
      <c r="CZ251" s="298">
        <f t="shared" si="560"/>
        <v>0</v>
      </c>
      <c r="DA251" s="31">
        <f t="shared" si="561"/>
        <v>1819.5800000000002</v>
      </c>
      <c r="DB251" s="121" t="str">
        <f t="shared" si="562"/>
        <v/>
      </c>
      <c r="DC251" s="196">
        <f t="shared" si="563"/>
        <v>0</v>
      </c>
      <c r="DD251" s="298">
        <f t="shared" si="564"/>
        <v>0</v>
      </c>
      <c r="DE251" s="9" t="str">
        <f t="shared" si="565"/>
        <v/>
      </c>
      <c r="DF251" s="11" t="str">
        <f t="shared" si="566"/>
        <v/>
      </c>
      <c r="DG251" s="29">
        <f t="shared" si="567"/>
        <v>1819.5800000000004</v>
      </c>
      <c r="DH251" s="11" t="str">
        <f t="shared" si="568"/>
        <v/>
      </c>
    </row>
    <row r="252" spans="1:112" s="387" customFormat="1">
      <c r="A252" s="382" t="s">
        <v>123</v>
      </c>
      <c r="B252" s="388" t="s">
        <v>842</v>
      </c>
      <c r="C252" s="389">
        <v>221485</v>
      </c>
      <c r="D252" s="390">
        <v>8</v>
      </c>
      <c r="E252" s="386">
        <v>733</v>
      </c>
      <c r="F252" s="115"/>
      <c r="G252" s="116">
        <f t="shared" si="511"/>
        <v>733</v>
      </c>
      <c r="H252" s="108">
        <f t="shared" si="512"/>
        <v>733</v>
      </c>
      <c r="I252" s="376">
        <f t="shared" si="513"/>
        <v>0</v>
      </c>
      <c r="J252" s="375"/>
      <c r="K252" s="5">
        <v>27</v>
      </c>
      <c r="L252" s="302">
        <f t="shared" si="394"/>
        <v>0</v>
      </c>
      <c r="M252" s="512">
        <v>17</v>
      </c>
      <c r="N252" s="302">
        <f t="shared" si="514"/>
        <v>0</v>
      </c>
      <c r="O252" s="512"/>
      <c r="P252" s="302">
        <f t="shared" si="515"/>
        <v>0</v>
      </c>
      <c r="Q252" s="512">
        <v>3.69</v>
      </c>
      <c r="R252" s="120">
        <f t="shared" si="569"/>
        <v>99.63</v>
      </c>
      <c r="S252" s="512">
        <v>3.48</v>
      </c>
      <c r="T252" s="120">
        <f t="shared" si="516"/>
        <v>59.16</v>
      </c>
      <c r="U252" s="512"/>
      <c r="V252" s="120">
        <f t="shared" si="517"/>
        <v>0</v>
      </c>
      <c r="W252" s="520"/>
      <c r="X252" s="7">
        <f t="shared" si="581"/>
        <v>0</v>
      </c>
      <c r="Y252" s="6"/>
      <c r="Z252" s="7">
        <f t="shared" si="519"/>
        <v>0</v>
      </c>
      <c r="AA252" s="6"/>
      <c r="AB252" s="7">
        <f t="shared" si="520"/>
        <v>0</v>
      </c>
      <c r="AC252" s="8">
        <f t="shared" si="521"/>
        <v>44</v>
      </c>
      <c r="AD252" s="298">
        <f t="shared" si="570"/>
        <v>0</v>
      </c>
      <c r="AE252" s="110">
        <f t="shared" si="522"/>
        <v>3.6088636363636364</v>
      </c>
      <c r="AF252" s="9">
        <f t="shared" si="571"/>
        <v>158.79</v>
      </c>
      <c r="AG252" s="10">
        <f t="shared" si="523"/>
        <v>0</v>
      </c>
      <c r="AH252" s="11">
        <f t="shared" si="572"/>
        <v>0</v>
      </c>
      <c r="AI252" s="6">
        <v>155</v>
      </c>
      <c r="AJ252" s="298">
        <f t="shared" si="524"/>
        <v>0</v>
      </c>
      <c r="AK252" s="6">
        <v>59</v>
      </c>
      <c r="AL252" s="298">
        <f t="shared" si="525"/>
        <v>0</v>
      </c>
      <c r="AM252" s="6"/>
      <c r="AN252" s="298">
        <f t="shared" si="526"/>
        <v>0</v>
      </c>
      <c r="AO252" s="6">
        <v>3.32</v>
      </c>
      <c r="AP252" s="41">
        <f t="shared" si="382"/>
        <v>514.6</v>
      </c>
      <c r="AQ252" s="6">
        <v>3.81</v>
      </c>
      <c r="AR252" s="41">
        <f t="shared" si="527"/>
        <v>224.79</v>
      </c>
      <c r="AS252" s="6"/>
      <c r="AT252" s="41">
        <f t="shared" si="528"/>
        <v>0</v>
      </c>
      <c r="AU252" s="6"/>
      <c r="AV252" s="111">
        <f t="shared" si="529"/>
        <v>0</v>
      </c>
      <c r="AW252" s="6"/>
      <c r="AX252" s="111">
        <f t="shared" si="530"/>
        <v>0</v>
      </c>
      <c r="AY252" s="6"/>
      <c r="AZ252" s="118">
        <f t="shared" si="531"/>
        <v>0</v>
      </c>
      <c r="BA252" s="8">
        <f t="shared" si="532"/>
        <v>214</v>
      </c>
      <c r="BB252" s="298">
        <f t="shared" si="573"/>
        <v>0</v>
      </c>
      <c r="BC252" s="110">
        <f t="shared" si="533"/>
        <v>3.4550934579439252</v>
      </c>
      <c r="BD252" s="9">
        <f t="shared" si="574"/>
        <v>739.39</v>
      </c>
      <c r="BE252" s="10">
        <f t="shared" si="534"/>
        <v>0</v>
      </c>
      <c r="BF252" s="11">
        <f t="shared" si="575"/>
        <v>0</v>
      </c>
      <c r="BG252" s="304">
        <f t="shared" si="535"/>
        <v>258</v>
      </c>
      <c r="BH252" s="298">
        <f t="shared" si="536"/>
        <v>0</v>
      </c>
      <c r="BI252" s="112">
        <f t="shared" si="537"/>
        <v>3.4813178294573643</v>
      </c>
      <c r="BJ252" s="113">
        <f t="shared" si="576"/>
        <v>898.18</v>
      </c>
      <c r="BK252" s="10">
        <f t="shared" si="538"/>
        <v>0</v>
      </c>
      <c r="BL252" s="119">
        <f t="shared" si="577"/>
        <v>0</v>
      </c>
      <c r="BM252" s="5">
        <v>189</v>
      </c>
      <c r="BN252" s="298">
        <f t="shared" si="420"/>
        <v>0</v>
      </c>
      <c r="BO252" s="6">
        <v>286</v>
      </c>
      <c r="BP252" s="298">
        <f t="shared" si="539"/>
        <v>0</v>
      </c>
      <c r="BQ252" s="6"/>
      <c r="BR252" s="298">
        <f t="shared" si="540"/>
        <v>0</v>
      </c>
      <c r="BS252" s="40">
        <v>2.13</v>
      </c>
      <c r="BT252" s="41">
        <f t="shared" si="423"/>
        <v>402.57</v>
      </c>
      <c r="BU252" s="40">
        <v>3.32</v>
      </c>
      <c r="BV252" s="41">
        <f t="shared" si="541"/>
        <v>949.52</v>
      </c>
      <c r="BW252" s="40"/>
      <c r="BX252" s="41">
        <f t="shared" si="542"/>
        <v>0</v>
      </c>
      <c r="BY252" s="6"/>
      <c r="BZ252" s="111">
        <f t="shared" si="426"/>
        <v>0</v>
      </c>
      <c r="CA252" s="6"/>
      <c r="CB252" s="111">
        <f t="shared" si="543"/>
        <v>0</v>
      </c>
      <c r="CC252" s="6"/>
      <c r="CD252" s="111">
        <f t="shared" si="544"/>
        <v>0</v>
      </c>
      <c r="CE252" s="8">
        <f t="shared" si="545"/>
        <v>475</v>
      </c>
      <c r="CF252" s="298">
        <f t="shared" si="578"/>
        <v>0</v>
      </c>
      <c r="CG252" s="110">
        <f t="shared" si="546"/>
        <v>2.8465052631578946</v>
      </c>
      <c r="CH252" s="9">
        <f t="shared" si="579"/>
        <v>1352.09</v>
      </c>
      <c r="CI252" s="10">
        <f t="shared" si="547"/>
        <v>0</v>
      </c>
      <c r="CJ252" s="117">
        <f t="shared" si="580"/>
        <v>0</v>
      </c>
      <c r="CK252" s="5"/>
      <c r="CL252" s="302">
        <f t="shared" si="548"/>
        <v>0</v>
      </c>
      <c r="CM252" s="40"/>
      <c r="CN252" s="9">
        <f t="shared" si="549"/>
        <v>0</v>
      </c>
      <c r="CO252" s="6"/>
      <c r="CP252" s="117">
        <f t="shared" si="550"/>
        <v>0</v>
      </c>
      <c r="CQ252" s="195">
        <f t="shared" si="551"/>
        <v>371</v>
      </c>
      <c r="CR252" s="298">
        <f t="shared" si="552"/>
        <v>0</v>
      </c>
      <c r="CS252" s="9">
        <f t="shared" si="553"/>
        <v>1016.8</v>
      </c>
      <c r="CT252" s="117" t="str">
        <f t="shared" si="554"/>
        <v/>
      </c>
      <c r="CU252" s="196">
        <f t="shared" si="555"/>
        <v>362</v>
      </c>
      <c r="CV252" s="298">
        <f t="shared" si="556"/>
        <v>0</v>
      </c>
      <c r="CW252" s="31">
        <f t="shared" si="557"/>
        <v>1233.47</v>
      </c>
      <c r="CX252" s="121">
        <f t="shared" si="558"/>
        <v>0</v>
      </c>
      <c r="CY252" s="196">
        <f t="shared" si="559"/>
        <v>733</v>
      </c>
      <c r="CZ252" s="298">
        <f t="shared" si="560"/>
        <v>0</v>
      </c>
      <c r="DA252" s="31">
        <f t="shared" si="561"/>
        <v>2250.27</v>
      </c>
      <c r="DB252" s="121" t="str">
        <f t="shared" si="562"/>
        <v/>
      </c>
      <c r="DC252" s="196">
        <f t="shared" si="563"/>
        <v>0</v>
      </c>
      <c r="DD252" s="298">
        <f t="shared" si="564"/>
        <v>0</v>
      </c>
      <c r="DE252" s="9" t="str">
        <f t="shared" si="565"/>
        <v/>
      </c>
      <c r="DF252" s="11" t="str">
        <f t="shared" si="566"/>
        <v/>
      </c>
      <c r="DG252" s="29">
        <f t="shared" si="567"/>
        <v>2250.27</v>
      </c>
      <c r="DH252" s="11" t="str">
        <f t="shared" si="568"/>
        <v/>
      </c>
    </row>
    <row r="253" spans="1:112" s="387" customFormat="1">
      <c r="A253" s="382" t="s">
        <v>123</v>
      </c>
      <c r="B253" s="388" t="s">
        <v>843</v>
      </c>
      <c r="C253" s="389">
        <v>219879</v>
      </c>
      <c r="D253" s="390">
        <v>9</v>
      </c>
      <c r="E253" s="386">
        <v>277</v>
      </c>
      <c r="F253" s="115"/>
      <c r="G253" s="116">
        <f t="shared" si="511"/>
        <v>277</v>
      </c>
      <c r="H253" s="108">
        <f t="shared" si="512"/>
        <v>277</v>
      </c>
      <c r="I253" s="376">
        <f t="shared" si="513"/>
        <v>0</v>
      </c>
      <c r="J253" s="375"/>
      <c r="K253" s="5">
        <v>40</v>
      </c>
      <c r="L253" s="302">
        <f t="shared" si="394"/>
        <v>0</v>
      </c>
      <c r="M253" s="512">
        <v>10</v>
      </c>
      <c r="N253" s="302">
        <f t="shared" si="514"/>
        <v>0</v>
      </c>
      <c r="O253" s="512"/>
      <c r="P253" s="302">
        <f t="shared" si="515"/>
        <v>0</v>
      </c>
      <c r="Q253" s="512">
        <v>2.77</v>
      </c>
      <c r="R253" s="120">
        <f t="shared" si="569"/>
        <v>110.8</v>
      </c>
      <c r="S253" s="512">
        <v>3.72</v>
      </c>
      <c r="T253" s="120">
        <f t="shared" si="516"/>
        <v>37.200000000000003</v>
      </c>
      <c r="U253" s="512"/>
      <c r="V253" s="120">
        <f t="shared" si="517"/>
        <v>0</v>
      </c>
      <c r="W253" s="520"/>
      <c r="X253" s="7">
        <f t="shared" si="581"/>
        <v>0</v>
      </c>
      <c r="Y253" s="6"/>
      <c r="Z253" s="7">
        <f t="shared" si="519"/>
        <v>0</v>
      </c>
      <c r="AA253" s="6"/>
      <c r="AB253" s="7">
        <f t="shared" si="520"/>
        <v>0</v>
      </c>
      <c r="AC253" s="8">
        <f t="shared" si="521"/>
        <v>50</v>
      </c>
      <c r="AD253" s="298">
        <f t="shared" si="570"/>
        <v>0</v>
      </c>
      <c r="AE253" s="110">
        <f t="shared" si="522"/>
        <v>2.96</v>
      </c>
      <c r="AF253" s="9">
        <f t="shared" si="571"/>
        <v>148</v>
      </c>
      <c r="AG253" s="10">
        <f t="shared" si="523"/>
        <v>0</v>
      </c>
      <c r="AH253" s="11">
        <f t="shared" si="572"/>
        <v>0</v>
      </c>
      <c r="AI253" s="6">
        <v>98</v>
      </c>
      <c r="AJ253" s="298">
        <f t="shared" si="524"/>
        <v>0</v>
      </c>
      <c r="AK253" s="6">
        <v>11</v>
      </c>
      <c r="AL253" s="298">
        <f t="shared" si="525"/>
        <v>0</v>
      </c>
      <c r="AM253" s="6"/>
      <c r="AN253" s="298">
        <f t="shared" si="526"/>
        <v>0</v>
      </c>
      <c r="AO253" s="6">
        <v>2.88</v>
      </c>
      <c r="AP253" s="41">
        <f t="shared" si="382"/>
        <v>282.24</v>
      </c>
      <c r="AQ253" s="6">
        <v>3.24</v>
      </c>
      <c r="AR253" s="41">
        <f t="shared" si="527"/>
        <v>35.64</v>
      </c>
      <c r="AS253" s="6"/>
      <c r="AT253" s="41">
        <f t="shared" si="528"/>
        <v>0</v>
      </c>
      <c r="AU253" s="6"/>
      <c r="AV253" s="111">
        <f t="shared" si="529"/>
        <v>0</v>
      </c>
      <c r="AW253" s="6"/>
      <c r="AX253" s="111">
        <f t="shared" si="530"/>
        <v>0</v>
      </c>
      <c r="AY253" s="6"/>
      <c r="AZ253" s="118">
        <f t="shared" si="531"/>
        <v>0</v>
      </c>
      <c r="BA253" s="8">
        <f t="shared" si="532"/>
        <v>109</v>
      </c>
      <c r="BB253" s="298">
        <f t="shared" si="573"/>
        <v>0</v>
      </c>
      <c r="BC253" s="110">
        <f t="shared" si="533"/>
        <v>2.9163302752293578</v>
      </c>
      <c r="BD253" s="9">
        <f t="shared" si="574"/>
        <v>317.88</v>
      </c>
      <c r="BE253" s="10">
        <f t="shared" si="534"/>
        <v>0</v>
      </c>
      <c r="BF253" s="11">
        <f t="shared" si="575"/>
        <v>0</v>
      </c>
      <c r="BG253" s="304">
        <f t="shared" si="535"/>
        <v>159</v>
      </c>
      <c r="BH253" s="298">
        <f t="shared" si="536"/>
        <v>0</v>
      </c>
      <c r="BI253" s="112">
        <f t="shared" si="537"/>
        <v>2.9300628930817609</v>
      </c>
      <c r="BJ253" s="113">
        <f t="shared" si="576"/>
        <v>465.88</v>
      </c>
      <c r="BK253" s="10">
        <f t="shared" si="538"/>
        <v>0</v>
      </c>
      <c r="BL253" s="119">
        <f t="shared" si="577"/>
        <v>0</v>
      </c>
      <c r="BM253" s="5">
        <v>34</v>
      </c>
      <c r="BN253" s="298">
        <f t="shared" si="420"/>
        <v>0</v>
      </c>
      <c r="BO253" s="6">
        <v>84</v>
      </c>
      <c r="BP253" s="298">
        <f t="shared" si="539"/>
        <v>0</v>
      </c>
      <c r="BQ253" s="6"/>
      <c r="BR253" s="298">
        <f t="shared" si="540"/>
        <v>0</v>
      </c>
      <c r="BS253" s="40">
        <v>1.53</v>
      </c>
      <c r="BT253" s="41">
        <f t="shared" si="423"/>
        <v>52.02</v>
      </c>
      <c r="BU253" s="40">
        <v>2.69</v>
      </c>
      <c r="BV253" s="41">
        <f t="shared" si="541"/>
        <v>225.96</v>
      </c>
      <c r="BW253" s="40"/>
      <c r="BX253" s="41">
        <f t="shared" si="542"/>
        <v>0</v>
      </c>
      <c r="BY253" s="6"/>
      <c r="BZ253" s="111">
        <f t="shared" si="426"/>
        <v>0</v>
      </c>
      <c r="CA253" s="6"/>
      <c r="CB253" s="111">
        <f t="shared" si="543"/>
        <v>0</v>
      </c>
      <c r="CC253" s="6"/>
      <c r="CD253" s="111">
        <f t="shared" si="544"/>
        <v>0</v>
      </c>
      <c r="CE253" s="8">
        <f t="shared" si="545"/>
        <v>118</v>
      </c>
      <c r="CF253" s="298">
        <f t="shared" si="578"/>
        <v>0</v>
      </c>
      <c r="CG253" s="110">
        <f t="shared" si="546"/>
        <v>2.3557627118644069</v>
      </c>
      <c r="CH253" s="9">
        <f t="shared" si="579"/>
        <v>277.98</v>
      </c>
      <c r="CI253" s="10">
        <f t="shared" si="547"/>
        <v>0</v>
      </c>
      <c r="CJ253" s="117">
        <f t="shared" si="580"/>
        <v>0</v>
      </c>
      <c r="CK253" s="5"/>
      <c r="CL253" s="302">
        <f t="shared" si="548"/>
        <v>0</v>
      </c>
      <c r="CM253" s="40"/>
      <c r="CN253" s="9">
        <f t="shared" si="549"/>
        <v>0</v>
      </c>
      <c r="CO253" s="6"/>
      <c r="CP253" s="117">
        <f t="shared" si="550"/>
        <v>0</v>
      </c>
      <c r="CQ253" s="195">
        <f t="shared" si="551"/>
        <v>172</v>
      </c>
      <c r="CR253" s="298">
        <f t="shared" si="552"/>
        <v>0</v>
      </c>
      <c r="CS253" s="9">
        <f t="shared" si="553"/>
        <v>445.06</v>
      </c>
      <c r="CT253" s="117" t="str">
        <f t="shared" si="554"/>
        <v/>
      </c>
      <c r="CU253" s="196">
        <f t="shared" si="555"/>
        <v>105</v>
      </c>
      <c r="CV253" s="298">
        <f t="shared" si="556"/>
        <v>0</v>
      </c>
      <c r="CW253" s="31">
        <f t="shared" si="557"/>
        <v>298.8</v>
      </c>
      <c r="CX253" s="121">
        <f t="shared" si="558"/>
        <v>0</v>
      </c>
      <c r="CY253" s="196">
        <f t="shared" si="559"/>
        <v>277</v>
      </c>
      <c r="CZ253" s="298">
        <f t="shared" si="560"/>
        <v>0</v>
      </c>
      <c r="DA253" s="31">
        <f t="shared" si="561"/>
        <v>743.86</v>
      </c>
      <c r="DB253" s="121" t="str">
        <f t="shared" si="562"/>
        <v/>
      </c>
      <c r="DC253" s="196">
        <f t="shared" si="563"/>
        <v>0</v>
      </c>
      <c r="DD253" s="298">
        <f t="shared" si="564"/>
        <v>0</v>
      </c>
      <c r="DE253" s="9" t="str">
        <f t="shared" si="565"/>
        <v/>
      </c>
      <c r="DF253" s="11" t="str">
        <f t="shared" si="566"/>
        <v/>
      </c>
      <c r="DG253" s="29">
        <f t="shared" si="567"/>
        <v>743.86</v>
      </c>
      <c r="DH253" s="11" t="str">
        <f t="shared" si="568"/>
        <v/>
      </c>
    </row>
    <row r="254" spans="1:112" s="387" customFormat="1">
      <c r="A254" s="382" t="s">
        <v>123</v>
      </c>
      <c r="B254" s="388" t="s">
        <v>844</v>
      </c>
      <c r="C254" s="389">
        <v>219888</v>
      </c>
      <c r="D254" s="390">
        <v>9</v>
      </c>
      <c r="E254" s="386">
        <v>472</v>
      </c>
      <c r="F254" s="115"/>
      <c r="G254" s="116">
        <f t="shared" si="511"/>
        <v>472</v>
      </c>
      <c r="H254" s="108">
        <f t="shared" si="512"/>
        <v>472</v>
      </c>
      <c r="I254" s="376">
        <f t="shared" si="513"/>
        <v>0</v>
      </c>
      <c r="J254" s="375"/>
      <c r="K254" s="5">
        <v>26</v>
      </c>
      <c r="L254" s="302">
        <f t="shared" si="394"/>
        <v>0</v>
      </c>
      <c r="M254" s="512">
        <v>14</v>
      </c>
      <c r="N254" s="302">
        <f t="shared" si="514"/>
        <v>0</v>
      </c>
      <c r="O254" s="512"/>
      <c r="P254" s="302">
        <f t="shared" si="515"/>
        <v>0</v>
      </c>
      <c r="Q254" s="512">
        <v>2.98</v>
      </c>
      <c r="R254" s="120">
        <f t="shared" si="569"/>
        <v>77.48</v>
      </c>
      <c r="S254" s="512">
        <v>3.17</v>
      </c>
      <c r="T254" s="120">
        <f t="shared" si="516"/>
        <v>44.379999999999995</v>
      </c>
      <c r="U254" s="512"/>
      <c r="V254" s="120">
        <f t="shared" si="517"/>
        <v>0</v>
      </c>
      <c r="W254" s="520"/>
      <c r="X254" s="7">
        <f t="shared" si="581"/>
        <v>0</v>
      </c>
      <c r="Y254" s="6"/>
      <c r="Z254" s="7">
        <f t="shared" si="519"/>
        <v>0</v>
      </c>
      <c r="AA254" s="6"/>
      <c r="AB254" s="7">
        <f t="shared" si="520"/>
        <v>0</v>
      </c>
      <c r="AC254" s="8">
        <f t="shared" si="521"/>
        <v>40</v>
      </c>
      <c r="AD254" s="298">
        <f t="shared" si="570"/>
        <v>0</v>
      </c>
      <c r="AE254" s="110">
        <f t="shared" si="522"/>
        <v>3.0465</v>
      </c>
      <c r="AF254" s="9">
        <f t="shared" si="571"/>
        <v>121.86</v>
      </c>
      <c r="AG254" s="10">
        <f t="shared" si="523"/>
        <v>0</v>
      </c>
      <c r="AH254" s="11">
        <f t="shared" si="572"/>
        <v>0</v>
      </c>
      <c r="AI254" s="6">
        <v>180</v>
      </c>
      <c r="AJ254" s="298">
        <f t="shared" si="524"/>
        <v>0</v>
      </c>
      <c r="AK254" s="6">
        <v>35</v>
      </c>
      <c r="AL254" s="298">
        <f t="shared" si="525"/>
        <v>0</v>
      </c>
      <c r="AM254" s="6"/>
      <c r="AN254" s="298">
        <f t="shared" si="526"/>
        <v>0</v>
      </c>
      <c r="AO254" s="6">
        <v>2.9</v>
      </c>
      <c r="AP254" s="41">
        <f t="shared" si="382"/>
        <v>522</v>
      </c>
      <c r="AQ254" s="6">
        <v>4.07</v>
      </c>
      <c r="AR254" s="41">
        <f t="shared" si="527"/>
        <v>142.45000000000002</v>
      </c>
      <c r="AS254" s="6"/>
      <c r="AT254" s="41">
        <f t="shared" si="528"/>
        <v>0</v>
      </c>
      <c r="AU254" s="6"/>
      <c r="AV254" s="111">
        <f t="shared" si="529"/>
        <v>0</v>
      </c>
      <c r="AW254" s="6"/>
      <c r="AX254" s="111">
        <f t="shared" si="530"/>
        <v>0</v>
      </c>
      <c r="AY254" s="6"/>
      <c r="AZ254" s="118">
        <f t="shared" si="531"/>
        <v>0</v>
      </c>
      <c r="BA254" s="8">
        <f t="shared" si="532"/>
        <v>215</v>
      </c>
      <c r="BB254" s="298">
        <f t="shared" si="573"/>
        <v>0</v>
      </c>
      <c r="BC254" s="110">
        <f t="shared" si="533"/>
        <v>3.0904651162790699</v>
      </c>
      <c r="BD254" s="9">
        <f t="shared" si="574"/>
        <v>664.45</v>
      </c>
      <c r="BE254" s="10">
        <f t="shared" si="534"/>
        <v>0</v>
      </c>
      <c r="BF254" s="11">
        <f t="shared" si="575"/>
        <v>0</v>
      </c>
      <c r="BG254" s="304">
        <f t="shared" si="535"/>
        <v>255</v>
      </c>
      <c r="BH254" s="298">
        <f t="shared" si="536"/>
        <v>0</v>
      </c>
      <c r="BI254" s="112">
        <f t="shared" si="537"/>
        <v>3.0835686274509806</v>
      </c>
      <c r="BJ254" s="113">
        <f t="shared" si="576"/>
        <v>786.31000000000006</v>
      </c>
      <c r="BK254" s="10">
        <f t="shared" si="538"/>
        <v>0</v>
      </c>
      <c r="BL254" s="119">
        <f t="shared" si="577"/>
        <v>0</v>
      </c>
      <c r="BM254" s="5">
        <v>79</v>
      </c>
      <c r="BN254" s="298">
        <f t="shared" si="420"/>
        <v>0</v>
      </c>
      <c r="BO254" s="6">
        <v>138</v>
      </c>
      <c r="BP254" s="298">
        <f t="shared" si="539"/>
        <v>0</v>
      </c>
      <c r="BQ254" s="6"/>
      <c r="BR254" s="298">
        <f t="shared" si="540"/>
        <v>0</v>
      </c>
      <c r="BS254" s="40">
        <v>1.96</v>
      </c>
      <c r="BT254" s="41">
        <f t="shared" si="423"/>
        <v>154.84</v>
      </c>
      <c r="BU254" s="40">
        <v>2.59</v>
      </c>
      <c r="BV254" s="41">
        <f t="shared" si="541"/>
        <v>357.41999999999996</v>
      </c>
      <c r="BW254" s="40"/>
      <c r="BX254" s="41">
        <f t="shared" si="542"/>
        <v>0</v>
      </c>
      <c r="BY254" s="6"/>
      <c r="BZ254" s="111">
        <f t="shared" si="426"/>
        <v>0</v>
      </c>
      <c r="CA254" s="6"/>
      <c r="CB254" s="111">
        <f t="shared" si="543"/>
        <v>0</v>
      </c>
      <c r="CC254" s="6"/>
      <c r="CD254" s="111">
        <f t="shared" si="544"/>
        <v>0</v>
      </c>
      <c r="CE254" s="8">
        <f t="shared" si="545"/>
        <v>217</v>
      </c>
      <c r="CF254" s="298">
        <f t="shared" si="578"/>
        <v>0</v>
      </c>
      <c r="CG254" s="110">
        <f t="shared" si="546"/>
        <v>2.3606451612903228</v>
      </c>
      <c r="CH254" s="9">
        <f t="shared" si="579"/>
        <v>512.26</v>
      </c>
      <c r="CI254" s="10">
        <f t="shared" si="547"/>
        <v>0</v>
      </c>
      <c r="CJ254" s="117">
        <f t="shared" si="580"/>
        <v>0</v>
      </c>
      <c r="CK254" s="5"/>
      <c r="CL254" s="302">
        <f t="shared" si="548"/>
        <v>0</v>
      </c>
      <c r="CM254" s="40"/>
      <c r="CN254" s="9">
        <f t="shared" si="549"/>
        <v>0</v>
      </c>
      <c r="CO254" s="6"/>
      <c r="CP254" s="117">
        <f t="shared" si="550"/>
        <v>0</v>
      </c>
      <c r="CQ254" s="195">
        <f t="shared" si="551"/>
        <v>285</v>
      </c>
      <c r="CR254" s="298">
        <f t="shared" si="552"/>
        <v>0</v>
      </c>
      <c r="CS254" s="9">
        <f t="shared" si="553"/>
        <v>754.32</v>
      </c>
      <c r="CT254" s="117" t="str">
        <f t="shared" si="554"/>
        <v/>
      </c>
      <c r="CU254" s="196">
        <f t="shared" si="555"/>
        <v>187</v>
      </c>
      <c r="CV254" s="298">
        <f t="shared" si="556"/>
        <v>0</v>
      </c>
      <c r="CW254" s="31">
        <f t="shared" si="557"/>
        <v>544.25</v>
      </c>
      <c r="CX254" s="121">
        <f t="shared" si="558"/>
        <v>0</v>
      </c>
      <c r="CY254" s="196">
        <f t="shared" si="559"/>
        <v>472</v>
      </c>
      <c r="CZ254" s="298">
        <f t="shared" si="560"/>
        <v>0</v>
      </c>
      <c r="DA254" s="31">
        <f t="shared" si="561"/>
        <v>1298.5700000000002</v>
      </c>
      <c r="DB254" s="121" t="str">
        <f t="shared" si="562"/>
        <v/>
      </c>
      <c r="DC254" s="196">
        <f t="shared" si="563"/>
        <v>0</v>
      </c>
      <c r="DD254" s="298">
        <f t="shared" si="564"/>
        <v>0</v>
      </c>
      <c r="DE254" s="9" t="str">
        <f t="shared" si="565"/>
        <v/>
      </c>
      <c r="DF254" s="11" t="str">
        <f t="shared" si="566"/>
        <v/>
      </c>
      <c r="DG254" s="29">
        <f t="shared" si="567"/>
        <v>1298.5700000000002</v>
      </c>
      <c r="DH254" s="11" t="str">
        <f t="shared" si="568"/>
        <v/>
      </c>
    </row>
    <row r="255" spans="1:112" s="387" customFormat="1">
      <c r="A255" s="382" t="s">
        <v>123</v>
      </c>
      <c r="B255" s="388" t="s">
        <v>845</v>
      </c>
      <c r="C255" s="389">
        <v>220400</v>
      </c>
      <c r="D255" s="390">
        <v>9</v>
      </c>
      <c r="E255" s="386">
        <v>470</v>
      </c>
      <c r="F255" s="115"/>
      <c r="G255" s="116">
        <f t="shared" si="511"/>
        <v>470</v>
      </c>
      <c r="H255" s="108">
        <f t="shared" si="512"/>
        <v>470</v>
      </c>
      <c r="I255" s="376">
        <f t="shared" si="513"/>
        <v>0</v>
      </c>
      <c r="J255" s="375"/>
      <c r="K255" s="5">
        <v>12</v>
      </c>
      <c r="L255" s="302">
        <f t="shared" si="394"/>
        <v>0</v>
      </c>
      <c r="M255" s="512">
        <v>11</v>
      </c>
      <c r="N255" s="302">
        <f t="shared" si="514"/>
        <v>0</v>
      </c>
      <c r="O255" s="512"/>
      <c r="P255" s="302">
        <f t="shared" si="515"/>
        <v>0</v>
      </c>
      <c r="Q255" s="512">
        <v>3.77</v>
      </c>
      <c r="R255" s="120">
        <f t="shared" si="569"/>
        <v>45.24</v>
      </c>
      <c r="S255" s="512">
        <v>3.56</v>
      </c>
      <c r="T255" s="120">
        <f t="shared" si="516"/>
        <v>39.160000000000004</v>
      </c>
      <c r="U255" s="512"/>
      <c r="V255" s="120">
        <f t="shared" si="517"/>
        <v>0</v>
      </c>
      <c r="W255" s="520"/>
      <c r="X255" s="7">
        <f t="shared" si="581"/>
        <v>0</v>
      </c>
      <c r="Y255" s="6"/>
      <c r="Z255" s="7">
        <f t="shared" si="519"/>
        <v>0</v>
      </c>
      <c r="AA255" s="6"/>
      <c r="AB255" s="7">
        <f t="shared" si="520"/>
        <v>0</v>
      </c>
      <c r="AC255" s="8">
        <f t="shared" si="521"/>
        <v>23</v>
      </c>
      <c r="AD255" s="298">
        <f t="shared" si="570"/>
        <v>0</v>
      </c>
      <c r="AE255" s="110">
        <f t="shared" si="522"/>
        <v>3.6695652173913045</v>
      </c>
      <c r="AF255" s="9">
        <f t="shared" si="571"/>
        <v>84.4</v>
      </c>
      <c r="AG255" s="10">
        <f t="shared" si="523"/>
        <v>0</v>
      </c>
      <c r="AH255" s="11">
        <f t="shared" si="572"/>
        <v>0</v>
      </c>
      <c r="AI255" s="6">
        <v>161</v>
      </c>
      <c r="AJ255" s="298">
        <f t="shared" si="524"/>
        <v>0</v>
      </c>
      <c r="AK255" s="6">
        <v>28</v>
      </c>
      <c r="AL255" s="298">
        <f t="shared" si="525"/>
        <v>0</v>
      </c>
      <c r="AM255" s="6"/>
      <c r="AN255" s="298">
        <f t="shared" si="526"/>
        <v>0</v>
      </c>
      <c r="AO255" s="6">
        <v>3.05</v>
      </c>
      <c r="AP255" s="41">
        <f t="shared" si="382"/>
        <v>491.04999999999995</v>
      </c>
      <c r="AQ255" s="6">
        <v>3.86</v>
      </c>
      <c r="AR255" s="41">
        <f t="shared" si="527"/>
        <v>108.08</v>
      </c>
      <c r="AS255" s="6"/>
      <c r="AT255" s="41">
        <f t="shared" si="528"/>
        <v>0</v>
      </c>
      <c r="AU255" s="6"/>
      <c r="AV255" s="111">
        <f t="shared" si="529"/>
        <v>0</v>
      </c>
      <c r="AW255" s="6"/>
      <c r="AX255" s="111">
        <f t="shared" si="530"/>
        <v>0</v>
      </c>
      <c r="AY255" s="6"/>
      <c r="AZ255" s="118">
        <f t="shared" si="531"/>
        <v>0</v>
      </c>
      <c r="BA255" s="8">
        <f t="shared" si="532"/>
        <v>189</v>
      </c>
      <c r="BB255" s="298">
        <f t="shared" si="573"/>
        <v>0</v>
      </c>
      <c r="BC255" s="110">
        <f t="shared" si="533"/>
        <v>3.17</v>
      </c>
      <c r="BD255" s="9">
        <f t="shared" si="574"/>
        <v>599.13</v>
      </c>
      <c r="BE255" s="10">
        <f t="shared" si="534"/>
        <v>0</v>
      </c>
      <c r="BF255" s="11">
        <f t="shared" si="575"/>
        <v>0</v>
      </c>
      <c r="BG255" s="304">
        <f t="shared" si="535"/>
        <v>212</v>
      </c>
      <c r="BH255" s="298">
        <f t="shared" si="536"/>
        <v>0</v>
      </c>
      <c r="BI255" s="112">
        <f t="shared" si="537"/>
        <v>3.2241981132075472</v>
      </c>
      <c r="BJ255" s="113">
        <f t="shared" si="576"/>
        <v>683.53</v>
      </c>
      <c r="BK255" s="10">
        <f t="shared" si="538"/>
        <v>0</v>
      </c>
      <c r="BL255" s="119">
        <f t="shared" si="577"/>
        <v>0</v>
      </c>
      <c r="BM255" s="5">
        <v>92</v>
      </c>
      <c r="BN255" s="298">
        <f t="shared" si="420"/>
        <v>0</v>
      </c>
      <c r="BO255" s="6">
        <v>166</v>
      </c>
      <c r="BP255" s="298">
        <f t="shared" si="539"/>
        <v>0</v>
      </c>
      <c r="BQ255" s="6"/>
      <c r="BR255" s="298">
        <f t="shared" si="540"/>
        <v>0</v>
      </c>
      <c r="BS255" s="40">
        <v>2.5099999999999998</v>
      </c>
      <c r="BT255" s="41">
        <f t="shared" si="423"/>
        <v>230.92</v>
      </c>
      <c r="BU255" s="40">
        <v>3.07</v>
      </c>
      <c r="BV255" s="41">
        <f t="shared" si="541"/>
        <v>509.61999999999995</v>
      </c>
      <c r="BW255" s="40"/>
      <c r="BX255" s="41">
        <f t="shared" si="542"/>
        <v>0</v>
      </c>
      <c r="BY255" s="6"/>
      <c r="BZ255" s="111">
        <f t="shared" si="426"/>
        <v>0</v>
      </c>
      <c r="CA255" s="6"/>
      <c r="CB255" s="111">
        <f t="shared" si="543"/>
        <v>0</v>
      </c>
      <c r="CC255" s="6"/>
      <c r="CD255" s="111">
        <f t="shared" si="544"/>
        <v>0</v>
      </c>
      <c r="CE255" s="8">
        <f t="shared" si="545"/>
        <v>258</v>
      </c>
      <c r="CF255" s="298">
        <f t="shared" si="578"/>
        <v>0</v>
      </c>
      <c r="CG255" s="110">
        <f t="shared" si="546"/>
        <v>2.8703100775193797</v>
      </c>
      <c r="CH255" s="9">
        <f t="shared" si="579"/>
        <v>740.54</v>
      </c>
      <c r="CI255" s="10">
        <f t="shared" si="547"/>
        <v>0</v>
      </c>
      <c r="CJ255" s="117">
        <f t="shared" si="580"/>
        <v>0</v>
      </c>
      <c r="CK255" s="5"/>
      <c r="CL255" s="302">
        <f t="shared" si="548"/>
        <v>0</v>
      </c>
      <c r="CM255" s="40"/>
      <c r="CN255" s="9">
        <f t="shared" si="549"/>
        <v>0</v>
      </c>
      <c r="CO255" s="6"/>
      <c r="CP255" s="117">
        <f t="shared" si="550"/>
        <v>0</v>
      </c>
      <c r="CQ255" s="195">
        <f t="shared" si="551"/>
        <v>265</v>
      </c>
      <c r="CR255" s="298">
        <f t="shared" si="552"/>
        <v>0</v>
      </c>
      <c r="CS255" s="9">
        <f t="shared" si="553"/>
        <v>767.20999999999992</v>
      </c>
      <c r="CT255" s="117" t="str">
        <f t="shared" si="554"/>
        <v/>
      </c>
      <c r="CU255" s="196">
        <f t="shared" si="555"/>
        <v>205</v>
      </c>
      <c r="CV255" s="298">
        <f t="shared" si="556"/>
        <v>0</v>
      </c>
      <c r="CW255" s="31">
        <f t="shared" si="557"/>
        <v>656.8599999999999</v>
      </c>
      <c r="CX255" s="121">
        <f t="shared" si="558"/>
        <v>0</v>
      </c>
      <c r="CY255" s="196">
        <f t="shared" si="559"/>
        <v>470</v>
      </c>
      <c r="CZ255" s="298">
        <f t="shared" si="560"/>
        <v>0</v>
      </c>
      <c r="DA255" s="31">
        <f t="shared" si="561"/>
        <v>1424.0699999999997</v>
      </c>
      <c r="DB255" s="121" t="str">
        <f t="shared" si="562"/>
        <v/>
      </c>
      <c r="DC255" s="196">
        <f t="shared" si="563"/>
        <v>0</v>
      </c>
      <c r="DD255" s="298">
        <f t="shared" si="564"/>
        <v>0</v>
      </c>
      <c r="DE255" s="9" t="str">
        <f t="shared" si="565"/>
        <v/>
      </c>
      <c r="DF255" s="11" t="str">
        <f t="shared" si="566"/>
        <v/>
      </c>
      <c r="DG255" s="29">
        <f t="shared" si="567"/>
        <v>1424.07</v>
      </c>
      <c r="DH255" s="11" t="str">
        <f t="shared" si="568"/>
        <v/>
      </c>
    </row>
    <row r="256" spans="1:112" s="387" customFormat="1">
      <c r="A256" s="382" t="s">
        <v>123</v>
      </c>
      <c r="B256" s="388" t="s">
        <v>846</v>
      </c>
      <c r="C256" s="389">
        <v>221096</v>
      </c>
      <c r="D256" s="390">
        <v>9</v>
      </c>
      <c r="E256" s="386">
        <v>404</v>
      </c>
      <c r="F256" s="115"/>
      <c r="G256" s="116">
        <f t="shared" si="511"/>
        <v>404</v>
      </c>
      <c r="H256" s="108">
        <f t="shared" si="512"/>
        <v>404</v>
      </c>
      <c r="I256" s="376">
        <f t="shared" si="513"/>
        <v>0</v>
      </c>
      <c r="J256" s="375"/>
      <c r="K256" s="5">
        <v>14</v>
      </c>
      <c r="L256" s="302">
        <f t="shared" si="394"/>
        <v>0</v>
      </c>
      <c r="M256" s="512">
        <v>11</v>
      </c>
      <c r="N256" s="302">
        <f t="shared" si="514"/>
        <v>0</v>
      </c>
      <c r="O256" s="512"/>
      <c r="P256" s="302">
        <f t="shared" si="515"/>
        <v>0</v>
      </c>
      <c r="Q256" s="512">
        <v>2.46</v>
      </c>
      <c r="R256" s="120">
        <f t="shared" si="569"/>
        <v>34.44</v>
      </c>
      <c r="S256" s="512">
        <v>3.12</v>
      </c>
      <c r="T256" s="120">
        <f t="shared" si="516"/>
        <v>34.32</v>
      </c>
      <c r="U256" s="512"/>
      <c r="V256" s="120">
        <f t="shared" si="517"/>
        <v>0</v>
      </c>
      <c r="W256" s="520"/>
      <c r="X256" s="7">
        <f t="shared" si="581"/>
        <v>0</v>
      </c>
      <c r="Y256" s="6"/>
      <c r="Z256" s="7">
        <f t="shared" si="519"/>
        <v>0</v>
      </c>
      <c r="AA256" s="6"/>
      <c r="AB256" s="7">
        <f t="shared" si="520"/>
        <v>0</v>
      </c>
      <c r="AC256" s="8">
        <f t="shared" si="521"/>
        <v>25</v>
      </c>
      <c r="AD256" s="298">
        <f t="shared" si="570"/>
        <v>0</v>
      </c>
      <c r="AE256" s="110">
        <f t="shared" si="522"/>
        <v>2.7503999999999995</v>
      </c>
      <c r="AF256" s="9">
        <f t="shared" si="571"/>
        <v>68.759999999999991</v>
      </c>
      <c r="AG256" s="10">
        <f t="shared" si="523"/>
        <v>0</v>
      </c>
      <c r="AH256" s="11">
        <f t="shared" si="572"/>
        <v>0</v>
      </c>
      <c r="AI256" s="6">
        <v>234</v>
      </c>
      <c r="AJ256" s="298">
        <f t="shared" si="524"/>
        <v>0</v>
      </c>
      <c r="AK256" s="6">
        <v>30</v>
      </c>
      <c r="AL256" s="298">
        <f t="shared" si="525"/>
        <v>0</v>
      </c>
      <c r="AM256" s="6"/>
      <c r="AN256" s="298">
        <f t="shared" si="526"/>
        <v>0</v>
      </c>
      <c r="AO256" s="6">
        <v>2.54</v>
      </c>
      <c r="AP256" s="41">
        <f t="shared" si="382"/>
        <v>594.36</v>
      </c>
      <c r="AQ256" s="6">
        <v>3.25</v>
      </c>
      <c r="AR256" s="41">
        <f t="shared" si="527"/>
        <v>97.5</v>
      </c>
      <c r="AS256" s="6"/>
      <c r="AT256" s="41">
        <f t="shared" si="528"/>
        <v>0</v>
      </c>
      <c r="AU256" s="6"/>
      <c r="AV256" s="111">
        <f t="shared" si="529"/>
        <v>0</v>
      </c>
      <c r="AW256" s="6"/>
      <c r="AX256" s="111">
        <f t="shared" si="530"/>
        <v>0</v>
      </c>
      <c r="AY256" s="6"/>
      <c r="AZ256" s="118">
        <f t="shared" si="531"/>
        <v>0</v>
      </c>
      <c r="BA256" s="8">
        <f t="shared" si="532"/>
        <v>264</v>
      </c>
      <c r="BB256" s="298">
        <f t="shared" si="573"/>
        <v>0</v>
      </c>
      <c r="BC256" s="110">
        <f t="shared" si="533"/>
        <v>2.6206818181818181</v>
      </c>
      <c r="BD256" s="9">
        <f t="shared" si="574"/>
        <v>691.86</v>
      </c>
      <c r="BE256" s="10">
        <f t="shared" si="534"/>
        <v>0</v>
      </c>
      <c r="BF256" s="11">
        <f t="shared" si="575"/>
        <v>0</v>
      </c>
      <c r="BG256" s="304">
        <f t="shared" si="535"/>
        <v>289</v>
      </c>
      <c r="BH256" s="298">
        <f t="shared" si="536"/>
        <v>0</v>
      </c>
      <c r="BI256" s="112">
        <f t="shared" si="537"/>
        <v>2.6319031141868514</v>
      </c>
      <c r="BJ256" s="113">
        <f t="shared" si="576"/>
        <v>760.62</v>
      </c>
      <c r="BK256" s="10">
        <f t="shared" si="538"/>
        <v>0</v>
      </c>
      <c r="BL256" s="119">
        <f t="shared" si="577"/>
        <v>0</v>
      </c>
      <c r="BM256" s="5">
        <v>57</v>
      </c>
      <c r="BN256" s="298">
        <f t="shared" si="420"/>
        <v>0</v>
      </c>
      <c r="BO256" s="6">
        <v>58</v>
      </c>
      <c r="BP256" s="298">
        <f t="shared" si="539"/>
        <v>0</v>
      </c>
      <c r="BQ256" s="6"/>
      <c r="BR256" s="298">
        <f t="shared" si="540"/>
        <v>0</v>
      </c>
      <c r="BS256" s="40">
        <v>1.78</v>
      </c>
      <c r="BT256" s="41">
        <f t="shared" si="423"/>
        <v>101.46000000000001</v>
      </c>
      <c r="BU256" s="40">
        <v>2.0299999999999998</v>
      </c>
      <c r="BV256" s="41">
        <f t="shared" si="541"/>
        <v>117.74</v>
      </c>
      <c r="BW256" s="40"/>
      <c r="BX256" s="41">
        <f t="shared" si="542"/>
        <v>0</v>
      </c>
      <c r="BY256" s="6"/>
      <c r="BZ256" s="111">
        <f t="shared" si="426"/>
        <v>0</v>
      </c>
      <c r="CA256" s="6"/>
      <c r="CB256" s="111">
        <f t="shared" si="543"/>
        <v>0</v>
      </c>
      <c r="CC256" s="6"/>
      <c r="CD256" s="111">
        <f t="shared" si="544"/>
        <v>0</v>
      </c>
      <c r="CE256" s="8">
        <f t="shared" si="545"/>
        <v>115</v>
      </c>
      <c r="CF256" s="298">
        <f t="shared" si="578"/>
        <v>0</v>
      </c>
      <c r="CG256" s="110">
        <f t="shared" si="546"/>
        <v>1.9060869565217391</v>
      </c>
      <c r="CH256" s="9">
        <f t="shared" si="579"/>
        <v>219.2</v>
      </c>
      <c r="CI256" s="10">
        <f t="shared" si="547"/>
        <v>0</v>
      </c>
      <c r="CJ256" s="117">
        <f t="shared" si="580"/>
        <v>0</v>
      </c>
      <c r="CK256" s="5"/>
      <c r="CL256" s="302">
        <f t="shared" si="548"/>
        <v>0</v>
      </c>
      <c r="CM256" s="40"/>
      <c r="CN256" s="9">
        <f t="shared" si="549"/>
        <v>0</v>
      </c>
      <c r="CO256" s="6"/>
      <c r="CP256" s="117">
        <f t="shared" si="550"/>
        <v>0</v>
      </c>
      <c r="CQ256" s="195">
        <f t="shared" si="551"/>
        <v>305</v>
      </c>
      <c r="CR256" s="298">
        <f t="shared" si="552"/>
        <v>0</v>
      </c>
      <c r="CS256" s="9">
        <f t="shared" si="553"/>
        <v>730.26</v>
      </c>
      <c r="CT256" s="117" t="str">
        <f t="shared" si="554"/>
        <v/>
      </c>
      <c r="CU256" s="196">
        <f t="shared" si="555"/>
        <v>99</v>
      </c>
      <c r="CV256" s="298">
        <f t="shared" si="556"/>
        <v>0</v>
      </c>
      <c r="CW256" s="31">
        <f t="shared" si="557"/>
        <v>249.56</v>
      </c>
      <c r="CX256" s="121">
        <f t="shared" si="558"/>
        <v>0</v>
      </c>
      <c r="CY256" s="196">
        <f t="shared" si="559"/>
        <v>404</v>
      </c>
      <c r="CZ256" s="298">
        <f t="shared" si="560"/>
        <v>0</v>
      </c>
      <c r="DA256" s="31">
        <f t="shared" si="561"/>
        <v>979.81999999999994</v>
      </c>
      <c r="DB256" s="121" t="str">
        <f t="shared" si="562"/>
        <v/>
      </c>
      <c r="DC256" s="196">
        <f t="shared" si="563"/>
        <v>0</v>
      </c>
      <c r="DD256" s="298">
        <f t="shared" si="564"/>
        <v>0</v>
      </c>
      <c r="DE256" s="9" t="str">
        <f t="shared" si="565"/>
        <v/>
      </c>
      <c r="DF256" s="11" t="str">
        <f t="shared" si="566"/>
        <v/>
      </c>
      <c r="DG256" s="29">
        <f t="shared" si="567"/>
        <v>979.81999999999994</v>
      </c>
      <c r="DH256" s="11" t="str">
        <f t="shared" si="568"/>
        <v/>
      </c>
    </row>
    <row r="257" spans="1:112" s="387" customFormat="1">
      <c r="A257" s="382" t="s">
        <v>123</v>
      </c>
      <c r="B257" s="391" t="s">
        <v>847</v>
      </c>
      <c r="C257" s="389">
        <v>221184</v>
      </c>
      <c r="D257" s="390">
        <v>9</v>
      </c>
      <c r="E257" s="386">
        <v>501</v>
      </c>
      <c r="F257" s="115"/>
      <c r="G257" s="116">
        <f t="shared" si="511"/>
        <v>501</v>
      </c>
      <c r="H257" s="108">
        <f t="shared" si="512"/>
        <v>501</v>
      </c>
      <c r="I257" s="376">
        <f t="shared" si="513"/>
        <v>0</v>
      </c>
      <c r="J257" s="375"/>
      <c r="K257" s="5">
        <v>7</v>
      </c>
      <c r="L257" s="302">
        <f t="shared" si="394"/>
        <v>0</v>
      </c>
      <c r="M257" s="512">
        <v>10</v>
      </c>
      <c r="N257" s="302">
        <f t="shared" si="514"/>
        <v>0</v>
      </c>
      <c r="O257" s="512"/>
      <c r="P257" s="302">
        <f t="shared" si="515"/>
        <v>0</v>
      </c>
      <c r="Q257" s="512">
        <v>2.5099999999999998</v>
      </c>
      <c r="R257" s="120">
        <f t="shared" si="569"/>
        <v>17.57</v>
      </c>
      <c r="S257" s="512">
        <v>3.4</v>
      </c>
      <c r="T257" s="120">
        <f t="shared" si="516"/>
        <v>34</v>
      </c>
      <c r="U257" s="512"/>
      <c r="V257" s="120">
        <f t="shared" si="517"/>
        <v>0</v>
      </c>
      <c r="W257" s="520"/>
      <c r="X257" s="7">
        <f t="shared" si="581"/>
        <v>0</v>
      </c>
      <c r="Y257" s="6"/>
      <c r="Z257" s="7">
        <f t="shared" si="519"/>
        <v>0</v>
      </c>
      <c r="AA257" s="6"/>
      <c r="AB257" s="7">
        <f t="shared" si="520"/>
        <v>0</v>
      </c>
      <c r="AC257" s="8">
        <f t="shared" si="521"/>
        <v>17</v>
      </c>
      <c r="AD257" s="298">
        <f t="shared" si="570"/>
        <v>0</v>
      </c>
      <c r="AE257" s="110">
        <f t="shared" si="522"/>
        <v>3.033529411764706</v>
      </c>
      <c r="AF257" s="9">
        <f t="shared" si="571"/>
        <v>51.57</v>
      </c>
      <c r="AG257" s="10">
        <f t="shared" si="523"/>
        <v>0</v>
      </c>
      <c r="AH257" s="11">
        <f t="shared" si="572"/>
        <v>0</v>
      </c>
      <c r="AI257" s="6">
        <v>118</v>
      </c>
      <c r="AJ257" s="298">
        <f t="shared" si="524"/>
        <v>0</v>
      </c>
      <c r="AK257" s="6">
        <v>75</v>
      </c>
      <c r="AL257" s="298">
        <f t="shared" si="525"/>
        <v>0</v>
      </c>
      <c r="AM257" s="6"/>
      <c r="AN257" s="298">
        <f t="shared" si="526"/>
        <v>0</v>
      </c>
      <c r="AO257" s="6">
        <v>3.15</v>
      </c>
      <c r="AP257" s="41">
        <f t="shared" si="382"/>
        <v>371.7</v>
      </c>
      <c r="AQ257" s="6">
        <v>3.85</v>
      </c>
      <c r="AR257" s="41">
        <f t="shared" si="527"/>
        <v>288.75</v>
      </c>
      <c r="AS257" s="6"/>
      <c r="AT257" s="41">
        <f t="shared" si="528"/>
        <v>0</v>
      </c>
      <c r="AU257" s="6"/>
      <c r="AV257" s="111">
        <f t="shared" si="529"/>
        <v>0</v>
      </c>
      <c r="AW257" s="6"/>
      <c r="AX257" s="111">
        <f t="shared" si="530"/>
        <v>0</v>
      </c>
      <c r="AY257" s="6"/>
      <c r="AZ257" s="118">
        <f t="shared" si="531"/>
        <v>0</v>
      </c>
      <c r="BA257" s="8">
        <f t="shared" si="532"/>
        <v>193</v>
      </c>
      <c r="BB257" s="298">
        <f t="shared" si="573"/>
        <v>0</v>
      </c>
      <c r="BC257" s="110">
        <f t="shared" si="533"/>
        <v>3.4220207253886015</v>
      </c>
      <c r="BD257" s="9">
        <f t="shared" si="574"/>
        <v>660.45</v>
      </c>
      <c r="BE257" s="10">
        <f t="shared" si="534"/>
        <v>0</v>
      </c>
      <c r="BF257" s="11">
        <f t="shared" si="575"/>
        <v>0</v>
      </c>
      <c r="BG257" s="304">
        <f t="shared" si="535"/>
        <v>210</v>
      </c>
      <c r="BH257" s="298">
        <f t="shared" si="536"/>
        <v>0</v>
      </c>
      <c r="BI257" s="112">
        <f t="shared" si="537"/>
        <v>3.390571428571429</v>
      </c>
      <c r="BJ257" s="113">
        <f t="shared" si="576"/>
        <v>712.0200000000001</v>
      </c>
      <c r="BK257" s="10">
        <f t="shared" si="538"/>
        <v>0</v>
      </c>
      <c r="BL257" s="119">
        <f t="shared" si="577"/>
        <v>0</v>
      </c>
      <c r="BM257" s="5">
        <v>107</v>
      </c>
      <c r="BN257" s="298">
        <f t="shared" si="420"/>
        <v>0</v>
      </c>
      <c r="BO257" s="6">
        <v>184</v>
      </c>
      <c r="BP257" s="298">
        <f t="shared" si="539"/>
        <v>0</v>
      </c>
      <c r="BQ257" s="6"/>
      <c r="BR257" s="298">
        <f t="shared" si="540"/>
        <v>0</v>
      </c>
      <c r="BS257" s="40">
        <v>1.92</v>
      </c>
      <c r="BT257" s="41">
        <f t="shared" si="423"/>
        <v>205.44</v>
      </c>
      <c r="BU257" s="40">
        <v>2.85</v>
      </c>
      <c r="BV257" s="41">
        <f t="shared" si="541"/>
        <v>524.4</v>
      </c>
      <c r="BW257" s="40"/>
      <c r="BX257" s="41">
        <f t="shared" si="542"/>
        <v>0</v>
      </c>
      <c r="BY257" s="6"/>
      <c r="BZ257" s="111">
        <f t="shared" si="426"/>
        <v>0</v>
      </c>
      <c r="CA257" s="6"/>
      <c r="CB257" s="111">
        <f t="shared" si="543"/>
        <v>0</v>
      </c>
      <c r="CC257" s="6"/>
      <c r="CD257" s="111">
        <f t="shared" si="544"/>
        <v>0</v>
      </c>
      <c r="CE257" s="8">
        <f t="shared" si="545"/>
        <v>291</v>
      </c>
      <c r="CF257" s="298">
        <f t="shared" si="578"/>
        <v>0</v>
      </c>
      <c r="CG257" s="110">
        <f t="shared" si="546"/>
        <v>2.5080412371134018</v>
      </c>
      <c r="CH257" s="9">
        <f t="shared" si="579"/>
        <v>729.83999999999992</v>
      </c>
      <c r="CI257" s="10">
        <f t="shared" si="547"/>
        <v>0</v>
      </c>
      <c r="CJ257" s="117">
        <f t="shared" si="580"/>
        <v>0</v>
      </c>
      <c r="CK257" s="5"/>
      <c r="CL257" s="302">
        <f t="shared" si="548"/>
        <v>0</v>
      </c>
      <c r="CM257" s="40"/>
      <c r="CN257" s="9">
        <f t="shared" si="549"/>
        <v>0</v>
      </c>
      <c r="CO257" s="6"/>
      <c r="CP257" s="117">
        <f t="shared" si="550"/>
        <v>0</v>
      </c>
      <c r="CQ257" s="195">
        <f t="shared" si="551"/>
        <v>232</v>
      </c>
      <c r="CR257" s="298">
        <f t="shared" si="552"/>
        <v>0</v>
      </c>
      <c r="CS257" s="9">
        <f t="shared" si="553"/>
        <v>594.71</v>
      </c>
      <c r="CT257" s="117" t="str">
        <f t="shared" si="554"/>
        <v/>
      </c>
      <c r="CU257" s="196">
        <f t="shared" si="555"/>
        <v>269</v>
      </c>
      <c r="CV257" s="298">
        <f t="shared" si="556"/>
        <v>0</v>
      </c>
      <c r="CW257" s="31">
        <f t="shared" si="557"/>
        <v>847.15</v>
      </c>
      <c r="CX257" s="121">
        <f t="shared" si="558"/>
        <v>0</v>
      </c>
      <c r="CY257" s="196">
        <f t="shared" si="559"/>
        <v>501</v>
      </c>
      <c r="CZ257" s="298">
        <f t="shared" si="560"/>
        <v>0</v>
      </c>
      <c r="DA257" s="31">
        <f t="shared" si="561"/>
        <v>1441.8600000000001</v>
      </c>
      <c r="DB257" s="121" t="str">
        <f t="shared" si="562"/>
        <v/>
      </c>
      <c r="DC257" s="196">
        <f t="shared" si="563"/>
        <v>0</v>
      </c>
      <c r="DD257" s="298">
        <f t="shared" si="564"/>
        <v>0</v>
      </c>
      <c r="DE257" s="9" t="str">
        <f t="shared" si="565"/>
        <v/>
      </c>
      <c r="DF257" s="11" t="str">
        <f t="shared" si="566"/>
        <v/>
      </c>
      <c r="DG257" s="29">
        <f t="shared" si="567"/>
        <v>1441.8600000000001</v>
      </c>
      <c r="DH257" s="11" t="str">
        <f t="shared" si="568"/>
        <v/>
      </c>
    </row>
    <row r="258" spans="1:112" s="387" customFormat="1">
      <c r="A258" s="382" t="s">
        <v>123</v>
      </c>
      <c r="B258" s="388" t="s">
        <v>848</v>
      </c>
      <c r="C258" s="389">
        <v>221908</v>
      </c>
      <c r="D258" s="390">
        <v>9</v>
      </c>
      <c r="E258" s="386">
        <v>536</v>
      </c>
      <c r="F258" s="115"/>
      <c r="G258" s="116">
        <f t="shared" si="511"/>
        <v>536</v>
      </c>
      <c r="H258" s="108">
        <f t="shared" si="512"/>
        <v>536</v>
      </c>
      <c r="I258" s="376">
        <f t="shared" si="513"/>
        <v>0</v>
      </c>
      <c r="J258" s="375"/>
      <c r="K258" s="5">
        <v>34</v>
      </c>
      <c r="L258" s="302">
        <f t="shared" si="394"/>
        <v>0</v>
      </c>
      <c r="M258" s="512">
        <v>17</v>
      </c>
      <c r="N258" s="302">
        <f t="shared" si="514"/>
        <v>0</v>
      </c>
      <c r="O258" s="512"/>
      <c r="P258" s="302">
        <f t="shared" si="515"/>
        <v>0</v>
      </c>
      <c r="Q258" s="512">
        <v>2.91</v>
      </c>
      <c r="R258" s="120">
        <f t="shared" si="569"/>
        <v>98.94</v>
      </c>
      <c r="S258" s="512">
        <v>3.55</v>
      </c>
      <c r="T258" s="120">
        <f t="shared" si="516"/>
        <v>60.349999999999994</v>
      </c>
      <c r="U258" s="512"/>
      <c r="V258" s="120">
        <f t="shared" si="517"/>
        <v>0</v>
      </c>
      <c r="W258" s="520"/>
      <c r="X258" s="7">
        <f t="shared" si="581"/>
        <v>0</v>
      </c>
      <c r="Y258" s="6"/>
      <c r="Z258" s="7">
        <f t="shared" si="519"/>
        <v>0</v>
      </c>
      <c r="AA258" s="6"/>
      <c r="AB258" s="7">
        <f t="shared" si="520"/>
        <v>0</v>
      </c>
      <c r="AC258" s="8">
        <f t="shared" si="521"/>
        <v>51</v>
      </c>
      <c r="AD258" s="298">
        <f t="shared" si="570"/>
        <v>0</v>
      </c>
      <c r="AE258" s="110">
        <f t="shared" si="522"/>
        <v>3.1233333333333331</v>
      </c>
      <c r="AF258" s="9">
        <f t="shared" si="571"/>
        <v>159.29</v>
      </c>
      <c r="AG258" s="10">
        <f t="shared" si="523"/>
        <v>0</v>
      </c>
      <c r="AH258" s="11">
        <f t="shared" si="572"/>
        <v>0</v>
      </c>
      <c r="AI258" s="6">
        <v>273</v>
      </c>
      <c r="AJ258" s="298">
        <f t="shared" si="524"/>
        <v>0</v>
      </c>
      <c r="AK258" s="6">
        <v>54</v>
      </c>
      <c r="AL258" s="298">
        <f t="shared" si="525"/>
        <v>0</v>
      </c>
      <c r="AM258" s="6"/>
      <c r="AN258" s="298">
        <f t="shared" si="526"/>
        <v>0</v>
      </c>
      <c r="AO258" s="6">
        <v>2.93</v>
      </c>
      <c r="AP258" s="41">
        <f t="shared" si="382"/>
        <v>799.8900000000001</v>
      </c>
      <c r="AQ258" s="6">
        <v>3.99</v>
      </c>
      <c r="AR258" s="41">
        <f t="shared" si="527"/>
        <v>215.46</v>
      </c>
      <c r="AS258" s="6"/>
      <c r="AT258" s="41">
        <f t="shared" si="528"/>
        <v>0</v>
      </c>
      <c r="AU258" s="6"/>
      <c r="AV258" s="111">
        <f t="shared" si="529"/>
        <v>0</v>
      </c>
      <c r="AW258" s="6"/>
      <c r="AX258" s="111">
        <f t="shared" si="530"/>
        <v>0</v>
      </c>
      <c r="AY258" s="6"/>
      <c r="AZ258" s="118">
        <f t="shared" si="531"/>
        <v>0</v>
      </c>
      <c r="BA258" s="8">
        <f t="shared" si="532"/>
        <v>327</v>
      </c>
      <c r="BB258" s="298">
        <f t="shared" si="573"/>
        <v>0</v>
      </c>
      <c r="BC258" s="110">
        <f t="shared" si="533"/>
        <v>3.1050458715596334</v>
      </c>
      <c r="BD258" s="9">
        <f t="shared" si="574"/>
        <v>1015.3500000000001</v>
      </c>
      <c r="BE258" s="10">
        <f t="shared" si="534"/>
        <v>0</v>
      </c>
      <c r="BF258" s="11">
        <f t="shared" si="575"/>
        <v>0</v>
      </c>
      <c r="BG258" s="304">
        <f t="shared" si="535"/>
        <v>378</v>
      </c>
      <c r="BH258" s="298">
        <f t="shared" si="536"/>
        <v>0</v>
      </c>
      <c r="BI258" s="112">
        <f t="shared" si="537"/>
        <v>3.1075132275132278</v>
      </c>
      <c r="BJ258" s="113">
        <f t="shared" si="576"/>
        <v>1174.6400000000001</v>
      </c>
      <c r="BK258" s="10">
        <f t="shared" si="538"/>
        <v>0</v>
      </c>
      <c r="BL258" s="119">
        <f t="shared" si="577"/>
        <v>0</v>
      </c>
      <c r="BM258" s="5">
        <v>96</v>
      </c>
      <c r="BN258" s="298">
        <f t="shared" si="420"/>
        <v>0</v>
      </c>
      <c r="BO258" s="6">
        <v>62</v>
      </c>
      <c r="BP258" s="298">
        <f t="shared" si="539"/>
        <v>0</v>
      </c>
      <c r="BQ258" s="6"/>
      <c r="BR258" s="298">
        <f t="shared" si="540"/>
        <v>0</v>
      </c>
      <c r="BS258" s="40">
        <v>2.2799999999999998</v>
      </c>
      <c r="BT258" s="41">
        <f t="shared" si="423"/>
        <v>218.88</v>
      </c>
      <c r="BU258" s="40">
        <v>2.5</v>
      </c>
      <c r="BV258" s="41">
        <f t="shared" si="541"/>
        <v>155</v>
      </c>
      <c r="BW258" s="40"/>
      <c r="BX258" s="41">
        <f t="shared" si="542"/>
        <v>0</v>
      </c>
      <c r="BY258" s="6"/>
      <c r="BZ258" s="111">
        <f t="shared" si="426"/>
        <v>0</v>
      </c>
      <c r="CA258" s="6"/>
      <c r="CB258" s="111">
        <f t="shared" si="543"/>
        <v>0</v>
      </c>
      <c r="CC258" s="6"/>
      <c r="CD258" s="111">
        <f t="shared" si="544"/>
        <v>0</v>
      </c>
      <c r="CE258" s="8">
        <f t="shared" si="545"/>
        <v>158</v>
      </c>
      <c r="CF258" s="298">
        <f t="shared" si="578"/>
        <v>0</v>
      </c>
      <c r="CG258" s="110">
        <f t="shared" si="546"/>
        <v>2.3663291139240505</v>
      </c>
      <c r="CH258" s="9">
        <f t="shared" si="579"/>
        <v>373.88</v>
      </c>
      <c r="CI258" s="10">
        <f t="shared" si="547"/>
        <v>0</v>
      </c>
      <c r="CJ258" s="117">
        <f t="shared" si="580"/>
        <v>0</v>
      </c>
      <c r="CK258" s="5"/>
      <c r="CL258" s="302">
        <f t="shared" si="548"/>
        <v>0</v>
      </c>
      <c r="CM258" s="40"/>
      <c r="CN258" s="9">
        <f t="shared" si="549"/>
        <v>0</v>
      </c>
      <c r="CO258" s="6"/>
      <c r="CP258" s="117">
        <f t="shared" si="550"/>
        <v>0</v>
      </c>
      <c r="CQ258" s="195">
        <f t="shared" si="551"/>
        <v>403</v>
      </c>
      <c r="CR258" s="298">
        <f t="shared" si="552"/>
        <v>0</v>
      </c>
      <c r="CS258" s="9">
        <f t="shared" si="553"/>
        <v>1117.71</v>
      </c>
      <c r="CT258" s="117" t="str">
        <f t="shared" si="554"/>
        <v/>
      </c>
      <c r="CU258" s="196">
        <f t="shared" si="555"/>
        <v>133</v>
      </c>
      <c r="CV258" s="298">
        <f t="shared" si="556"/>
        <v>0</v>
      </c>
      <c r="CW258" s="31">
        <f t="shared" si="557"/>
        <v>430.81</v>
      </c>
      <c r="CX258" s="121">
        <f t="shared" si="558"/>
        <v>0</v>
      </c>
      <c r="CY258" s="196">
        <f t="shared" si="559"/>
        <v>536</v>
      </c>
      <c r="CZ258" s="298">
        <f t="shared" si="560"/>
        <v>0</v>
      </c>
      <c r="DA258" s="31">
        <f t="shared" si="561"/>
        <v>1548.52</v>
      </c>
      <c r="DB258" s="121" t="str">
        <f t="shared" si="562"/>
        <v/>
      </c>
      <c r="DC258" s="196">
        <f t="shared" si="563"/>
        <v>0</v>
      </c>
      <c r="DD258" s="298">
        <f t="shared" si="564"/>
        <v>0</v>
      </c>
      <c r="DE258" s="9" t="str">
        <f t="shared" si="565"/>
        <v/>
      </c>
      <c r="DF258" s="11" t="str">
        <f t="shared" si="566"/>
        <v/>
      </c>
      <c r="DG258" s="29">
        <f t="shared" si="567"/>
        <v>1548.52</v>
      </c>
      <c r="DH258" s="11" t="str">
        <f t="shared" si="568"/>
        <v/>
      </c>
    </row>
    <row r="259" spans="1:112" s="387" customFormat="1">
      <c r="A259" s="382" t="s">
        <v>123</v>
      </c>
      <c r="B259" s="388" t="s">
        <v>849</v>
      </c>
      <c r="C259" s="389">
        <v>221397</v>
      </c>
      <c r="D259" s="390">
        <v>9</v>
      </c>
      <c r="E259" s="386">
        <v>620</v>
      </c>
      <c r="F259" s="115"/>
      <c r="G259" s="116">
        <f t="shared" si="511"/>
        <v>620</v>
      </c>
      <c r="H259" s="108">
        <f t="shared" si="512"/>
        <v>620</v>
      </c>
      <c r="I259" s="376">
        <f t="shared" si="513"/>
        <v>0</v>
      </c>
      <c r="J259" s="375"/>
      <c r="K259" s="5">
        <v>29</v>
      </c>
      <c r="L259" s="302">
        <f t="shared" si="394"/>
        <v>0</v>
      </c>
      <c r="M259" s="512">
        <v>7</v>
      </c>
      <c r="N259" s="302">
        <f t="shared" si="514"/>
        <v>0</v>
      </c>
      <c r="O259" s="512"/>
      <c r="P259" s="302">
        <f t="shared" si="515"/>
        <v>0</v>
      </c>
      <c r="Q259" s="512">
        <v>2.95</v>
      </c>
      <c r="R259" s="120">
        <f t="shared" si="569"/>
        <v>85.550000000000011</v>
      </c>
      <c r="S259" s="512">
        <v>3.66</v>
      </c>
      <c r="T259" s="120">
        <f t="shared" si="516"/>
        <v>25.62</v>
      </c>
      <c r="U259" s="512"/>
      <c r="V259" s="120">
        <f t="shared" si="517"/>
        <v>0</v>
      </c>
      <c r="W259" s="520"/>
      <c r="X259" s="7">
        <f t="shared" si="581"/>
        <v>0</v>
      </c>
      <c r="Y259" s="6"/>
      <c r="Z259" s="7">
        <f t="shared" si="519"/>
        <v>0</v>
      </c>
      <c r="AA259" s="6"/>
      <c r="AB259" s="7">
        <f t="shared" si="520"/>
        <v>0</v>
      </c>
      <c r="AC259" s="8">
        <f t="shared" si="521"/>
        <v>36</v>
      </c>
      <c r="AD259" s="298">
        <f t="shared" si="570"/>
        <v>0</v>
      </c>
      <c r="AE259" s="110">
        <f t="shared" si="522"/>
        <v>3.088055555555556</v>
      </c>
      <c r="AF259" s="9">
        <f t="shared" si="571"/>
        <v>111.17000000000002</v>
      </c>
      <c r="AG259" s="10">
        <f t="shared" si="523"/>
        <v>0</v>
      </c>
      <c r="AH259" s="11">
        <f t="shared" si="572"/>
        <v>0</v>
      </c>
      <c r="AI259" s="6">
        <v>243</v>
      </c>
      <c r="AJ259" s="298">
        <f t="shared" si="524"/>
        <v>0</v>
      </c>
      <c r="AK259" s="6">
        <v>56</v>
      </c>
      <c r="AL259" s="298">
        <f t="shared" si="525"/>
        <v>0</v>
      </c>
      <c r="AM259" s="6"/>
      <c r="AN259" s="298">
        <f t="shared" si="526"/>
        <v>0</v>
      </c>
      <c r="AO259" s="6">
        <v>2.89</v>
      </c>
      <c r="AP259" s="41">
        <f t="shared" si="382"/>
        <v>702.27</v>
      </c>
      <c r="AQ259" s="6">
        <v>3.46</v>
      </c>
      <c r="AR259" s="41">
        <f t="shared" si="527"/>
        <v>193.76</v>
      </c>
      <c r="AS259" s="6"/>
      <c r="AT259" s="41">
        <f t="shared" si="528"/>
        <v>0</v>
      </c>
      <c r="AU259" s="6"/>
      <c r="AV259" s="111">
        <f t="shared" si="529"/>
        <v>0</v>
      </c>
      <c r="AW259" s="6"/>
      <c r="AX259" s="111">
        <f t="shared" si="530"/>
        <v>0</v>
      </c>
      <c r="AY259" s="6"/>
      <c r="AZ259" s="118">
        <f t="shared" si="531"/>
        <v>0</v>
      </c>
      <c r="BA259" s="8">
        <f t="shared" si="532"/>
        <v>299</v>
      </c>
      <c r="BB259" s="298">
        <f t="shared" si="573"/>
        <v>0</v>
      </c>
      <c r="BC259" s="110">
        <f t="shared" si="533"/>
        <v>2.9967558528428091</v>
      </c>
      <c r="BD259" s="9">
        <f t="shared" si="574"/>
        <v>896.03</v>
      </c>
      <c r="BE259" s="10">
        <f t="shared" si="534"/>
        <v>0</v>
      </c>
      <c r="BF259" s="11">
        <f t="shared" si="575"/>
        <v>0</v>
      </c>
      <c r="BG259" s="304">
        <f t="shared" si="535"/>
        <v>335</v>
      </c>
      <c r="BH259" s="298">
        <f t="shared" si="536"/>
        <v>0</v>
      </c>
      <c r="BI259" s="112">
        <f t="shared" si="537"/>
        <v>3.0065671641791045</v>
      </c>
      <c r="BJ259" s="113">
        <f t="shared" si="576"/>
        <v>1007.2</v>
      </c>
      <c r="BK259" s="10">
        <f t="shared" si="538"/>
        <v>0</v>
      </c>
      <c r="BL259" s="119">
        <f t="shared" si="577"/>
        <v>0</v>
      </c>
      <c r="BM259" s="5">
        <v>92</v>
      </c>
      <c r="BN259" s="298">
        <f t="shared" si="420"/>
        <v>0</v>
      </c>
      <c r="BO259" s="6">
        <v>193</v>
      </c>
      <c r="BP259" s="298">
        <f t="shared" si="539"/>
        <v>0</v>
      </c>
      <c r="BQ259" s="6"/>
      <c r="BR259" s="298">
        <f t="shared" si="540"/>
        <v>0</v>
      </c>
      <c r="BS259" s="40">
        <v>2.2200000000000002</v>
      </c>
      <c r="BT259" s="41">
        <f t="shared" si="423"/>
        <v>204.24</v>
      </c>
      <c r="BU259" s="40">
        <v>2.41</v>
      </c>
      <c r="BV259" s="41">
        <f t="shared" si="541"/>
        <v>465.13000000000005</v>
      </c>
      <c r="BW259" s="40"/>
      <c r="BX259" s="41">
        <f t="shared" si="542"/>
        <v>0</v>
      </c>
      <c r="BY259" s="6"/>
      <c r="BZ259" s="111">
        <f t="shared" si="426"/>
        <v>0</v>
      </c>
      <c r="CA259" s="6"/>
      <c r="CB259" s="111">
        <f t="shared" si="543"/>
        <v>0</v>
      </c>
      <c r="CC259" s="6"/>
      <c r="CD259" s="111">
        <f t="shared" si="544"/>
        <v>0</v>
      </c>
      <c r="CE259" s="8">
        <f t="shared" si="545"/>
        <v>285</v>
      </c>
      <c r="CF259" s="298">
        <f t="shared" si="578"/>
        <v>0</v>
      </c>
      <c r="CG259" s="110">
        <f t="shared" si="546"/>
        <v>2.3486666666666669</v>
      </c>
      <c r="CH259" s="9">
        <f t="shared" si="579"/>
        <v>669.37000000000012</v>
      </c>
      <c r="CI259" s="10">
        <f t="shared" si="547"/>
        <v>0</v>
      </c>
      <c r="CJ259" s="117">
        <f t="shared" si="580"/>
        <v>0</v>
      </c>
      <c r="CK259" s="5"/>
      <c r="CL259" s="302">
        <f t="shared" si="548"/>
        <v>0</v>
      </c>
      <c r="CM259" s="40"/>
      <c r="CN259" s="9">
        <f t="shared" si="549"/>
        <v>0</v>
      </c>
      <c r="CO259" s="6"/>
      <c r="CP259" s="117">
        <f t="shared" si="550"/>
        <v>0</v>
      </c>
      <c r="CQ259" s="195">
        <f t="shared" si="551"/>
        <v>364</v>
      </c>
      <c r="CR259" s="298">
        <f t="shared" si="552"/>
        <v>0</v>
      </c>
      <c r="CS259" s="9">
        <f t="shared" si="553"/>
        <v>992.06</v>
      </c>
      <c r="CT259" s="117" t="str">
        <f t="shared" si="554"/>
        <v/>
      </c>
      <c r="CU259" s="196">
        <f t="shared" si="555"/>
        <v>256</v>
      </c>
      <c r="CV259" s="298">
        <f t="shared" si="556"/>
        <v>0</v>
      </c>
      <c r="CW259" s="31">
        <f t="shared" si="557"/>
        <v>684.51</v>
      </c>
      <c r="CX259" s="121">
        <f t="shared" si="558"/>
        <v>0</v>
      </c>
      <c r="CY259" s="196">
        <f t="shared" si="559"/>
        <v>620</v>
      </c>
      <c r="CZ259" s="298">
        <f t="shared" si="560"/>
        <v>0</v>
      </c>
      <c r="DA259" s="31">
        <f t="shared" si="561"/>
        <v>1676.57</v>
      </c>
      <c r="DB259" s="121" t="str">
        <f t="shared" si="562"/>
        <v/>
      </c>
      <c r="DC259" s="196">
        <f t="shared" si="563"/>
        <v>0</v>
      </c>
      <c r="DD259" s="298">
        <f t="shared" si="564"/>
        <v>0</v>
      </c>
      <c r="DE259" s="9" t="str">
        <f t="shared" si="565"/>
        <v/>
      </c>
      <c r="DF259" s="11" t="str">
        <f t="shared" si="566"/>
        <v/>
      </c>
      <c r="DG259" s="29">
        <f t="shared" si="567"/>
        <v>1676.5700000000002</v>
      </c>
      <c r="DH259" s="11" t="str">
        <f t="shared" si="568"/>
        <v/>
      </c>
    </row>
    <row r="260" spans="1:112" s="387" customFormat="1">
      <c r="A260" s="382" t="s">
        <v>123</v>
      </c>
      <c r="B260" s="391" t="s">
        <v>850</v>
      </c>
      <c r="C260" s="389">
        <v>222053</v>
      </c>
      <c r="D260" s="390">
        <v>9</v>
      </c>
      <c r="E260" s="386">
        <v>590</v>
      </c>
      <c r="F260" s="115"/>
      <c r="G260" s="116">
        <f t="shared" si="511"/>
        <v>590</v>
      </c>
      <c r="H260" s="108">
        <f t="shared" si="512"/>
        <v>590</v>
      </c>
      <c r="I260" s="376">
        <f t="shared" si="513"/>
        <v>0</v>
      </c>
      <c r="J260" s="375"/>
      <c r="K260" s="5">
        <v>34</v>
      </c>
      <c r="L260" s="302">
        <f t="shared" si="394"/>
        <v>0</v>
      </c>
      <c r="M260" s="512">
        <v>7</v>
      </c>
      <c r="N260" s="302">
        <f t="shared" si="514"/>
        <v>0</v>
      </c>
      <c r="O260" s="512"/>
      <c r="P260" s="302">
        <f t="shared" si="515"/>
        <v>0</v>
      </c>
      <c r="Q260" s="512">
        <v>2.58</v>
      </c>
      <c r="R260" s="120">
        <f t="shared" si="569"/>
        <v>87.72</v>
      </c>
      <c r="S260" s="512">
        <v>3.31</v>
      </c>
      <c r="T260" s="120">
        <f t="shared" si="516"/>
        <v>23.17</v>
      </c>
      <c r="U260" s="512"/>
      <c r="V260" s="120">
        <f t="shared" si="517"/>
        <v>0</v>
      </c>
      <c r="W260" s="520"/>
      <c r="X260" s="7">
        <f t="shared" si="581"/>
        <v>0</v>
      </c>
      <c r="Y260" s="6"/>
      <c r="Z260" s="7">
        <f t="shared" si="519"/>
        <v>0</v>
      </c>
      <c r="AA260" s="6"/>
      <c r="AB260" s="7">
        <f t="shared" si="520"/>
        <v>0</v>
      </c>
      <c r="AC260" s="8">
        <f t="shared" si="521"/>
        <v>41</v>
      </c>
      <c r="AD260" s="298">
        <f t="shared" si="570"/>
        <v>0</v>
      </c>
      <c r="AE260" s="110">
        <f t="shared" si="522"/>
        <v>2.7046341463414634</v>
      </c>
      <c r="AF260" s="9">
        <f t="shared" si="571"/>
        <v>110.89</v>
      </c>
      <c r="AG260" s="10">
        <f t="shared" si="523"/>
        <v>0</v>
      </c>
      <c r="AH260" s="11">
        <f t="shared" si="572"/>
        <v>0</v>
      </c>
      <c r="AI260" s="6">
        <v>215</v>
      </c>
      <c r="AJ260" s="298">
        <f t="shared" si="524"/>
        <v>0</v>
      </c>
      <c r="AK260" s="6">
        <v>47</v>
      </c>
      <c r="AL260" s="298">
        <f t="shared" si="525"/>
        <v>0</v>
      </c>
      <c r="AM260" s="6"/>
      <c r="AN260" s="298">
        <f t="shared" si="526"/>
        <v>0</v>
      </c>
      <c r="AO260" s="6">
        <v>3.11</v>
      </c>
      <c r="AP260" s="41">
        <f t="shared" si="382"/>
        <v>668.65</v>
      </c>
      <c r="AQ260" s="6">
        <v>4.13</v>
      </c>
      <c r="AR260" s="41">
        <f t="shared" si="527"/>
        <v>194.10999999999999</v>
      </c>
      <c r="AS260" s="6"/>
      <c r="AT260" s="41">
        <f t="shared" si="528"/>
        <v>0</v>
      </c>
      <c r="AU260" s="6"/>
      <c r="AV260" s="111">
        <f t="shared" si="529"/>
        <v>0</v>
      </c>
      <c r="AW260" s="6"/>
      <c r="AX260" s="111">
        <f t="shared" si="530"/>
        <v>0</v>
      </c>
      <c r="AY260" s="6"/>
      <c r="AZ260" s="118">
        <f t="shared" si="531"/>
        <v>0</v>
      </c>
      <c r="BA260" s="8">
        <f t="shared" si="532"/>
        <v>262</v>
      </c>
      <c r="BB260" s="298">
        <f t="shared" si="573"/>
        <v>0</v>
      </c>
      <c r="BC260" s="110">
        <f t="shared" si="533"/>
        <v>3.2929770992366412</v>
      </c>
      <c r="BD260" s="9">
        <f t="shared" si="574"/>
        <v>862.76</v>
      </c>
      <c r="BE260" s="10">
        <f t="shared" si="534"/>
        <v>0</v>
      </c>
      <c r="BF260" s="11">
        <f t="shared" si="575"/>
        <v>0</v>
      </c>
      <c r="BG260" s="304">
        <f t="shared" si="535"/>
        <v>303</v>
      </c>
      <c r="BH260" s="298">
        <f t="shared" si="536"/>
        <v>0</v>
      </c>
      <c r="BI260" s="112">
        <f t="shared" si="537"/>
        <v>3.2133663366336633</v>
      </c>
      <c r="BJ260" s="113">
        <f t="shared" si="576"/>
        <v>973.65</v>
      </c>
      <c r="BK260" s="10">
        <f t="shared" si="538"/>
        <v>0</v>
      </c>
      <c r="BL260" s="119">
        <f t="shared" si="577"/>
        <v>0</v>
      </c>
      <c r="BM260" s="5">
        <v>112</v>
      </c>
      <c r="BN260" s="298">
        <f t="shared" si="420"/>
        <v>0</v>
      </c>
      <c r="BO260" s="6">
        <v>175</v>
      </c>
      <c r="BP260" s="298">
        <f t="shared" si="539"/>
        <v>0</v>
      </c>
      <c r="BQ260" s="6"/>
      <c r="BR260" s="298">
        <f t="shared" si="540"/>
        <v>0</v>
      </c>
      <c r="BS260" s="40">
        <v>2.16</v>
      </c>
      <c r="BT260" s="41">
        <f t="shared" si="423"/>
        <v>241.92000000000002</v>
      </c>
      <c r="BU260" s="40">
        <v>2.7</v>
      </c>
      <c r="BV260" s="41">
        <f t="shared" si="541"/>
        <v>472.50000000000006</v>
      </c>
      <c r="BW260" s="40"/>
      <c r="BX260" s="41">
        <f t="shared" si="542"/>
        <v>0</v>
      </c>
      <c r="BY260" s="6"/>
      <c r="BZ260" s="111">
        <f t="shared" si="426"/>
        <v>0</v>
      </c>
      <c r="CA260" s="6"/>
      <c r="CB260" s="111">
        <f t="shared" si="543"/>
        <v>0</v>
      </c>
      <c r="CC260" s="6"/>
      <c r="CD260" s="111">
        <f t="shared" si="544"/>
        <v>0</v>
      </c>
      <c r="CE260" s="8">
        <f t="shared" si="545"/>
        <v>287</v>
      </c>
      <c r="CF260" s="298">
        <f t="shared" si="578"/>
        <v>0</v>
      </c>
      <c r="CG260" s="110">
        <f t="shared" si="546"/>
        <v>2.4892682926829273</v>
      </c>
      <c r="CH260" s="9">
        <f t="shared" si="579"/>
        <v>714.42000000000007</v>
      </c>
      <c r="CI260" s="10">
        <f t="shared" si="547"/>
        <v>0</v>
      </c>
      <c r="CJ260" s="117">
        <f t="shared" si="580"/>
        <v>0</v>
      </c>
      <c r="CK260" s="5"/>
      <c r="CL260" s="302">
        <f t="shared" si="548"/>
        <v>0</v>
      </c>
      <c r="CM260" s="40"/>
      <c r="CN260" s="9">
        <f t="shared" si="549"/>
        <v>0</v>
      </c>
      <c r="CO260" s="6"/>
      <c r="CP260" s="117">
        <f t="shared" si="550"/>
        <v>0</v>
      </c>
      <c r="CQ260" s="195">
        <f t="shared" si="551"/>
        <v>361</v>
      </c>
      <c r="CR260" s="298">
        <f t="shared" si="552"/>
        <v>0</v>
      </c>
      <c r="CS260" s="9">
        <f t="shared" si="553"/>
        <v>998.29</v>
      </c>
      <c r="CT260" s="117" t="str">
        <f t="shared" si="554"/>
        <v/>
      </c>
      <c r="CU260" s="196">
        <f t="shared" si="555"/>
        <v>229</v>
      </c>
      <c r="CV260" s="298">
        <f t="shared" si="556"/>
        <v>0</v>
      </c>
      <c r="CW260" s="31">
        <f t="shared" si="557"/>
        <v>689.78</v>
      </c>
      <c r="CX260" s="121">
        <f t="shared" si="558"/>
        <v>0</v>
      </c>
      <c r="CY260" s="196">
        <f t="shared" si="559"/>
        <v>590</v>
      </c>
      <c r="CZ260" s="298">
        <f t="shared" si="560"/>
        <v>0</v>
      </c>
      <c r="DA260" s="31">
        <f t="shared" si="561"/>
        <v>1688.07</v>
      </c>
      <c r="DB260" s="121" t="str">
        <f t="shared" si="562"/>
        <v/>
      </c>
      <c r="DC260" s="196">
        <f t="shared" si="563"/>
        <v>0</v>
      </c>
      <c r="DD260" s="298">
        <f t="shared" si="564"/>
        <v>0</v>
      </c>
      <c r="DE260" s="9" t="str">
        <f t="shared" si="565"/>
        <v/>
      </c>
      <c r="DF260" s="11" t="str">
        <f t="shared" si="566"/>
        <v/>
      </c>
      <c r="DG260" s="29">
        <f t="shared" si="567"/>
        <v>1688.0700000000002</v>
      </c>
      <c r="DH260" s="11" t="str">
        <f t="shared" si="568"/>
        <v/>
      </c>
    </row>
    <row r="261" spans="1:112" s="387" customFormat="1">
      <c r="A261" s="382" t="s">
        <v>123</v>
      </c>
      <c r="B261" s="388" t="s">
        <v>851</v>
      </c>
      <c r="C261" s="389">
        <v>222062</v>
      </c>
      <c r="D261" s="390">
        <v>9</v>
      </c>
      <c r="E261" s="386">
        <v>622</v>
      </c>
      <c r="F261" s="115"/>
      <c r="G261" s="116">
        <f t="shared" si="511"/>
        <v>622</v>
      </c>
      <c r="H261" s="108">
        <f t="shared" si="512"/>
        <v>622</v>
      </c>
      <c r="I261" s="376">
        <f t="shared" si="513"/>
        <v>0</v>
      </c>
      <c r="J261" s="375"/>
      <c r="K261" s="5">
        <v>64</v>
      </c>
      <c r="L261" s="302">
        <f t="shared" si="394"/>
        <v>0</v>
      </c>
      <c r="M261" s="512">
        <v>29</v>
      </c>
      <c r="N261" s="302">
        <f t="shared" si="514"/>
        <v>0</v>
      </c>
      <c r="O261" s="512"/>
      <c r="P261" s="302">
        <f t="shared" si="515"/>
        <v>0</v>
      </c>
      <c r="Q261" s="512">
        <v>2.78</v>
      </c>
      <c r="R261" s="120">
        <f t="shared" si="569"/>
        <v>177.92</v>
      </c>
      <c r="S261" s="512">
        <v>3.2</v>
      </c>
      <c r="T261" s="120">
        <f t="shared" si="516"/>
        <v>92.800000000000011</v>
      </c>
      <c r="U261" s="512"/>
      <c r="V261" s="120">
        <f t="shared" si="517"/>
        <v>0</v>
      </c>
      <c r="W261" s="520"/>
      <c r="X261" s="7">
        <f t="shared" si="581"/>
        <v>0</v>
      </c>
      <c r="Y261" s="6"/>
      <c r="Z261" s="7">
        <f t="shared" si="519"/>
        <v>0</v>
      </c>
      <c r="AA261" s="6"/>
      <c r="AB261" s="7">
        <f t="shared" si="520"/>
        <v>0</v>
      </c>
      <c r="AC261" s="8">
        <f t="shared" si="521"/>
        <v>93</v>
      </c>
      <c r="AD261" s="298">
        <f t="shared" si="570"/>
        <v>0</v>
      </c>
      <c r="AE261" s="110">
        <f t="shared" si="522"/>
        <v>2.910967741935484</v>
      </c>
      <c r="AF261" s="9">
        <f t="shared" si="571"/>
        <v>270.72000000000003</v>
      </c>
      <c r="AG261" s="10">
        <f t="shared" si="523"/>
        <v>0</v>
      </c>
      <c r="AH261" s="11">
        <f t="shared" si="572"/>
        <v>0</v>
      </c>
      <c r="AI261" s="6">
        <v>223</v>
      </c>
      <c r="AJ261" s="298">
        <f t="shared" si="524"/>
        <v>0</v>
      </c>
      <c r="AK261" s="6">
        <v>33</v>
      </c>
      <c r="AL261" s="298">
        <f t="shared" si="525"/>
        <v>0</v>
      </c>
      <c r="AM261" s="6"/>
      <c r="AN261" s="298">
        <f t="shared" si="526"/>
        <v>0</v>
      </c>
      <c r="AO261" s="6">
        <v>2.82</v>
      </c>
      <c r="AP261" s="41">
        <f t="shared" si="382"/>
        <v>628.86</v>
      </c>
      <c r="AQ261" s="6">
        <v>3.26</v>
      </c>
      <c r="AR261" s="41">
        <f t="shared" si="527"/>
        <v>107.58</v>
      </c>
      <c r="AS261" s="6"/>
      <c r="AT261" s="41">
        <f t="shared" si="528"/>
        <v>0</v>
      </c>
      <c r="AU261" s="6"/>
      <c r="AV261" s="111">
        <f t="shared" si="529"/>
        <v>0</v>
      </c>
      <c r="AW261" s="6"/>
      <c r="AX261" s="111">
        <f t="shared" si="530"/>
        <v>0</v>
      </c>
      <c r="AY261" s="6"/>
      <c r="AZ261" s="118">
        <f t="shared" si="531"/>
        <v>0</v>
      </c>
      <c r="BA261" s="8">
        <f t="shared" si="532"/>
        <v>256</v>
      </c>
      <c r="BB261" s="298">
        <f t="shared" si="573"/>
        <v>0</v>
      </c>
      <c r="BC261" s="110">
        <f t="shared" si="533"/>
        <v>2.8767187500000002</v>
      </c>
      <c r="BD261" s="9">
        <f t="shared" si="574"/>
        <v>736.44</v>
      </c>
      <c r="BE261" s="10">
        <f t="shared" si="534"/>
        <v>0</v>
      </c>
      <c r="BF261" s="11">
        <f t="shared" si="575"/>
        <v>0</v>
      </c>
      <c r="BG261" s="304">
        <f t="shared" si="535"/>
        <v>349</v>
      </c>
      <c r="BH261" s="298">
        <f t="shared" si="536"/>
        <v>0</v>
      </c>
      <c r="BI261" s="112">
        <f t="shared" si="537"/>
        <v>2.8858452722063039</v>
      </c>
      <c r="BJ261" s="113">
        <f t="shared" si="576"/>
        <v>1007.1600000000001</v>
      </c>
      <c r="BK261" s="10">
        <f t="shared" si="538"/>
        <v>0</v>
      </c>
      <c r="BL261" s="119">
        <f t="shared" si="577"/>
        <v>0</v>
      </c>
      <c r="BM261" s="5">
        <v>127</v>
      </c>
      <c r="BN261" s="298">
        <f t="shared" si="420"/>
        <v>0</v>
      </c>
      <c r="BO261" s="6">
        <v>146</v>
      </c>
      <c r="BP261" s="298">
        <f t="shared" si="539"/>
        <v>0</v>
      </c>
      <c r="BQ261" s="6"/>
      <c r="BR261" s="298">
        <f t="shared" si="540"/>
        <v>0</v>
      </c>
      <c r="BS261" s="40">
        <v>1.83</v>
      </c>
      <c r="BT261" s="41">
        <f t="shared" si="423"/>
        <v>232.41</v>
      </c>
      <c r="BU261" s="40">
        <v>2.5</v>
      </c>
      <c r="BV261" s="41">
        <f t="shared" si="541"/>
        <v>365</v>
      </c>
      <c r="BW261" s="40"/>
      <c r="BX261" s="41">
        <f t="shared" si="542"/>
        <v>0</v>
      </c>
      <c r="BY261" s="6"/>
      <c r="BZ261" s="111">
        <f t="shared" si="426"/>
        <v>0</v>
      </c>
      <c r="CA261" s="6"/>
      <c r="CB261" s="111">
        <f t="shared" si="543"/>
        <v>0</v>
      </c>
      <c r="CC261" s="6"/>
      <c r="CD261" s="111">
        <f t="shared" si="544"/>
        <v>0</v>
      </c>
      <c r="CE261" s="8">
        <f t="shared" si="545"/>
        <v>273</v>
      </c>
      <c r="CF261" s="298">
        <f t="shared" si="578"/>
        <v>0</v>
      </c>
      <c r="CG261" s="110">
        <f t="shared" si="546"/>
        <v>2.1883150183150182</v>
      </c>
      <c r="CH261" s="9">
        <f t="shared" si="579"/>
        <v>597.41</v>
      </c>
      <c r="CI261" s="10">
        <f t="shared" si="547"/>
        <v>0</v>
      </c>
      <c r="CJ261" s="117">
        <f t="shared" si="580"/>
        <v>0</v>
      </c>
      <c r="CK261" s="5"/>
      <c r="CL261" s="302">
        <f t="shared" si="548"/>
        <v>0</v>
      </c>
      <c r="CM261" s="40"/>
      <c r="CN261" s="9">
        <f t="shared" si="549"/>
        <v>0</v>
      </c>
      <c r="CO261" s="6"/>
      <c r="CP261" s="117">
        <f t="shared" si="550"/>
        <v>0</v>
      </c>
      <c r="CQ261" s="195">
        <f t="shared" si="551"/>
        <v>414</v>
      </c>
      <c r="CR261" s="298">
        <f t="shared" si="552"/>
        <v>0</v>
      </c>
      <c r="CS261" s="9">
        <f t="shared" si="553"/>
        <v>1039.19</v>
      </c>
      <c r="CT261" s="117" t="str">
        <f t="shared" si="554"/>
        <v/>
      </c>
      <c r="CU261" s="196">
        <f t="shared" si="555"/>
        <v>208</v>
      </c>
      <c r="CV261" s="298">
        <f t="shared" si="556"/>
        <v>0</v>
      </c>
      <c r="CW261" s="31">
        <f t="shared" si="557"/>
        <v>565.38</v>
      </c>
      <c r="CX261" s="121">
        <f t="shared" si="558"/>
        <v>0</v>
      </c>
      <c r="CY261" s="196">
        <f t="shared" si="559"/>
        <v>622</v>
      </c>
      <c r="CZ261" s="298">
        <f t="shared" si="560"/>
        <v>0</v>
      </c>
      <c r="DA261" s="31">
        <f t="shared" si="561"/>
        <v>1604.5700000000002</v>
      </c>
      <c r="DB261" s="121" t="str">
        <f t="shared" si="562"/>
        <v/>
      </c>
      <c r="DC261" s="196">
        <f t="shared" si="563"/>
        <v>0</v>
      </c>
      <c r="DD261" s="298">
        <f t="shared" si="564"/>
        <v>0</v>
      </c>
      <c r="DE261" s="9" t="str">
        <f t="shared" si="565"/>
        <v/>
      </c>
      <c r="DF261" s="11" t="str">
        <f t="shared" si="566"/>
        <v/>
      </c>
      <c r="DG261" s="29">
        <f t="shared" si="567"/>
        <v>1604.5700000000002</v>
      </c>
      <c r="DH261" s="11" t="str">
        <f t="shared" si="568"/>
        <v/>
      </c>
    </row>
    <row r="262" spans="1:112" s="387" customFormat="1">
      <c r="A262" s="382" t="s">
        <v>123</v>
      </c>
      <c r="B262" s="391" t="s">
        <v>852</v>
      </c>
      <c r="C262" s="389">
        <v>220057</v>
      </c>
      <c r="D262" s="390">
        <v>10</v>
      </c>
      <c r="E262" s="386">
        <v>187</v>
      </c>
      <c r="F262" s="115"/>
      <c r="G262" s="116">
        <f t="shared" si="511"/>
        <v>187</v>
      </c>
      <c r="H262" s="108">
        <f t="shared" si="512"/>
        <v>187</v>
      </c>
      <c r="I262" s="376">
        <f t="shared" si="513"/>
        <v>0</v>
      </c>
      <c r="J262" s="375"/>
      <c r="K262" s="5">
        <v>13</v>
      </c>
      <c r="L262" s="302">
        <f t="shared" si="394"/>
        <v>0</v>
      </c>
      <c r="M262" s="512">
        <v>9</v>
      </c>
      <c r="N262" s="302">
        <f t="shared" si="514"/>
        <v>0</v>
      </c>
      <c r="O262" s="512"/>
      <c r="P262" s="302">
        <f t="shared" si="515"/>
        <v>0</v>
      </c>
      <c r="Q262" s="512">
        <v>2.95</v>
      </c>
      <c r="R262" s="120">
        <f t="shared" si="569"/>
        <v>38.35</v>
      </c>
      <c r="S262" s="512">
        <v>3.33</v>
      </c>
      <c r="T262" s="120">
        <f t="shared" si="516"/>
        <v>29.97</v>
      </c>
      <c r="U262" s="512"/>
      <c r="V262" s="120">
        <f t="shared" si="517"/>
        <v>0</v>
      </c>
      <c r="W262" s="520"/>
      <c r="X262" s="7">
        <f t="shared" si="581"/>
        <v>0</v>
      </c>
      <c r="Y262" s="6"/>
      <c r="Z262" s="7">
        <f t="shared" si="519"/>
        <v>0</v>
      </c>
      <c r="AA262" s="6"/>
      <c r="AB262" s="7">
        <f t="shared" si="520"/>
        <v>0</v>
      </c>
      <c r="AC262" s="8">
        <f t="shared" si="521"/>
        <v>22</v>
      </c>
      <c r="AD262" s="298">
        <f t="shared" si="570"/>
        <v>0</v>
      </c>
      <c r="AE262" s="110">
        <f t="shared" si="522"/>
        <v>3.105454545454545</v>
      </c>
      <c r="AF262" s="9">
        <f t="shared" si="571"/>
        <v>68.319999999999993</v>
      </c>
      <c r="AG262" s="10">
        <f t="shared" si="523"/>
        <v>0</v>
      </c>
      <c r="AH262" s="11">
        <f t="shared" si="572"/>
        <v>0</v>
      </c>
      <c r="AI262" s="6">
        <v>83</v>
      </c>
      <c r="AJ262" s="298">
        <f t="shared" si="524"/>
        <v>0</v>
      </c>
      <c r="AK262" s="6">
        <v>20</v>
      </c>
      <c r="AL262" s="298">
        <f t="shared" si="525"/>
        <v>0</v>
      </c>
      <c r="AM262" s="6"/>
      <c r="AN262" s="298">
        <f t="shared" si="526"/>
        <v>0</v>
      </c>
      <c r="AO262" s="6">
        <v>3.09</v>
      </c>
      <c r="AP262" s="41">
        <f t="shared" si="382"/>
        <v>256.46999999999997</v>
      </c>
      <c r="AQ262" s="6">
        <v>3.28</v>
      </c>
      <c r="AR262" s="41">
        <f t="shared" si="527"/>
        <v>65.599999999999994</v>
      </c>
      <c r="AS262" s="6"/>
      <c r="AT262" s="41">
        <f t="shared" si="528"/>
        <v>0</v>
      </c>
      <c r="AU262" s="6"/>
      <c r="AV262" s="111">
        <f t="shared" si="529"/>
        <v>0</v>
      </c>
      <c r="AW262" s="6"/>
      <c r="AX262" s="111">
        <f t="shared" si="530"/>
        <v>0</v>
      </c>
      <c r="AY262" s="6"/>
      <c r="AZ262" s="118">
        <f t="shared" si="531"/>
        <v>0</v>
      </c>
      <c r="BA262" s="8">
        <f t="shared" si="532"/>
        <v>103</v>
      </c>
      <c r="BB262" s="298">
        <f t="shared" si="573"/>
        <v>0</v>
      </c>
      <c r="BC262" s="110">
        <f t="shared" si="533"/>
        <v>3.1268932038834945</v>
      </c>
      <c r="BD262" s="9">
        <f t="shared" si="574"/>
        <v>322.06999999999994</v>
      </c>
      <c r="BE262" s="10">
        <f t="shared" si="534"/>
        <v>0</v>
      </c>
      <c r="BF262" s="11">
        <f t="shared" si="575"/>
        <v>0</v>
      </c>
      <c r="BG262" s="304">
        <f t="shared" si="535"/>
        <v>125</v>
      </c>
      <c r="BH262" s="298">
        <f t="shared" si="536"/>
        <v>0</v>
      </c>
      <c r="BI262" s="112">
        <f t="shared" si="537"/>
        <v>3.1231199999999992</v>
      </c>
      <c r="BJ262" s="113">
        <f t="shared" si="576"/>
        <v>390.38999999999993</v>
      </c>
      <c r="BK262" s="10">
        <f t="shared" si="538"/>
        <v>0</v>
      </c>
      <c r="BL262" s="119">
        <f t="shared" si="577"/>
        <v>0</v>
      </c>
      <c r="BM262" s="5">
        <v>29</v>
      </c>
      <c r="BN262" s="298">
        <f t="shared" si="420"/>
        <v>0</v>
      </c>
      <c r="BO262" s="6">
        <v>33</v>
      </c>
      <c r="BP262" s="298">
        <f t="shared" si="539"/>
        <v>0</v>
      </c>
      <c r="BQ262" s="6"/>
      <c r="BR262" s="298">
        <f t="shared" si="540"/>
        <v>0</v>
      </c>
      <c r="BS262" s="40">
        <v>2.0299999999999998</v>
      </c>
      <c r="BT262" s="41">
        <f t="shared" si="423"/>
        <v>58.87</v>
      </c>
      <c r="BU262" s="40">
        <v>2.57</v>
      </c>
      <c r="BV262" s="41">
        <f t="shared" si="541"/>
        <v>84.809999999999988</v>
      </c>
      <c r="BW262" s="40"/>
      <c r="BX262" s="41">
        <f t="shared" si="542"/>
        <v>0</v>
      </c>
      <c r="BY262" s="6"/>
      <c r="BZ262" s="111">
        <f t="shared" si="426"/>
        <v>0</v>
      </c>
      <c r="CA262" s="6"/>
      <c r="CB262" s="111">
        <f t="shared" si="543"/>
        <v>0</v>
      </c>
      <c r="CC262" s="6"/>
      <c r="CD262" s="111">
        <f t="shared" si="544"/>
        <v>0</v>
      </c>
      <c r="CE262" s="8">
        <f t="shared" si="545"/>
        <v>62</v>
      </c>
      <c r="CF262" s="298">
        <f t="shared" si="578"/>
        <v>0</v>
      </c>
      <c r="CG262" s="110">
        <f t="shared" si="546"/>
        <v>2.3174193548387092</v>
      </c>
      <c r="CH262" s="9">
        <f t="shared" si="579"/>
        <v>143.67999999999998</v>
      </c>
      <c r="CI262" s="10">
        <f t="shared" si="547"/>
        <v>0</v>
      </c>
      <c r="CJ262" s="117">
        <f t="shared" si="580"/>
        <v>0</v>
      </c>
      <c r="CK262" s="5"/>
      <c r="CL262" s="302">
        <f t="shared" si="548"/>
        <v>0</v>
      </c>
      <c r="CM262" s="40"/>
      <c r="CN262" s="9">
        <f t="shared" si="549"/>
        <v>0</v>
      </c>
      <c r="CO262" s="6"/>
      <c r="CP262" s="117">
        <f t="shared" si="550"/>
        <v>0</v>
      </c>
      <c r="CQ262" s="195">
        <f t="shared" si="551"/>
        <v>125</v>
      </c>
      <c r="CR262" s="298">
        <f t="shared" si="552"/>
        <v>0</v>
      </c>
      <c r="CS262" s="9">
        <f t="shared" si="553"/>
        <v>353.69</v>
      </c>
      <c r="CT262" s="117" t="str">
        <f t="shared" si="554"/>
        <v/>
      </c>
      <c r="CU262" s="196">
        <f t="shared" si="555"/>
        <v>62</v>
      </c>
      <c r="CV262" s="298">
        <f t="shared" si="556"/>
        <v>0</v>
      </c>
      <c r="CW262" s="31">
        <f t="shared" si="557"/>
        <v>180.38</v>
      </c>
      <c r="CX262" s="121">
        <f t="shared" si="558"/>
        <v>0</v>
      </c>
      <c r="CY262" s="196">
        <f t="shared" si="559"/>
        <v>187</v>
      </c>
      <c r="CZ262" s="298">
        <f t="shared" si="560"/>
        <v>0</v>
      </c>
      <c r="DA262" s="31">
        <f t="shared" si="561"/>
        <v>534.06999999999994</v>
      </c>
      <c r="DB262" s="121" t="str">
        <f t="shared" si="562"/>
        <v/>
      </c>
      <c r="DC262" s="196">
        <f t="shared" si="563"/>
        <v>0</v>
      </c>
      <c r="DD262" s="298">
        <f t="shared" si="564"/>
        <v>0</v>
      </c>
      <c r="DE262" s="9" t="str">
        <f t="shared" si="565"/>
        <v/>
      </c>
      <c r="DF262" s="11" t="str">
        <f t="shared" si="566"/>
        <v/>
      </c>
      <c r="DG262" s="29">
        <f t="shared" si="567"/>
        <v>534.06999999999994</v>
      </c>
      <c r="DH262" s="11" t="str">
        <f t="shared" si="568"/>
        <v/>
      </c>
    </row>
    <row r="263" spans="1:112">
      <c r="A263" s="172" t="s">
        <v>290</v>
      </c>
      <c r="B263" s="171" t="s">
        <v>595</v>
      </c>
      <c r="C263" s="172">
        <v>228723</v>
      </c>
      <c r="D263" s="135">
        <v>1</v>
      </c>
      <c r="E263" s="413">
        <v>8311</v>
      </c>
      <c r="F263" s="346">
        <v>33</v>
      </c>
      <c r="G263" s="116">
        <f t="shared" si="511"/>
        <v>8278</v>
      </c>
      <c r="H263" s="108">
        <f t="shared" si="512"/>
        <v>8278</v>
      </c>
      <c r="I263" s="376">
        <f t="shared" si="513"/>
        <v>0</v>
      </c>
      <c r="J263" s="375"/>
      <c r="K263" s="5">
        <v>2032</v>
      </c>
      <c r="L263" s="302">
        <f t="shared" si="394"/>
        <v>0</v>
      </c>
      <c r="M263" s="512">
        <v>92</v>
      </c>
      <c r="N263" s="302">
        <f t="shared" si="514"/>
        <v>0</v>
      </c>
      <c r="O263" s="512"/>
      <c r="P263" s="302">
        <f t="shared" si="515"/>
        <v>0</v>
      </c>
      <c r="Q263" s="520">
        <v>4.3956692913385824</v>
      </c>
      <c r="R263" s="120">
        <f t="shared" si="569"/>
        <v>8932</v>
      </c>
      <c r="S263" s="520">
        <v>4.3478260869565215</v>
      </c>
      <c r="T263" s="120">
        <f t="shared" si="516"/>
        <v>400</v>
      </c>
      <c r="U263" s="520"/>
      <c r="V263" s="120">
        <f t="shared" si="517"/>
        <v>0</v>
      </c>
      <c r="W263" s="520"/>
      <c r="X263" s="7">
        <f t="shared" si="581"/>
        <v>0</v>
      </c>
      <c r="Y263" s="182"/>
      <c r="Z263" s="7">
        <f t="shared" si="519"/>
        <v>0</v>
      </c>
      <c r="AA263" s="182"/>
      <c r="AB263" s="7">
        <f t="shared" si="520"/>
        <v>0</v>
      </c>
      <c r="AC263" s="8">
        <f t="shared" si="521"/>
        <v>2124</v>
      </c>
      <c r="AD263" s="298">
        <f t="shared" si="570"/>
        <v>0</v>
      </c>
      <c r="AE263" s="110">
        <f t="shared" si="522"/>
        <v>4.3935969868173261</v>
      </c>
      <c r="AF263" s="9">
        <f t="shared" si="571"/>
        <v>9332</v>
      </c>
      <c r="AG263" s="10">
        <f t="shared" si="523"/>
        <v>0</v>
      </c>
      <c r="AH263" s="11">
        <f t="shared" si="572"/>
        <v>0</v>
      </c>
      <c r="AI263" s="6">
        <v>2825</v>
      </c>
      <c r="AJ263" s="298">
        <f t="shared" si="524"/>
        <v>0</v>
      </c>
      <c r="AK263" s="6">
        <v>111</v>
      </c>
      <c r="AL263" s="298">
        <f t="shared" si="525"/>
        <v>0</v>
      </c>
      <c r="AM263" s="6"/>
      <c r="AN263" s="298">
        <f t="shared" si="526"/>
        <v>0</v>
      </c>
      <c r="AO263" s="182">
        <v>4.6060176991150446</v>
      </c>
      <c r="AP263" s="41">
        <f t="shared" si="382"/>
        <v>13012</v>
      </c>
      <c r="AQ263" s="182">
        <v>4.7297297297297298</v>
      </c>
      <c r="AR263" s="41">
        <f t="shared" si="527"/>
        <v>525</v>
      </c>
      <c r="AS263" s="182"/>
      <c r="AT263" s="41">
        <f t="shared" si="528"/>
        <v>0</v>
      </c>
      <c r="AU263" s="182"/>
      <c r="AV263" s="111">
        <f t="shared" si="529"/>
        <v>0</v>
      </c>
      <c r="AW263" s="182"/>
      <c r="AX263" s="111">
        <f t="shared" si="530"/>
        <v>0</v>
      </c>
      <c r="AY263" s="182"/>
      <c r="AZ263" s="118">
        <f t="shared" si="531"/>
        <v>0</v>
      </c>
      <c r="BA263" s="8">
        <f t="shared" si="532"/>
        <v>2936</v>
      </c>
      <c r="BB263" s="298">
        <f t="shared" si="573"/>
        <v>0</v>
      </c>
      <c r="BC263" s="110">
        <f t="shared" si="533"/>
        <v>4.6106948228882834</v>
      </c>
      <c r="BD263" s="9">
        <f t="shared" si="574"/>
        <v>13537</v>
      </c>
      <c r="BE263" s="10">
        <f t="shared" si="534"/>
        <v>0</v>
      </c>
      <c r="BF263" s="11">
        <f t="shared" si="575"/>
        <v>0</v>
      </c>
      <c r="BG263" s="304">
        <f t="shared" si="535"/>
        <v>5060</v>
      </c>
      <c r="BH263" s="298">
        <f t="shared" si="536"/>
        <v>0</v>
      </c>
      <c r="BI263" s="112">
        <f t="shared" si="537"/>
        <v>4.5195652173913041</v>
      </c>
      <c r="BJ263" s="113">
        <f t="shared" si="576"/>
        <v>22869</v>
      </c>
      <c r="BK263" s="10">
        <f t="shared" si="538"/>
        <v>0</v>
      </c>
      <c r="BL263" s="119">
        <f t="shared" si="577"/>
        <v>0</v>
      </c>
      <c r="BM263" s="5">
        <v>2608</v>
      </c>
      <c r="BN263" s="298">
        <f t="shared" si="420"/>
        <v>0</v>
      </c>
      <c r="BO263" s="6">
        <v>508</v>
      </c>
      <c r="BP263" s="298">
        <f t="shared" si="539"/>
        <v>0</v>
      </c>
      <c r="BQ263" s="6"/>
      <c r="BR263" s="298">
        <f t="shared" si="540"/>
        <v>0</v>
      </c>
      <c r="BS263" s="183">
        <v>3.5878067484662575</v>
      </c>
      <c r="BT263" s="41">
        <f t="shared" si="423"/>
        <v>9357</v>
      </c>
      <c r="BU263" s="183">
        <v>3.8287401574803148</v>
      </c>
      <c r="BV263" s="41">
        <f t="shared" si="541"/>
        <v>1945</v>
      </c>
      <c r="BW263" s="183"/>
      <c r="BX263" s="41">
        <f t="shared" si="542"/>
        <v>0</v>
      </c>
      <c r="BY263" s="182"/>
      <c r="BZ263" s="111">
        <f t="shared" si="426"/>
        <v>0</v>
      </c>
      <c r="CA263" s="182"/>
      <c r="CB263" s="111">
        <f t="shared" si="543"/>
        <v>0</v>
      </c>
      <c r="CC263" s="182"/>
      <c r="CD263" s="111">
        <f t="shared" si="544"/>
        <v>0</v>
      </c>
      <c r="CE263" s="8">
        <f t="shared" si="545"/>
        <v>3116</v>
      </c>
      <c r="CF263" s="298">
        <f t="shared" si="578"/>
        <v>0</v>
      </c>
      <c r="CG263" s="110">
        <f t="shared" si="546"/>
        <v>3.6270860077021823</v>
      </c>
      <c r="CH263" s="9">
        <f t="shared" si="579"/>
        <v>11302</v>
      </c>
      <c r="CI263" s="10">
        <f t="shared" si="547"/>
        <v>0</v>
      </c>
      <c r="CJ263" s="117">
        <f t="shared" si="580"/>
        <v>0</v>
      </c>
      <c r="CK263" s="5">
        <v>102</v>
      </c>
      <c r="CL263" s="302">
        <f t="shared" si="548"/>
        <v>0</v>
      </c>
      <c r="CM263" s="40">
        <v>4.8725490196078427</v>
      </c>
      <c r="CN263" s="9">
        <f t="shared" si="549"/>
        <v>496.99999999999994</v>
      </c>
      <c r="CO263" s="6"/>
      <c r="CP263" s="117">
        <f t="shared" si="550"/>
        <v>0</v>
      </c>
      <c r="CQ263" s="195">
        <f t="shared" si="551"/>
        <v>7465</v>
      </c>
      <c r="CR263" s="298">
        <f t="shared" si="552"/>
        <v>0</v>
      </c>
      <c r="CS263" s="9">
        <f t="shared" si="553"/>
        <v>31301</v>
      </c>
      <c r="CT263" s="117" t="str">
        <f t="shared" si="554"/>
        <v/>
      </c>
      <c r="CU263" s="196">
        <f t="shared" si="555"/>
        <v>711</v>
      </c>
      <c r="CV263" s="298">
        <f t="shared" si="556"/>
        <v>0</v>
      </c>
      <c r="CW263" s="31">
        <f t="shared" si="557"/>
        <v>2870</v>
      </c>
      <c r="CX263" s="121">
        <f t="shared" si="558"/>
        <v>0</v>
      </c>
      <c r="CY263" s="196">
        <f t="shared" si="559"/>
        <v>8176</v>
      </c>
      <c r="CZ263" s="298">
        <f t="shared" si="560"/>
        <v>0</v>
      </c>
      <c r="DA263" s="31">
        <f t="shared" si="561"/>
        <v>34171</v>
      </c>
      <c r="DB263" s="121" t="str">
        <f t="shared" si="562"/>
        <v/>
      </c>
      <c r="DC263" s="196">
        <f t="shared" si="563"/>
        <v>0</v>
      </c>
      <c r="DD263" s="298">
        <f t="shared" si="564"/>
        <v>0</v>
      </c>
      <c r="DE263" s="9" t="str">
        <f t="shared" si="565"/>
        <v/>
      </c>
      <c r="DF263" s="11" t="str">
        <f t="shared" si="566"/>
        <v/>
      </c>
      <c r="DG263" s="29">
        <f t="shared" si="567"/>
        <v>34668</v>
      </c>
      <c r="DH263" s="11" t="str">
        <f t="shared" si="568"/>
        <v/>
      </c>
    </row>
    <row r="264" spans="1:112">
      <c r="A264" s="172" t="s">
        <v>290</v>
      </c>
      <c r="B264" s="171" t="s">
        <v>596</v>
      </c>
      <c r="C264" s="172">
        <v>229115</v>
      </c>
      <c r="D264" s="135">
        <v>1</v>
      </c>
      <c r="E264" s="413">
        <v>4460</v>
      </c>
      <c r="F264" s="346">
        <v>87</v>
      </c>
      <c r="G264" s="116">
        <f t="shared" si="511"/>
        <v>4373</v>
      </c>
      <c r="H264" s="108">
        <f t="shared" si="512"/>
        <v>4373</v>
      </c>
      <c r="I264" s="376">
        <f t="shared" si="513"/>
        <v>0</v>
      </c>
      <c r="J264" s="375"/>
      <c r="K264" s="5">
        <v>653</v>
      </c>
      <c r="L264" s="302">
        <f t="shared" si="394"/>
        <v>0</v>
      </c>
      <c r="M264" s="512">
        <v>20</v>
      </c>
      <c r="N264" s="302">
        <f t="shared" si="514"/>
        <v>0</v>
      </c>
      <c r="O264" s="512"/>
      <c r="P264" s="302">
        <f t="shared" si="515"/>
        <v>0</v>
      </c>
      <c r="Q264" s="520">
        <v>4.418070444104135</v>
      </c>
      <c r="R264" s="120">
        <f t="shared" si="569"/>
        <v>2885</v>
      </c>
      <c r="S264" s="520">
        <v>4.3499999999999996</v>
      </c>
      <c r="T264" s="120">
        <f t="shared" si="516"/>
        <v>87</v>
      </c>
      <c r="U264" s="520"/>
      <c r="V264" s="120">
        <f t="shared" si="517"/>
        <v>0</v>
      </c>
      <c r="W264" s="520"/>
      <c r="X264" s="7">
        <f t="shared" si="581"/>
        <v>0</v>
      </c>
      <c r="Y264" s="182"/>
      <c r="Z264" s="7">
        <f t="shared" si="519"/>
        <v>0</v>
      </c>
      <c r="AA264" s="182"/>
      <c r="AB264" s="7">
        <f t="shared" si="520"/>
        <v>0</v>
      </c>
      <c r="AC264" s="8">
        <f t="shared" si="521"/>
        <v>673</v>
      </c>
      <c r="AD264" s="298">
        <f t="shared" si="570"/>
        <v>0</v>
      </c>
      <c r="AE264" s="110">
        <f t="shared" si="522"/>
        <v>4.4160475482912336</v>
      </c>
      <c r="AF264" s="9">
        <f t="shared" si="571"/>
        <v>2972</v>
      </c>
      <c r="AG264" s="10">
        <f t="shared" si="523"/>
        <v>0</v>
      </c>
      <c r="AH264" s="11">
        <f t="shared" si="572"/>
        <v>0</v>
      </c>
      <c r="AI264" s="6">
        <v>1406</v>
      </c>
      <c r="AJ264" s="298">
        <f t="shared" si="524"/>
        <v>0</v>
      </c>
      <c r="AK264" s="6">
        <v>67</v>
      </c>
      <c r="AL264" s="298">
        <f t="shared" si="525"/>
        <v>0</v>
      </c>
      <c r="AM264" s="6"/>
      <c r="AN264" s="298">
        <f t="shared" si="526"/>
        <v>0</v>
      </c>
      <c r="AO264" s="182">
        <v>4.8549075391180656</v>
      </c>
      <c r="AP264" s="41">
        <f t="shared" si="382"/>
        <v>6826</v>
      </c>
      <c r="AQ264" s="182">
        <v>6.6268656716417906</v>
      </c>
      <c r="AR264" s="41">
        <f t="shared" si="527"/>
        <v>444</v>
      </c>
      <c r="AS264" s="182"/>
      <c r="AT264" s="41">
        <f t="shared" si="528"/>
        <v>0</v>
      </c>
      <c r="AU264" s="182"/>
      <c r="AV264" s="111">
        <f t="shared" si="529"/>
        <v>0</v>
      </c>
      <c r="AW264" s="182"/>
      <c r="AX264" s="111">
        <f t="shared" si="530"/>
        <v>0</v>
      </c>
      <c r="AY264" s="182"/>
      <c r="AZ264" s="118">
        <f t="shared" si="531"/>
        <v>0</v>
      </c>
      <c r="BA264" s="8">
        <f t="shared" si="532"/>
        <v>1473</v>
      </c>
      <c r="BB264" s="298">
        <f t="shared" si="573"/>
        <v>0</v>
      </c>
      <c r="BC264" s="110">
        <f t="shared" si="533"/>
        <v>4.9355057705363201</v>
      </c>
      <c r="BD264" s="9">
        <f t="shared" si="574"/>
        <v>7269.9999999999991</v>
      </c>
      <c r="BE264" s="10">
        <f t="shared" si="534"/>
        <v>0</v>
      </c>
      <c r="BF264" s="11">
        <f t="shared" si="575"/>
        <v>0</v>
      </c>
      <c r="BG264" s="304">
        <f t="shared" si="535"/>
        <v>2146</v>
      </c>
      <c r="BH264" s="298">
        <f t="shared" si="536"/>
        <v>0</v>
      </c>
      <c r="BI264" s="112">
        <f t="shared" si="537"/>
        <v>4.7726001863932899</v>
      </c>
      <c r="BJ264" s="113">
        <f t="shared" si="576"/>
        <v>10242</v>
      </c>
      <c r="BK264" s="10">
        <f t="shared" si="538"/>
        <v>0</v>
      </c>
      <c r="BL264" s="119">
        <f t="shared" si="577"/>
        <v>0</v>
      </c>
      <c r="BM264" s="5">
        <v>1901</v>
      </c>
      <c r="BN264" s="298">
        <f t="shared" si="420"/>
        <v>0</v>
      </c>
      <c r="BO264" s="6">
        <v>237</v>
      </c>
      <c r="BP264" s="298">
        <f t="shared" si="539"/>
        <v>0</v>
      </c>
      <c r="BQ264" s="6"/>
      <c r="BR264" s="298">
        <f t="shared" si="540"/>
        <v>0</v>
      </c>
      <c r="BS264" s="183">
        <v>3.8448185165702262</v>
      </c>
      <c r="BT264" s="41">
        <f t="shared" si="423"/>
        <v>7309</v>
      </c>
      <c r="BU264" s="183">
        <v>3.928270042194093</v>
      </c>
      <c r="BV264" s="41">
        <f t="shared" si="541"/>
        <v>931</v>
      </c>
      <c r="BW264" s="183"/>
      <c r="BX264" s="41">
        <f t="shared" si="542"/>
        <v>0</v>
      </c>
      <c r="BY264" s="182"/>
      <c r="BZ264" s="111">
        <f t="shared" si="426"/>
        <v>0</v>
      </c>
      <c r="CA264" s="182"/>
      <c r="CB264" s="111">
        <f t="shared" si="543"/>
        <v>0</v>
      </c>
      <c r="CC264" s="182"/>
      <c r="CD264" s="111">
        <f t="shared" si="544"/>
        <v>0</v>
      </c>
      <c r="CE264" s="8">
        <f t="shared" si="545"/>
        <v>2138</v>
      </c>
      <c r="CF264" s="298">
        <f t="shared" si="578"/>
        <v>0</v>
      </c>
      <c r="CG264" s="110">
        <f t="shared" si="546"/>
        <v>3.8540692235734331</v>
      </c>
      <c r="CH264" s="9">
        <f t="shared" si="579"/>
        <v>8240</v>
      </c>
      <c r="CI264" s="10">
        <f t="shared" si="547"/>
        <v>0</v>
      </c>
      <c r="CJ264" s="117">
        <f t="shared" si="580"/>
        <v>0</v>
      </c>
      <c r="CK264" s="5">
        <v>89</v>
      </c>
      <c r="CL264" s="302">
        <f t="shared" si="548"/>
        <v>0</v>
      </c>
      <c r="CM264" s="40">
        <v>6.0449438202247192</v>
      </c>
      <c r="CN264" s="9">
        <f t="shared" si="549"/>
        <v>538</v>
      </c>
      <c r="CO264" s="6"/>
      <c r="CP264" s="117">
        <f t="shared" si="550"/>
        <v>0</v>
      </c>
      <c r="CQ264" s="195">
        <f t="shared" si="551"/>
        <v>3960</v>
      </c>
      <c r="CR264" s="298">
        <f t="shared" si="552"/>
        <v>0</v>
      </c>
      <c r="CS264" s="9">
        <f t="shared" si="553"/>
        <v>17020</v>
      </c>
      <c r="CT264" s="117" t="str">
        <f t="shared" si="554"/>
        <v/>
      </c>
      <c r="CU264" s="196">
        <f t="shared" si="555"/>
        <v>324</v>
      </c>
      <c r="CV264" s="298">
        <f t="shared" si="556"/>
        <v>0</v>
      </c>
      <c r="CW264" s="31">
        <f t="shared" si="557"/>
        <v>1462</v>
      </c>
      <c r="CX264" s="121">
        <f t="shared" si="558"/>
        <v>0</v>
      </c>
      <c r="CY264" s="196">
        <f t="shared" si="559"/>
        <v>4284</v>
      </c>
      <c r="CZ264" s="298">
        <f t="shared" si="560"/>
        <v>0</v>
      </c>
      <c r="DA264" s="31">
        <f t="shared" si="561"/>
        <v>18482</v>
      </c>
      <c r="DB264" s="121" t="str">
        <f t="shared" si="562"/>
        <v/>
      </c>
      <c r="DC264" s="196">
        <f t="shared" si="563"/>
        <v>0</v>
      </c>
      <c r="DD264" s="298">
        <f t="shared" si="564"/>
        <v>0</v>
      </c>
      <c r="DE264" s="9" t="str">
        <f t="shared" si="565"/>
        <v/>
      </c>
      <c r="DF264" s="11" t="str">
        <f t="shared" si="566"/>
        <v/>
      </c>
      <c r="DG264" s="29">
        <f t="shared" si="567"/>
        <v>19020</v>
      </c>
      <c r="DH264" s="11" t="str">
        <f t="shared" si="568"/>
        <v/>
      </c>
    </row>
    <row r="265" spans="1:112">
      <c r="A265" s="172" t="s">
        <v>290</v>
      </c>
      <c r="B265" s="171" t="s">
        <v>597</v>
      </c>
      <c r="C265" s="172">
        <v>225511</v>
      </c>
      <c r="D265" s="135">
        <v>1</v>
      </c>
      <c r="E265" s="413">
        <v>4874</v>
      </c>
      <c r="F265" s="346">
        <v>80</v>
      </c>
      <c r="G265" s="116">
        <f t="shared" si="511"/>
        <v>4794</v>
      </c>
      <c r="H265" s="108">
        <f t="shared" si="512"/>
        <v>4794</v>
      </c>
      <c r="I265" s="376">
        <f t="shared" si="513"/>
        <v>0</v>
      </c>
      <c r="J265" s="375"/>
      <c r="K265" s="5">
        <v>310</v>
      </c>
      <c r="L265" s="302">
        <f t="shared" si="394"/>
        <v>0</v>
      </c>
      <c r="M265" s="512">
        <v>11</v>
      </c>
      <c r="N265" s="302">
        <f t="shared" si="514"/>
        <v>0</v>
      </c>
      <c r="O265" s="512"/>
      <c r="P265" s="302">
        <f t="shared" si="515"/>
        <v>0</v>
      </c>
      <c r="Q265" s="520">
        <v>4.9548387096774196</v>
      </c>
      <c r="R265" s="120">
        <f t="shared" si="376"/>
        <v>1536</v>
      </c>
      <c r="S265" s="520">
        <v>5.5454545454545459</v>
      </c>
      <c r="T265" s="120">
        <f t="shared" si="516"/>
        <v>61.000000000000007</v>
      </c>
      <c r="U265" s="520"/>
      <c r="V265" s="120">
        <f t="shared" si="517"/>
        <v>0</v>
      </c>
      <c r="W265" s="520"/>
      <c r="X265" s="7">
        <f t="shared" si="395"/>
        <v>0</v>
      </c>
      <c r="Y265" s="182"/>
      <c r="Z265" s="7">
        <f t="shared" si="519"/>
        <v>0</v>
      </c>
      <c r="AA265" s="182"/>
      <c r="AB265" s="7">
        <f t="shared" si="520"/>
        <v>0</v>
      </c>
      <c r="AC265" s="8">
        <f t="shared" si="521"/>
        <v>321</v>
      </c>
      <c r="AD265" s="298">
        <f t="shared" si="570"/>
        <v>0</v>
      </c>
      <c r="AE265" s="110">
        <f t="shared" si="522"/>
        <v>4.9750778816199377</v>
      </c>
      <c r="AF265" s="9">
        <f t="shared" si="571"/>
        <v>1597</v>
      </c>
      <c r="AG265" s="10">
        <f t="shared" si="523"/>
        <v>0</v>
      </c>
      <c r="AH265" s="11">
        <f t="shared" si="572"/>
        <v>0</v>
      </c>
      <c r="AI265" s="6">
        <v>1216</v>
      </c>
      <c r="AJ265" s="298">
        <f t="shared" si="524"/>
        <v>0</v>
      </c>
      <c r="AK265" s="6">
        <v>94</v>
      </c>
      <c r="AL265" s="298">
        <f t="shared" si="525"/>
        <v>0</v>
      </c>
      <c r="AM265" s="6"/>
      <c r="AN265" s="298">
        <f t="shared" si="526"/>
        <v>0</v>
      </c>
      <c r="AO265" s="182">
        <v>5.4514802631578947</v>
      </c>
      <c r="AP265" s="41">
        <f t="shared" si="382"/>
        <v>6629</v>
      </c>
      <c r="AQ265" s="182">
        <v>6.4680851063829783</v>
      </c>
      <c r="AR265" s="41">
        <f t="shared" si="527"/>
        <v>608</v>
      </c>
      <c r="AS265" s="182"/>
      <c r="AT265" s="41">
        <f t="shared" si="528"/>
        <v>0</v>
      </c>
      <c r="AU265" s="182"/>
      <c r="AV265" s="111">
        <f t="shared" si="529"/>
        <v>0</v>
      </c>
      <c r="AW265" s="182"/>
      <c r="AX265" s="111">
        <f t="shared" si="530"/>
        <v>0</v>
      </c>
      <c r="AY265" s="182"/>
      <c r="AZ265" s="118">
        <f t="shared" si="531"/>
        <v>0</v>
      </c>
      <c r="BA265" s="8">
        <f t="shared" si="532"/>
        <v>1310</v>
      </c>
      <c r="BB265" s="298">
        <f t="shared" si="573"/>
        <v>0</v>
      </c>
      <c r="BC265" s="110">
        <f t="shared" si="533"/>
        <v>5.5244274809160308</v>
      </c>
      <c r="BD265" s="9">
        <f t="shared" si="574"/>
        <v>7237</v>
      </c>
      <c r="BE265" s="10">
        <f t="shared" si="534"/>
        <v>0</v>
      </c>
      <c r="BF265" s="11">
        <f t="shared" si="575"/>
        <v>0</v>
      </c>
      <c r="BG265" s="304">
        <f t="shared" si="535"/>
        <v>1631</v>
      </c>
      <c r="BH265" s="298">
        <f t="shared" si="536"/>
        <v>0</v>
      </c>
      <c r="BI265" s="112">
        <f t="shared" si="537"/>
        <v>5.4163090128755362</v>
      </c>
      <c r="BJ265" s="113">
        <f t="shared" si="576"/>
        <v>8834</v>
      </c>
      <c r="BK265" s="10">
        <f t="shared" si="538"/>
        <v>0</v>
      </c>
      <c r="BL265" s="119">
        <f t="shared" si="577"/>
        <v>0</v>
      </c>
      <c r="BM265" s="5">
        <v>1925</v>
      </c>
      <c r="BN265" s="298">
        <f t="shared" si="420"/>
        <v>0</v>
      </c>
      <c r="BO265" s="6">
        <v>996</v>
      </c>
      <c r="BP265" s="298">
        <f t="shared" si="539"/>
        <v>0</v>
      </c>
      <c r="BQ265" s="6"/>
      <c r="BR265" s="298">
        <f t="shared" si="540"/>
        <v>0</v>
      </c>
      <c r="BS265" s="183">
        <v>3.8223376623376621</v>
      </c>
      <c r="BT265" s="41">
        <f t="shared" si="423"/>
        <v>7358</v>
      </c>
      <c r="BU265" s="183">
        <v>4.1104417670682727</v>
      </c>
      <c r="BV265" s="41">
        <f t="shared" si="541"/>
        <v>4093.9999999999995</v>
      </c>
      <c r="BW265" s="183"/>
      <c r="BX265" s="41">
        <f t="shared" si="542"/>
        <v>0</v>
      </c>
      <c r="BY265" s="182"/>
      <c r="BZ265" s="111">
        <f t="shared" si="426"/>
        <v>0</v>
      </c>
      <c r="CA265" s="182"/>
      <c r="CB265" s="111">
        <f t="shared" si="543"/>
        <v>0</v>
      </c>
      <c r="CC265" s="182"/>
      <c r="CD265" s="111">
        <f t="shared" si="544"/>
        <v>0</v>
      </c>
      <c r="CE265" s="8">
        <f t="shared" si="545"/>
        <v>2921</v>
      </c>
      <c r="CF265" s="298">
        <f t="shared" si="578"/>
        <v>0</v>
      </c>
      <c r="CG265" s="110">
        <f t="shared" si="546"/>
        <v>3.920575145498117</v>
      </c>
      <c r="CH265" s="9">
        <f t="shared" si="579"/>
        <v>11452</v>
      </c>
      <c r="CI265" s="10">
        <f t="shared" si="547"/>
        <v>0</v>
      </c>
      <c r="CJ265" s="117">
        <f t="shared" si="580"/>
        <v>0</v>
      </c>
      <c r="CK265" s="5">
        <v>242</v>
      </c>
      <c r="CL265" s="302">
        <f t="shared" si="548"/>
        <v>0</v>
      </c>
      <c r="CM265" s="40">
        <v>5.8760330578512399</v>
      </c>
      <c r="CN265" s="9">
        <f t="shared" si="549"/>
        <v>1422</v>
      </c>
      <c r="CO265" s="6"/>
      <c r="CP265" s="117">
        <f t="shared" si="550"/>
        <v>0</v>
      </c>
      <c r="CQ265" s="195">
        <f t="shared" si="551"/>
        <v>3451</v>
      </c>
      <c r="CR265" s="298">
        <f t="shared" si="552"/>
        <v>0</v>
      </c>
      <c r="CS265" s="9">
        <f t="shared" si="553"/>
        <v>15523</v>
      </c>
      <c r="CT265" s="117" t="str">
        <f t="shared" si="554"/>
        <v/>
      </c>
      <c r="CU265" s="196">
        <f t="shared" si="555"/>
        <v>1101</v>
      </c>
      <c r="CV265" s="298">
        <f t="shared" si="556"/>
        <v>0</v>
      </c>
      <c r="CW265" s="31">
        <f t="shared" si="557"/>
        <v>4763</v>
      </c>
      <c r="CX265" s="121">
        <f t="shared" si="558"/>
        <v>0</v>
      </c>
      <c r="CY265" s="196">
        <f t="shared" si="559"/>
        <v>4552</v>
      </c>
      <c r="CZ265" s="298">
        <f t="shared" si="560"/>
        <v>0</v>
      </c>
      <c r="DA265" s="31">
        <f t="shared" si="561"/>
        <v>20286</v>
      </c>
      <c r="DB265" s="121" t="str">
        <f t="shared" si="562"/>
        <v/>
      </c>
      <c r="DC265" s="196">
        <f t="shared" si="563"/>
        <v>0</v>
      </c>
      <c r="DD265" s="298">
        <f t="shared" si="564"/>
        <v>0</v>
      </c>
      <c r="DE265" s="9" t="str">
        <f t="shared" si="565"/>
        <v/>
      </c>
      <c r="DF265" s="11" t="str">
        <f t="shared" si="566"/>
        <v/>
      </c>
      <c r="DG265" s="29">
        <f t="shared" si="567"/>
        <v>21708</v>
      </c>
      <c r="DH265" s="11" t="str">
        <f t="shared" si="568"/>
        <v/>
      </c>
    </row>
    <row r="266" spans="1:112">
      <c r="A266" s="172" t="s">
        <v>290</v>
      </c>
      <c r="B266" s="171" t="s">
        <v>598</v>
      </c>
      <c r="C266" s="172">
        <v>227216</v>
      </c>
      <c r="D266" s="135">
        <v>1</v>
      </c>
      <c r="E266" s="413">
        <v>5876</v>
      </c>
      <c r="F266" s="346">
        <v>151</v>
      </c>
      <c r="G266" s="116">
        <f t="shared" si="511"/>
        <v>5725</v>
      </c>
      <c r="H266" s="108">
        <f t="shared" si="512"/>
        <v>5725</v>
      </c>
      <c r="I266" s="376">
        <f t="shared" si="513"/>
        <v>0</v>
      </c>
      <c r="J266" s="375"/>
      <c r="K266" s="5">
        <v>344</v>
      </c>
      <c r="L266" s="302">
        <f t="shared" si="394"/>
        <v>0</v>
      </c>
      <c r="M266" s="512">
        <v>13</v>
      </c>
      <c r="N266" s="302">
        <f t="shared" si="514"/>
        <v>0</v>
      </c>
      <c r="O266" s="512"/>
      <c r="P266" s="302">
        <f t="shared" si="515"/>
        <v>0</v>
      </c>
      <c r="Q266" s="520">
        <v>4.6220930232558137</v>
      </c>
      <c r="R266" s="120">
        <f t="shared" si="376"/>
        <v>1590</v>
      </c>
      <c r="S266" s="520">
        <v>4.9230769230769234</v>
      </c>
      <c r="T266" s="120">
        <f t="shared" si="516"/>
        <v>64</v>
      </c>
      <c r="U266" s="520"/>
      <c r="V266" s="120">
        <f t="shared" si="517"/>
        <v>0</v>
      </c>
      <c r="W266" s="520"/>
      <c r="X266" s="7">
        <f t="shared" si="395"/>
        <v>0</v>
      </c>
      <c r="Y266" s="182"/>
      <c r="Z266" s="7">
        <f t="shared" si="519"/>
        <v>0</v>
      </c>
      <c r="AA266" s="182"/>
      <c r="AB266" s="7">
        <f t="shared" si="520"/>
        <v>0</v>
      </c>
      <c r="AC266" s="8">
        <f t="shared" si="521"/>
        <v>357</v>
      </c>
      <c r="AD266" s="298">
        <f t="shared" si="570"/>
        <v>0</v>
      </c>
      <c r="AE266" s="110">
        <f t="shared" si="522"/>
        <v>4.6330532212885158</v>
      </c>
      <c r="AF266" s="9">
        <f t="shared" si="571"/>
        <v>1654.0000000000002</v>
      </c>
      <c r="AG266" s="10">
        <f t="shared" si="523"/>
        <v>0</v>
      </c>
      <c r="AH266" s="11">
        <f t="shared" si="572"/>
        <v>0</v>
      </c>
      <c r="AI266" s="6">
        <v>1350</v>
      </c>
      <c r="AJ266" s="298">
        <f t="shared" si="524"/>
        <v>0</v>
      </c>
      <c r="AK266" s="6">
        <v>68</v>
      </c>
      <c r="AL266" s="298">
        <f t="shared" si="525"/>
        <v>0</v>
      </c>
      <c r="AM266" s="6"/>
      <c r="AN266" s="298">
        <f t="shared" si="526"/>
        <v>0</v>
      </c>
      <c r="AO266" s="182">
        <v>5.1785185185185183</v>
      </c>
      <c r="AP266" s="41">
        <f t="shared" si="382"/>
        <v>6991</v>
      </c>
      <c r="AQ266" s="182">
        <v>6.1029411764705879</v>
      </c>
      <c r="AR266" s="41">
        <f t="shared" si="527"/>
        <v>415</v>
      </c>
      <c r="AS266" s="182"/>
      <c r="AT266" s="41">
        <f t="shared" si="528"/>
        <v>0</v>
      </c>
      <c r="AU266" s="182"/>
      <c r="AV266" s="111">
        <f t="shared" si="529"/>
        <v>0</v>
      </c>
      <c r="AW266" s="182"/>
      <c r="AX266" s="111">
        <f t="shared" si="530"/>
        <v>0</v>
      </c>
      <c r="AY266" s="182"/>
      <c r="AZ266" s="118">
        <f t="shared" si="531"/>
        <v>0</v>
      </c>
      <c r="BA266" s="8">
        <f t="shared" si="532"/>
        <v>1418</v>
      </c>
      <c r="BB266" s="298">
        <f t="shared" si="573"/>
        <v>0</v>
      </c>
      <c r="BC266" s="110">
        <f t="shared" si="533"/>
        <v>5.222849083215797</v>
      </c>
      <c r="BD266" s="9">
        <f t="shared" si="574"/>
        <v>7406</v>
      </c>
      <c r="BE266" s="10">
        <f t="shared" si="534"/>
        <v>0</v>
      </c>
      <c r="BF266" s="11">
        <f t="shared" si="575"/>
        <v>0</v>
      </c>
      <c r="BG266" s="304">
        <f t="shared" si="535"/>
        <v>1775</v>
      </c>
      <c r="BH266" s="298">
        <f t="shared" si="536"/>
        <v>0</v>
      </c>
      <c r="BI266" s="112">
        <f t="shared" si="537"/>
        <v>5.1042253521126764</v>
      </c>
      <c r="BJ266" s="113">
        <f t="shared" si="576"/>
        <v>9060</v>
      </c>
      <c r="BK266" s="10">
        <f t="shared" si="538"/>
        <v>0</v>
      </c>
      <c r="BL266" s="119">
        <f t="shared" si="577"/>
        <v>0</v>
      </c>
      <c r="BM266" s="5">
        <v>2549</v>
      </c>
      <c r="BN266" s="298">
        <f t="shared" si="420"/>
        <v>0</v>
      </c>
      <c r="BO266" s="6">
        <v>1064</v>
      </c>
      <c r="BP266" s="298">
        <f t="shared" si="539"/>
        <v>0</v>
      </c>
      <c r="BQ266" s="6"/>
      <c r="BR266" s="298">
        <f t="shared" si="540"/>
        <v>0</v>
      </c>
      <c r="BS266" s="183">
        <v>3.5676735974892115</v>
      </c>
      <c r="BT266" s="41">
        <f t="shared" si="423"/>
        <v>9094</v>
      </c>
      <c r="BU266" s="183">
        <v>3.5977443609022557</v>
      </c>
      <c r="BV266" s="41">
        <f t="shared" si="541"/>
        <v>3828</v>
      </c>
      <c r="BW266" s="183"/>
      <c r="BX266" s="41">
        <f t="shared" si="542"/>
        <v>0</v>
      </c>
      <c r="BY266" s="182"/>
      <c r="BZ266" s="111">
        <f t="shared" si="426"/>
        <v>0</v>
      </c>
      <c r="CA266" s="182"/>
      <c r="CB266" s="111">
        <f t="shared" si="543"/>
        <v>0</v>
      </c>
      <c r="CC266" s="182"/>
      <c r="CD266" s="111">
        <f t="shared" si="544"/>
        <v>0</v>
      </c>
      <c r="CE266" s="8">
        <f t="shared" si="545"/>
        <v>3613</v>
      </c>
      <c r="CF266" s="298">
        <f t="shared" si="578"/>
        <v>0</v>
      </c>
      <c r="CG266" s="110">
        <f t="shared" si="546"/>
        <v>3.5765292001107114</v>
      </c>
      <c r="CH266" s="9">
        <f t="shared" si="579"/>
        <v>12922</v>
      </c>
      <c r="CI266" s="10">
        <f t="shared" si="547"/>
        <v>0</v>
      </c>
      <c r="CJ266" s="117">
        <f t="shared" si="580"/>
        <v>0</v>
      </c>
      <c r="CK266" s="5">
        <v>337</v>
      </c>
      <c r="CL266" s="302">
        <f t="shared" si="548"/>
        <v>0</v>
      </c>
      <c r="CM266" s="40">
        <v>4.6201780415430269</v>
      </c>
      <c r="CN266" s="9">
        <f t="shared" si="549"/>
        <v>1557</v>
      </c>
      <c r="CO266" s="6"/>
      <c r="CP266" s="117">
        <f t="shared" si="550"/>
        <v>0</v>
      </c>
      <c r="CQ266" s="195">
        <f t="shared" ref="CQ266:CQ297" si="582">(AK266+BM266)</f>
        <v>2617</v>
      </c>
      <c r="CR266" s="298">
        <f t="shared" ref="CR266:CR297" si="583">(AL266+BN266)</f>
        <v>0</v>
      </c>
      <c r="CS266" s="9">
        <f t="shared" ref="CS266:CS297" si="584">IF(CQ266&gt;0,(AR266+BT266),"")</f>
        <v>9509</v>
      </c>
      <c r="CT266" s="117" t="str">
        <f t="shared" ref="CT266:CT297" si="585">IF(CR266&gt;0,(AX266+BZ266),"")</f>
        <v/>
      </c>
      <c r="CU266" s="196">
        <f t="shared" ref="CU266:CU297" si="586">(AM266+BO266)</f>
        <v>1064</v>
      </c>
      <c r="CV266" s="298">
        <f t="shared" ref="CV266:CV297" si="587">(AN266+BP266)</f>
        <v>0</v>
      </c>
      <c r="CW266" s="31">
        <f t="shared" ref="CW266:CW297" si="588">IF(CU266&gt;0,AT266+BV266,)</f>
        <v>3828</v>
      </c>
      <c r="CX266" s="121">
        <f t="shared" ref="CX266:CX297" si="589">IF(CV266&gt;0,AZ266+CB266,)</f>
        <v>0</v>
      </c>
      <c r="CY266" s="196">
        <f t="shared" si="559"/>
        <v>3681</v>
      </c>
      <c r="CZ266" s="298">
        <f t="shared" si="560"/>
        <v>0</v>
      </c>
      <c r="DA266" s="31">
        <f t="shared" si="561"/>
        <v>13337</v>
      </c>
      <c r="DB266" s="121" t="str">
        <f t="shared" si="562"/>
        <v/>
      </c>
      <c r="DC266" s="196">
        <f t="shared" ref="DC266:DC297" si="590">(BA266+BQ266)</f>
        <v>1418</v>
      </c>
      <c r="DD266" s="298">
        <f t="shared" ref="DD266:DD297" si="591">(BB266+BR266)</f>
        <v>0</v>
      </c>
      <c r="DE266" s="9">
        <f t="shared" ref="DE266:DE297" si="592">IF(DC266&gt;0,(BD266+BX266),"")</f>
        <v>7406</v>
      </c>
      <c r="DF266" s="11" t="str">
        <f t="shared" ref="DF266:DF297" si="593">IF(DD266&gt;0,(BF266+CD266),"")</f>
        <v/>
      </c>
      <c r="DG266" s="29">
        <f t="shared" si="567"/>
        <v>23539</v>
      </c>
      <c r="DH266" s="11" t="str">
        <f t="shared" si="568"/>
        <v/>
      </c>
    </row>
    <row r="267" spans="1:112">
      <c r="A267" s="172" t="s">
        <v>290</v>
      </c>
      <c r="B267" s="171" t="s">
        <v>599</v>
      </c>
      <c r="C267" s="172">
        <v>228769</v>
      </c>
      <c r="D267" s="326">
        <v>1</v>
      </c>
      <c r="E267" s="413">
        <v>3999</v>
      </c>
      <c r="F267" s="346">
        <v>61</v>
      </c>
      <c r="G267" s="116">
        <f t="shared" si="393"/>
        <v>3938</v>
      </c>
      <c r="H267" s="108">
        <f t="shared" ref="H267:H298" si="594">+K267+M267+O267+AI267+AK267+AM267+BM267+BO267+BQ267+CK267</f>
        <v>3938</v>
      </c>
      <c r="I267" s="376">
        <f t="shared" ref="I267:I327" si="595">IF(W267&gt;0,H267,)</f>
        <v>0</v>
      </c>
      <c r="J267" s="375"/>
      <c r="K267" s="5">
        <v>136</v>
      </c>
      <c r="L267" s="302">
        <f t="shared" si="394"/>
        <v>0</v>
      </c>
      <c r="M267" s="512">
        <v>9</v>
      </c>
      <c r="N267" s="302">
        <f t="shared" si="514"/>
        <v>0</v>
      </c>
      <c r="O267" s="512"/>
      <c r="P267" s="302">
        <f t="shared" si="515"/>
        <v>0</v>
      </c>
      <c r="Q267" s="520">
        <v>4.7352941176470589</v>
      </c>
      <c r="R267" s="120">
        <f t="shared" si="376"/>
        <v>644</v>
      </c>
      <c r="S267" s="520">
        <v>4.666666666666667</v>
      </c>
      <c r="T267" s="120">
        <f t="shared" si="516"/>
        <v>42</v>
      </c>
      <c r="U267" s="520"/>
      <c r="V267" s="120">
        <f t="shared" si="517"/>
        <v>0</v>
      </c>
      <c r="W267" s="520"/>
      <c r="X267" s="7">
        <f t="shared" si="395"/>
        <v>0</v>
      </c>
      <c r="Y267" s="182"/>
      <c r="Z267" s="7">
        <f t="shared" si="519"/>
        <v>0</v>
      </c>
      <c r="AA267" s="182"/>
      <c r="AB267" s="7">
        <f t="shared" si="520"/>
        <v>0</v>
      </c>
      <c r="AC267" s="8">
        <f t="shared" si="521"/>
        <v>145</v>
      </c>
      <c r="AD267" s="298">
        <f t="shared" si="379"/>
        <v>0</v>
      </c>
      <c r="AE267" s="110">
        <f t="shared" si="522"/>
        <v>4.7310344827586208</v>
      </c>
      <c r="AF267" s="9">
        <f t="shared" si="380"/>
        <v>686</v>
      </c>
      <c r="AG267" s="10">
        <f t="shared" si="523"/>
        <v>0</v>
      </c>
      <c r="AH267" s="11">
        <f t="shared" si="381"/>
        <v>0</v>
      </c>
      <c r="AI267" s="6">
        <v>668</v>
      </c>
      <c r="AJ267" s="298">
        <f t="shared" si="524"/>
        <v>0</v>
      </c>
      <c r="AK267" s="6">
        <v>58</v>
      </c>
      <c r="AL267" s="298">
        <f t="shared" si="525"/>
        <v>0</v>
      </c>
      <c r="AM267" s="6"/>
      <c r="AN267" s="298">
        <f t="shared" si="526"/>
        <v>0</v>
      </c>
      <c r="AO267" s="182">
        <v>5.3562874251497004</v>
      </c>
      <c r="AP267" s="41">
        <f t="shared" si="382"/>
        <v>3578</v>
      </c>
      <c r="AQ267" s="182">
        <v>5.4137931034482758</v>
      </c>
      <c r="AR267" s="41">
        <f t="shared" si="527"/>
        <v>314</v>
      </c>
      <c r="AS267" s="182"/>
      <c r="AT267" s="41">
        <f t="shared" si="528"/>
        <v>0</v>
      </c>
      <c r="AU267" s="182"/>
      <c r="AV267" s="111">
        <f t="shared" si="529"/>
        <v>0</v>
      </c>
      <c r="AW267" s="182"/>
      <c r="AX267" s="111">
        <f t="shared" si="530"/>
        <v>0</v>
      </c>
      <c r="AY267" s="182"/>
      <c r="AZ267" s="118">
        <f t="shared" si="531"/>
        <v>0</v>
      </c>
      <c r="BA267" s="8">
        <f t="shared" si="532"/>
        <v>726</v>
      </c>
      <c r="BB267" s="298">
        <f t="shared" si="573"/>
        <v>0</v>
      </c>
      <c r="BC267" s="110">
        <f t="shared" si="533"/>
        <v>5.3608815426997243</v>
      </c>
      <c r="BD267" s="9">
        <f t="shared" si="574"/>
        <v>3892</v>
      </c>
      <c r="BE267" s="10">
        <f t="shared" si="534"/>
        <v>0</v>
      </c>
      <c r="BF267" s="11">
        <f t="shared" si="575"/>
        <v>0</v>
      </c>
      <c r="BG267" s="304">
        <f t="shared" si="535"/>
        <v>871</v>
      </c>
      <c r="BH267" s="298">
        <f t="shared" si="536"/>
        <v>0</v>
      </c>
      <c r="BI267" s="112">
        <f t="shared" si="537"/>
        <v>5.2560275545350175</v>
      </c>
      <c r="BJ267" s="113">
        <f t="shared" si="576"/>
        <v>4578</v>
      </c>
      <c r="BK267" s="10">
        <f t="shared" si="538"/>
        <v>0</v>
      </c>
      <c r="BL267" s="119">
        <f t="shared" si="577"/>
        <v>0</v>
      </c>
      <c r="BM267" s="5">
        <v>1873</v>
      </c>
      <c r="BN267" s="298">
        <f t="shared" si="420"/>
        <v>0</v>
      </c>
      <c r="BO267" s="6">
        <v>933</v>
      </c>
      <c r="BP267" s="298">
        <f t="shared" si="539"/>
        <v>0</v>
      </c>
      <c r="BQ267" s="6"/>
      <c r="BR267" s="298">
        <f t="shared" si="540"/>
        <v>0</v>
      </c>
      <c r="BS267" s="183">
        <v>3.412706887346503</v>
      </c>
      <c r="BT267" s="41">
        <f t="shared" si="423"/>
        <v>6392</v>
      </c>
      <c r="BU267" s="183">
        <v>3.7491961414790995</v>
      </c>
      <c r="BV267" s="41">
        <f t="shared" si="541"/>
        <v>3498</v>
      </c>
      <c r="BW267" s="183"/>
      <c r="BX267" s="41">
        <f t="shared" si="542"/>
        <v>0</v>
      </c>
      <c r="BY267" s="182"/>
      <c r="BZ267" s="111">
        <f t="shared" si="426"/>
        <v>0</v>
      </c>
      <c r="CA267" s="182"/>
      <c r="CB267" s="111">
        <f t="shared" si="543"/>
        <v>0</v>
      </c>
      <c r="CC267" s="182"/>
      <c r="CD267" s="111">
        <f t="shared" si="544"/>
        <v>0</v>
      </c>
      <c r="CE267" s="8">
        <f t="shared" si="545"/>
        <v>2806</v>
      </c>
      <c r="CF267" s="298">
        <f t="shared" si="396"/>
        <v>0</v>
      </c>
      <c r="CG267" s="110">
        <f t="shared" si="546"/>
        <v>3.5245901639344264</v>
      </c>
      <c r="CH267" s="9">
        <f t="shared" si="397"/>
        <v>9890</v>
      </c>
      <c r="CI267" s="10">
        <f t="shared" si="547"/>
        <v>0</v>
      </c>
      <c r="CJ267" s="117">
        <f t="shared" si="398"/>
        <v>0</v>
      </c>
      <c r="CK267" s="5">
        <v>261</v>
      </c>
      <c r="CL267" s="302">
        <f t="shared" si="548"/>
        <v>0</v>
      </c>
      <c r="CM267" s="40">
        <v>4.6973180076628349</v>
      </c>
      <c r="CN267" s="9">
        <f t="shared" si="549"/>
        <v>1226</v>
      </c>
      <c r="CO267" s="6"/>
      <c r="CP267" s="117">
        <f t="shared" si="550"/>
        <v>0</v>
      </c>
      <c r="CQ267" s="195">
        <f t="shared" si="582"/>
        <v>1931</v>
      </c>
      <c r="CR267" s="298">
        <f t="shared" si="583"/>
        <v>0</v>
      </c>
      <c r="CS267" s="9">
        <f t="shared" si="584"/>
        <v>6706</v>
      </c>
      <c r="CT267" s="117" t="str">
        <f t="shared" si="585"/>
        <v/>
      </c>
      <c r="CU267" s="196">
        <f t="shared" si="586"/>
        <v>933</v>
      </c>
      <c r="CV267" s="298">
        <f t="shared" si="587"/>
        <v>0</v>
      </c>
      <c r="CW267" s="31">
        <f t="shared" si="588"/>
        <v>3498</v>
      </c>
      <c r="CX267" s="121">
        <f t="shared" si="589"/>
        <v>0</v>
      </c>
      <c r="CY267" s="196">
        <f t="shared" si="559"/>
        <v>2864</v>
      </c>
      <c r="CZ267" s="298">
        <f t="shared" si="560"/>
        <v>0</v>
      </c>
      <c r="DA267" s="31">
        <f t="shared" si="561"/>
        <v>10204</v>
      </c>
      <c r="DB267" s="121" t="str">
        <f t="shared" si="562"/>
        <v/>
      </c>
      <c r="DC267" s="196">
        <f t="shared" si="590"/>
        <v>726</v>
      </c>
      <c r="DD267" s="298">
        <f t="shared" si="591"/>
        <v>0</v>
      </c>
      <c r="DE267" s="9">
        <f t="shared" si="592"/>
        <v>3892</v>
      </c>
      <c r="DF267" s="11" t="str">
        <f t="shared" si="593"/>
        <v/>
      </c>
      <c r="DG267" s="29">
        <f t="shared" si="567"/>
        <v>15694</v>
      </c>
      <c r="DH267" s="11" t="str">
        <f t="shared" si="568"/>
        <v/>
      </c>
    </row>
    <row r="268" spans="1:112">
      <c r="A268" s="172" t="s">
        <v>290</v>
      </c>
      <c r="B268" s="171" t="s">
        <v>600</v>
      </c>
      <c r="C268" s="172">
        <v>228778</v>
      </c>
      <c r="D268" s="135">
        <v>1</v>
      </c>
      <c r="E268" s="413">
        <v>8609</v>
      </c>
      <c r="F268" s="346">
        <v>405</v>
      </c>
      <c r="G268" s="116">
        <f t="shared" si="393"/>
        <v>8204</v>
      </c>
      <c r="H268" s="108">
        <f t="shared" si="594"/>
        <v>8204</v>
      </c>
      <c r="I268" s="376">
        <f t="shared" si="595"/>
        <v>0</v>
      </c>
      <c r="J268" s="375"/>
      <c r="K268" s="5">
        <v>1505</v>
      </c>
      <c r="L268" s="302">
        <f t="shared" si="394"/>
        <v>0</v>
      </c>
      <c r="M268" s="512">
        <v>206</v>
      </c>
      <c r="N268" s="302">
        <f t="shared" si="514"/>
        <v>0</v>
      </c>
      <c r="O268" s="512"/>
      <c r="P268" s="302">
        <f t="shared" si="515"/>
        <v>0</v>
      </c>
      <c r="Q268" s="520">
        <v>4.371428571428571</v>
      </c>
      <c r="R268" s="120">
        <f t="shared" si="376"/>
        <v>6578.9999999999991</v>
      </c>
      <c r="S268" s="520">
        <v>4.3446601941747574</v>
      </c>
      <c r="T268" s="120">
        <f t="shared" si="516"/>
        <v>895</v>
      </c>
      <c r="U268" s="520"/>
      <c r="V268" s="120">
        <f t="shared" si="517"/>
        <v>0</v>
      </c>
      <c r="W268" s="520"/>
      <c r="X268" s="7">
        <f t="shared" si="395"/>
        <v>0</v>
      </c>
      <c r="Y268" s="182"/>
      <c r="Z268" s="7">
        <f t="shared" si="519"/>
        <v>0</v>
      </c>
      <c r="AA268" s="182"/>
      <c r="AB268" s="7">
        <f t="shared" si="520"/>
        <v>0</v>
      </c>
      <c r="AC268" s="8">
        <f t="shared" si="521"/>
        <v>1711</v>
      </c>
      <c r="AD268" s="298">
        <f t="shared" si="379"/>
        <v>0</v>
      </c>
      <c r="AE268" s="110">
        <f t="shared" si="522"/>
        <v>4.3682057276446518</v>
      </c>
      <c r="AF268" s="9">
        <f t="shared" si="380"/>
        <v>7473.9999999999991</v>
      </c>
      <c r="AG268" s="10">
        <f t="shared" si="523"/>
        <v>0</v>
      </c>
      <c r="AH268" s="11">
        <f t="shared" si="381"/>
        <v>0</v>
      </c>
      <c r="AI268" s="6">
        <v>2974</v>
      </c>
      <c r="AJ268" s="298">
        <f t="shared" si="524"/>
        <v>0</v>
      </c>
      <c r="AK268" s="6">
        <v>483</v>
      </c>
      <c r="AL268" s="298">
        <f t="shared" si="525"/>
        <v>0</v>
      </c>
      <c r="AM268" s="6"/>
      <c r="AN268" s="298">
        <f t="shared" si="526"/>
        <v>0</v>
      </c>
      <c r="AO268" s="182">
        <v>4.6099529253530598</v>
      </c>
      <c r="AP268" s="41">
        <f t="shared" si="382"/>
        <v>13710</v>
      </c>
      <c r="AQ268" s="182">
        <v>4.5465838509316772</v>
      </c>
      <c r="AR268" s="41">
        <f t="shared" si="527"/>
        <v>2196</v>
      </c>
      <c r="AS268" s="182"/>
      <c r="AT268" s="41">
        <f t="shared" si="528"/>
        <v>0</v>
      </c>
      <c r="AU268" s="182"/>
      <c r="AV268" s="111">
        <f t="shared" si="529"/>
        <v>0</v>
      </c>
      <c r="AW268" s="182"/>
      <c r="AX268" s="111">
        <f t="shared" si="530"/>
        <v>0</v>
      </c>
      <c r="AY268" s="182"/>
      <c r="AZ268" s="118">
        <f t="shared" si="531"/>
        <v>0</v>
      </c>
      <c r="BA268" s="8">
        <f t="shared" si="532"/>
        <v>3457</v>
      </c>
      <c r="BB268" s="298">
        <f t="shared" si="386"/>
        <v>0</v>
      </c>
      <c r="BC268" s="110">
        <f t="shared" si="533"/>
        <v>4.6010992189759907</v>
      </c>
      <c r="BD268" s="9">
        <f t="shared" si="387"/>
        <v>15906</v>
      </c>
      <c r="BE268" s="10">
        <f t="shared" si="534"/>
        <v>0</v>
      </c>
      <c r="BF268" s="11">
        <f t="shared" si="388"/>
        <v>0</v>
      </c>
      <c r="BG268" s="304">
        <f t="shared" ref="BG268:BG299" si="596">AC268+BA268</f>
        <v>5168</v>
      </c>
      <c r="BH268" s="298">
        <f t="shared" ref="BH268:BH299" si="597">+BB268+AD268</f>
        <v>0</v>
      </c>
      <c r="BI268" s="112">
        <f t="shared" si="537"/>
        <v>4.5239938080495357</v>
      </c>
      <c r="BJ268" s="113">
        <f t="shared" si="389"/>
        <v>23380</v>
      </c>
      <c r="BK268" s="10">
        <f t="shared" si="538"/>
        <v>0</v>
      </c>
      <c r="BL268" s="119">
        <f t="shared" si="390"/>
        <v>0</v>
      </c>
      <c r="BM268" s="5">
        <v>2523</v>
      </c>
      <c r="BN268" s="298">
        <f t="shared" si="420"/>
        <v>0</v>
      </c>
      <c r="BO268" s="6">
        <v>281</v>
      </c>
      <c r="BP268" s="298">
        <f t="shared" si="539"/>
        <v>0</v>
      </c>
      <c r="BQ268" s="6"/>
      <c r="BR268" s="298">
        <f t="shared" si="540"/>
        <v>0</v>
      </c>
      <c r="BS268" s="183">
        <v>3.7110582639714624</v>
      </c>
      <c r="BT268" s="41">
        <f t="shared" si="423"/>
        <v>9363</v>
      </c>
      <c r="BU268" s="183">
        <v>3.7758007117437722</v>
      </c>
      <c r="BV268" s="41">
        <f t="shared" si="541"/>
        <v>1061</v>
      </c>
      <c r="BW268" s="183"/>
      <c r="BX268" s="41">
        <f t="shared" si="542"/>
        <v>0</v>
      </c>
      <c r="BY268" s="182"/>
      <c r="BZ268" s="111">
        <f t="shared" si="426"/>
        <v>0</v>
      </c>
      <c r="CA268" s="182"/>
      <c r="CB268" s="111">
        <f t="shared" si="543"/>
        <v>0</v>
      </c>
      <c r="CC268" s="182"/>
      <c r="CD268" s="111">
        <f t="shared" si="544"/>
        <v>0</v>
      </c>
      <c r="CE268" s="8">
        <f t="shared" si="545"/>
        <v>2804</v>
      </c>
      <c r="CF268" s="298">
        <f t="shared" si="396"/>
        <v>0</v>
      </c>
      <c r="CG268" s="110">
        <f t="shared" si="546"/>
        <v>3.7175463623395149</v>
      </c>
      <c r="CH268" s="9">
        <f t="shared" si="397"/>
        <v>10424</v>
      </c>
      <c r="CI268" s="10">
        <f t="shared" si="547"/>
        <v>0</v>
      </c>
      <c r="CJ268" s="117">
        <f t="shared" si="398"/>
        <v>0</v>
      </c>
      <c r="CK268" s="5">
        <v>232</v>
      </c>
      <c r="CL268" s="302">
        <f t="shared" si="548"/>
        <v>0</v>
      </c>
      <c r="CM268" s="40">
        <v>5.0086206896551726</v>
      </c>
      <c r="CN268" s="9">
        <f t="shared" si="549"/>
        <v>1162</v>
      </c>
      <c r="CO268" s="6"/>
      <c r="CP268" s="117">
        <f t="shared" si="550"/>
        <v>0</v>
      </c>
      <c r="CQ268" s="195">
        <f t="shared" si="582"/>
        <v>3006</v>
      </c>
      <c r="CR268" s="298">
        <f t="shared" si="583"/>
        <v>0</v>
      </c>
      <c r="CS268" s="9">
        <f t="shared" si="584"/>
        <v>11559</v>
      </c>
      <c r="CT268" s="117" t="str">
        <f t="shared" si="585"/>
        <v/>
      </c>
      <c r="CU268" s="196">
        <f t="shared" si="586"/>
        <v>281</v>
      </c>
      <c r="CV268" s="298">
        <f t="shared" si="587"/>
        <v>0</v>
      </c>
      <c r="CW268" s="31">
        <f t="shared" si="588"/>
        <v>1061</v>
      </c>
      <c r="CX268" s="121">
        <f t="shared" si="589"/>
        <v>0</v>
      </c>
      <c r="CY268" s="196">
        <f t="shared" si="559"/>
        <v>3287</v>
      </c>
      <c r="CZ268" s="298">
        <f t="shared" si="560"/>
        <v>0</v>
      </c>
      <c r="DA268" s="31">
        <f t="shared" si="561"/>
        <v>12620</v>
      </c>
      <c r="DB268" s="121" t="str">
        <f t="shared" si="562"/>
        <v/>
      </c>
      <c r="DC268" s="196">
        <f t="shared" si="590"/>
        <v>3457</v>
      </c>
      <c r="DD268" s="298">
        <f t="shared" si="591"/>
        <v>0</v>
      </c>
      <c r="DE268" s="9">
        <f t="shared" si="592"/>
        <v>15906</v>
      </c>
      <c r="DF268" s="11" t="str">
        <f t="shared" si="593"/>
        <v/>
      </c>
      <c r="DG268" s="29">
        <f t="shared" si="567"/>
        <v>34966</v>
      </c>
      <c r="DH268" s="11" t="str">
        <f t="shared" si="568"/>
        <v/>
      </c>
    </row>
    <row r="269" spans="1:112">
      <c r="A269" s="172" t="s">
        <v>290</v>
      </c>
      <c r="B269" s="171" t="s">
        <v>601</v>
      </c>
      <c r="C269" s="172">
        <v>228787</v>
      </c>
      <c r="D269" s="135">
        <v>1</v>
      </c>
      <c r="E269" s="413">
        <v>2313</v>
      </c>
      <c r="F269" s="346">
        <v>10</v>
      </c>
      <c r="G269" s="116">
        <f t="shared" si="393"/>
        <v>2303</v>
      </c>
      <c r="H269" s="108">
        <f t="shared" si="594"/>
        <v>2303</v>
      </c>
      <c r="I269" s="376">
        <f t="shared" si="595"/>
        <v>0</v>
      </c>
      <c r="J269" s="375"/>
      <c r="K269" s="5">
        <v>128</v>
      </c>
      <c r="L269" s="302">
        <f t="shared" si="394"/>
        <v>0</v>
      </c>
      <c r="M269" s="512">
        <v>3</v>
      </c>
      <c r="N269" s="302">
        <f t="shared" si="514"/>
        <v>0</v>
      </c>
      <c r="O269" s="512"/>
      <c r="P269" s="302">
        <f t="shared" si="515"/>
        <v>0</v>
      </c>
      <c r="Q269" s="520">
        <v>4.34375</v>
      </c>
      <c r="R269" s="120">
        <f t="shared" si="376"/>
        <v>556</v>
      </c>
      <c r="S269" s="520">
        <v>5.333333333333333</v>
      </c>
      <c r="T269" s="120">
        <f t="shared" si="516"/>
        <v>16</v>
      </c>
      <c r="U269" s="520"/>
      <c r="V269" s="120">
        <f t="shared" si="517"/>
        <v>0</v>
      </c>
      <c r="W269" s="520"/>
      <c r="X269" s="7">
        <f t="shared" si="395"/>
        <v>0</v>
      </c>
      <c r="Y269" s="182"/>
      <c r="Z269" s="7">
        <f t="shared" si="519"/>
        <v>0</v>
      </c>
      <c r="AA269" s="182"/>
      <c r="AB269" s="7">
        <f t="shared" si="520"/>
        <v>0</v>
      </c>
      <c r="AC269" s="8">
        <f t="shared" si="521"/>
        <v>131</v>
      </c>
      <c r="AD269" s="298">
        <f t="shared" si="379"/>
        <v>0</v>
      </c>
      <c r="AE269" s="110">
        <f t="shared" si="522"/>
        <v>4.3664122137404577</v>
      </c>
      <c r="AF269" s="9">
        <f t="shared" si="380"/>
        <v>572</v>
      </c>
      <c r="AG269" s="10">
        <f t="shared" si="523"/>
        <v>0</v>
      </c>
      <c r="AH269" s="11">
        <f t="shared" si="381"/>
        <v>0</v>
      </c>
      <c r="AI269" s="6">
        <v>468</v>
      </c>
      <c r="AJ269" s="298">
        <f t="shared" si="524"/>
        <v>0</v>
      </c>
      <c r="AK269" s="6">
        <v>17</v>
      </c>
      <c r="AL269" s="298">
        <f t="shared" si="525"/>
        <v>0</v>
      </c>
      <c r="AM269" s="6"/>
      <c r="AN269" s="298">
        <f t="shared" si="526"/>
        <v>0</v>
      </c>
      <c r="AO269" s="182">
        <v>4.666666666666667</v>
      </c>
      <c r="AP269" s="41">
        <f t="shared" si="382"/>
        <v>2184</v>
      </c>
      <c r="AQ269" s="182">
        <v>4.6470588235294121</v>
      </c>
      <c r="AR269" s="41">
        <f t="shared" si="527"/>
        <v>79</v>
      </c>
      <c r="AS269" s="182"/>
      <c r="AT269" s="41">
        <f t="shared" si="528"/>
        <v>0</v>
      </c>
      <c r="AU269" s="182"/>
      <c r="AV269" s="111">
        <f t="shared" si="529"/>
        <v>0</v>
      </c>
      <c r="AW269" s="182"/>
      <c r="AX269" s="111">
        <f t="shared" si="530"/>
        <v>0</v>
      </c>
      <c r="AY269" s="182"/>
      <c r="AZ269" s="118">
        <f t="shared" si="531"/>
        <v>0</v>
      </c>
      <c r="BA269" s="8">
        <f t="shared" si="532"/>
        <v>485</v>
      </c>
      <c r="BB269" s="298">
        <f t="shared" si="386"/>
        <v>0</v>
      </c>
      <c r="BC269" s="110">
        <f t="shared" si="533"/>
        <v>4.6659793814432993</v>
      </c>
      <c r="BD269" s="9">
        <f t="shared" si="387"/>
        <v>2263</v>
      </c>
      <c r="BE269" s="10">
        <f t="shared" si="534"/>
        <v>0</v>
      </c>
      <c r="BF269" s="11">
        <f t="shared" si="388"/>
        <v>0</v>
      </c>
      <c r="BG269" s="304">
        <f t="shared" si="596"/>
        <v>616</v>
      </c>
      <c r="BH269" s="298">
        <f t="shared" si="597"/>
        <v>0</v>
      </c>
      <c r="BI269" s="112">
        <f t="shared" si="537"/>
        <v>4.6022727272727275</v>
      </c>
      <c r="BJ269" s="113">
        <f t="shared" si="389"/>
        <v>2835</v>
      </c>
      <c r="BK269" s="10">
        <f t="shared" si="538"/>
        <v>0</v>
      </c>
      <c r="BL269" s="119">
        <f t="shared" si="390"/>
        <v>0</v>
      </c>
      <c r="BM269" s="5">
        <v>965</v>
      </c>
      <c r="BN269" s="298">
        <f t="shared" si="420"/>
        <v>0</v>
      </c>
      <c r="BO269" s="6">
        <v>629</v>
      </c>
      <c r="BP269" s="298">
        <f t="shared" si="539"/>
        <v>0</v>
      </c>
      <c r="BQ269" s="6"/>
      <c r="BR269" s="298">
        <f t="shared" si="540"/>
        <v>0</v>
      </c>
      <c r="BS269" s="183">
        <v>3.0321243523316062</v>
      </c>
      <c r="BT269" s="41">
        <f t="shared" si="423"/>
        <v>2926</v>
      </c>
      <c r="BU269" s="183">
        <v>3.4960254372019079</v>
      </c>
      <c r="BV269" s="41">
        <f t="shared" si="541"/>
        <v>2199</v>
      </c>
      <c r="BW269" s="183"/>
      <c r="BX269" s="41">
        <f t="shared" si="542"/>
        <v>0</v>
      </c>
      <c r="BY269" s="182"/>
      <c r="BZ269" s="111">
        <f t="shared" si="426"/>
        <v>0</v>
      </c>
      <c r="CA269" s="182"/>
      <c r="CB269" s="111">
        <f t="shared" si="543"/>
        <v>0</v>
      </c>
      <c r="CC269" s="182"/>
      <c r="CD269" s="111">
        <f t="shared" si="544"/>
        <v>0</v>
      </c>
      <c r="CE269" s="8">
        <f t="shared" si="545"/>
        <v>1594</v>
      </c>
      <c r="CF269" s="298">
        <f t="shared" si="396"/>
        <v>0</v>
      </c>
      <c r="CG269" s="110">
        <f t="shared" si="546"/>
        <v>3.2151819322459221</v>
      </c>
      <c r="CH269" s="9">
        <f t="shared" si="397"/>
        <v>5125</v>
      </c>
      <c r="CI269" s="10">
        <f t="shared" si="547"/>
        <v>0</v>
      </c>
      <c r="CJ269" s="117">
        <f t="shared" si="398"/>
        <v>0</v>
      </c>
      <c r="CK269" s="5">
        <v>93</v>
      </c>
      <c r="CL269" s="302">
        <f t="shared" si="548"/>
        <v>0</v>
      </c>
      <c r="CM269" s="40">
        <v>4.010752688172043</v>
      </c>
      <c r="CN269" s="9">
        <f t="shared" si="549"/>
        <v>373</v>
      </c>
      <c r="CO269" s="6"/>
      <c r="CP269" s="117">
        <f t="shared" si="550"/>
        <v>0</v>
      </c>
      <c r="CQ269" s="195">
        <f t="shared" si="582"/>
        <v>982</v>
      </c>
      <c r="CR269" s="298">
        <f t="shared" si="583"/>
        <v>0</v>
      </c>
      <c r="CS269" s="9">
        <f t="shared" si="584"/>
        <v>3005</v>
      </c>
      <c r="CT269" s="117" t="str">
        <f t="shared" si="585"/>
        <v/>
      </c>
      <c r="CU269" s="196">
        <f t="shared" si="586"/>
        <v>629</v>
      </c>
      <c r="CV269" s="298">
        <f t="shared" si="587"/>
        <v>0</v>
      </c>
      <c r="CW269" s="31">
        <f t="shared" si="588"/>
        <v>2199</v>
      </c>
      <c r="CX269" s="121">
        <f t="shared" si="589"/>
        <v>0</v>
      </c>
      <c r="CY269" s="196">
        <f t="shared" si="559"/>
        <v>1611</v>
      </c>
      <c r="CZ269" s="298">
        <f t="shared" si="560"/>
        <v>0</v>
      </c>
      <c r="DA269" s="31">
        <f t="shared" si="561"/>
        <v>5204</v>
      </c>
      <c r="DB269" s="121" t="str">
        <f t="shared" si="562"/>
        <v/>
      </c>
      <c r="DC269" s="196">
        <f t="shared" si="590"/>
        <v>485</v>
      </c>
      <c r="DD269" s="298">
        <f t="shared" si="591"/>
        <v>0</v>
      </c>
      <c r="DE269" s="9">
        <f t="shared" si="592"/>
        <v>2263</v>
      </c>
      <c r="DF269" s="11" t="str">
        <f t="shared" si="593"/>
        <v/>
      </c>
      <c r="DG269" s="29">
        <f t="shared" si="567"/>
        <v>8333</v>
      </c>
      <c r="DH269" s="11" t="str">
        <f t="shared" si="568"/>
        <v/>
      </c>
    </row>
    <row r="270" spans="1:112">
      <c r="A270" s="172" t="s">
        <v>290</v>
      </c>
      <c r="B270" s="171" t="s">
        <v>602</v>
      </c>
      <c r="C270" s="172">
        <v>229179</v>
      </c>
      <c r="D270" s="135">
        <v>2</v>
      </c>
      <c r="E270" s="413">
        <v>1602</v>
      </c>
      <c r="F270" s="346">
        <v>4</v>
      </c>
      <c r="G270" s="116">
        <f t="shared" si="393"/>
        <v>1598</v>
      </c>
      <c r="H270" s="108">
        <f t="shared" si="594"/>
        <v>1598</v>
      </c>
      <c r="I270" s="376">
        <f t="shared" si="595"/>
        <v>0</v>
      </c>
      <c r="J270" s="375"/>
      <c r="K270" s="5">
        <v>51</v>
      </c>
      <c r="L270" s="302">
        <f t="shared" si="394"/>
        <v>0</v>
      </c>
      <c r="M270" s="512">
        <v>0</v>
      </c>
      <c r="N270" s="302">
        <f t="shared" si="514"/>
        <v>0</v>
      </c>
      <c r="O270" s="512"/>
      <c r="P270" s="302">
        <f t="shared" si="515"/>
        <v>0</v>
      </c>
      <c r="Q270" s="520">
        <v>4.4509803921568629</v>
      </c>
      <c r="R270" s="120">
        <f t="shared" si="376"/>
        <v>227</v>
      </c>
      <c r="S270" s="520" t="s">
        <v>397</v>
      </c>
      <c r="T270" s="120">
        <f t="shared" si="516"/>
        <v>0</v>
      </c>
      <c r="U270" s="520"/>
      <c r="V270" s="120">
        <f t="shared" si="517"/>
        <v>0</v>
      </c>
      <c r="W270" s="520"/>
      <c r="X270" s="7">
        <f t="shared" si="395"/>
        <v>0</v>
      </c>
      <c r="Y270" s="182"/>
      <c r="Z270" s="7">
        <f t="shared" si="519"/>
        <v>0</v>
      </c>
      <c r="AA270" s="182"/>
      <c r="AB270" s="7">
        <f t="shared" si="520"/>
        <v>0</v>
      </c>
      <c r="AC270" s="8">
        <f t="shared" si="521"/>
        <v>51</v>
      </c>
      <c r="AD270" s="298">
        <f t="shared" si="379"/>
        <v>0</v>
      </c>
      <c r="AE270" s="110">
        <f t="shared" si="522"/>
        <v>4.4509803921568629</v>
      </c>
      <c r="AF270" s="9">
        <f t="shared" si="380"/>
        <v>227</v>
      </c>
      <c r="AG270" s="10">
        <f t="shared" si="523"/>
        <v>0</v>
      </c>
      <c r="AH270" s="11">
        <f t="shared" si="381"/>
        <v>0</v>
      </c>
      <c r="AI270" s="6">
        <v>210</v>
      </c>
      <c r="AJ270" s="298">
        <f t="shared" si="524"/>
        <v>0</v>
      </c>
      <c r="AK270" s="6">
        <v>6</v>
      </c>
      <c r="AL270" s="298">
        <f t="shared" si="525"/>
        <v>0</v>
      </c>
      <c r="AM270" s="6"/>
      <c r="AN270" s="298">
        <f t="shared" si="526"/>
        <v>0</v>
      </c>
      <c r="AO270" s="182">
        <v>5.1047619047619044</v>
      </c>
      <c r="AP270" s="41">
        <f t="shared" si="382"/>
        <v>1072</v>
      </c>
      <c r="AQ270" s="182">
        <v>6.5</v>
      </c>
      <c r="AR270" s="41">
        <f t="shared" si="527"/>
        <v>39</v>
      </c>
      <c r="AS270" s="182"/>
      <c r="AT270" s="41">
        <f t="shared" si="528"/>
        <v>0</v>
      </c>
      <c r="AU270" s="182"/>
      <c r="AV270" s="111">
        <f t="shared" si="529"/>
        <v>0</v>
      </c>
      <c r="AW270" s="182"/>
      <c r="AX270" s="111">
        <f t="shared" si="530"/>
        <v>0</v>
      </c>
      <c r="AY270" s="182"/>
      <c r="AZ270" s="118">
        <f t="shared" si="531"/>
        <v>0</v>
      </c>
      <c r="BA270" s="8">
        <f t="shared" si="532"/>
        <v>216</v>
      </c>
      <c r="BB270" s="298">
        <f t="shared" si="386"/>
        <v>0</v>
      </c>
      <c r="BC270" s="110">
        <f t="shared" si="533"/>
        <v>5.1435185185185182</v>
      </c>
      <c r="BD270" s="9">
        <f t="shared" si="387"/>
        <v>1111</v>
      </c>
      <c r="BE270" s="10">
        <f t="shared" si="534"/>
        <v>0</v>
      </c>
      <c r="BF270" s="11">
        <f t="shared" si="388"/>
        <v>0</v>
      </c>
      <c r="BG270" s="304">
        <f t="shared" si="596"/>
        <v>267</v>
      </c>
      <c r="BH270" s="298">
        <f t="shared" si="597"/>
        <v>0</v>
      </c>
      <c r="BI270" s="112">
        <f t="shared" si="537"/>
        <v>5.01123595505618</v>
      </c>
      <c r="BJ270" s="113">
        <f t="shared" si="389"/>
        <v>1338</v>
      </c>
      <c r="BK270" s="10">
        <f t="shared" si="538"/>
        <v>0</v>
      </c>
      <c r="BL270" s="119">
        <f t="shared" si="390"/>
        <v>0</v>
      </c>
      <c r="BM270" s="5">
        <v>699</v>
      </c>
      <c r="BN270" s="298">
        <f t="shared" si="420"/>
        <v>0</v>
      </c>
      <c r="BO270" s="6">
        <v>375</v>
      </c>
      <c r="BP270" s="298">
        <f t="shared" si="539"/>
        <v>0</v>
      </c>
      <c r="BQ270" s="6"/>
      <c r="BR270" s="298">
        <f t="shared" si="540"/>
        <v>0</v>
      </c>
      <c r="BS270" s="183">
        <v>3.2660944206008584</v>
      </c>
      <c r="BT270" s="41">
        <f t="shared" si="423"/>
        <v>2283</v>
      </c>
      <c r="BU270" s="183">
        <v>3.0960000000000001</v>
      </c>
      <c r="BV270" s="41">
        <f t="shared" si="541"/>
        <v>1161</v>
      </c>
      <c r="BW270" s="183"/>
      <c r="BX270" s="41">
        <f t="shared" si="542"/>
        <v>0</v>
      </c>
      <c r="BY270" s="182"/>
      <c r="BZ270" s="111">
        <f t="shared" si="426"/>
        <v>0</v>
      </c>
      <c r="CA270" s="182"/>
      <c r="CB270" s="111">
        <f t="shared" si="543"/>
        <v>0</v>
      </c>
      <c r="CC270" s="182"/>
      <c r="CD270" s="111">
        <f t="shared" si="544"/>
        <v>0</v>
      </c>
      <c r="CE270" s="8">
        <f t="shared" si="545"/>
        <v>1074</v>
      </c>
      <c r="CF270" s="298">
        <f t="shared" si="396"/>
        <v>0</v>
      </c>
      <c r="CG270" s="110">
        <f t="shared" si="546"/>
        <v>3.2067039106145252</v>
      </c>
      <c r="CH270" s="9">
        <f t="shared" si="397"/>
        <v>3444</v>
      </c>
      <c r="CI270" s="10">
        <f t="shared" si="547"/>
        <v>0</v>
      </c>
      <c r="CJ270" s="117">
        <f t="shared" si="398"/>
        <v>0</v>
      </c>
      <c r="CK270" s="5">
        <v>257</v>
      </c>
      <c r="CL270" s="302">
        <f t="shared" si="548"/>
        <v>0</v>
      </c>
      <c r="CM270" s="40">
        <v>3.4202334630350193</v>
      </c>
      <c r="CN270" s="9">
        <f t="shared" si="549"/>
        <v>879</v>
      </c>
      <c r="CO270" s="6"/>
      <c r="CP270" s="117">
        <f t="shared" si="550"/>
        <v>0</v>
      </c>
      <c r="CQ270" s="195">
        <f t="shared" si="582"/>
        <v>705</v>
      </c>
      <c r="CR270" s="298">
        <f t="shared" si="583"/>
        <v>0</v>
      </c>
      <c r="CS270" s="9">
        <f t="shared" si="584"/>
        <v>2322</v>
      </c>
      <c r="CT270" s="117" t="str">
        <f t="shared" si="585"/>
        <v/>
      </c>
      <c r="CU270" s="196">
        <f t="shared" si="586"/>
        <v>375</v>
      </c>
      <c r="CV270" s="298">
        <f t="shared" si="587"/>
        <v>0</v>
      </c>
      <c r="CW270" s="31">
        <f t="shared" si="588"/>
        <v>1161</v>
      </c>
      <c r="CX270" s="121">
        <f t="shared" si="589"/>
        <v>0</v>
      </c>
      <c r="CY270" s="196">
        <f t="shared" si="559"/>
        <v>1080</v>
      </c>
      <c r="CZ270" s="298">
        <f t="shared" si="560"/>
        <v>0</v>
      </c>
      <c r="DA270" s="31">
        <f t="shared" si="561"/>
        <v>3483</v>
      </c>
      <c r="DB270" s="121" t="str">
        <f t="shared" si="562"/>
        <v/>
      </c>
      <c r="DC270" s="196">
        <f t="shared" si="590"/>
        <v>216</v>
      </c>
      <c r="DD270" s="298">
        <f t="shared" si="591"/>
        <v>0</v>
      </c>
      <c r="DE270" s="9">
        <f t="shared" si="592"/>
        <v>1111</v>
      </c>
      <c r="DF270" s="11" t="str">
        <f t="shared" si="593"/>
        <v/>
      </c>
      <c r="DG270" s="29">
        <f t="shared" si="567"/>
        <v>5661</v>
      </c>
      <c r="DH270" s="11" t="str">
        <f t="shared" si="568"/>
        <v/>
      </c>
    </row>
    <row r="271" spans="1:112">
      <c r="A271" s="172" t="s">
        <v>290</v>
      </c>
      <c r="B271" s="171" t="s">
        <v>603</v>
      </c>
      <c r="C271" s="172">
        <v>228796</v>
      </c>
      <c r="D271" s="326">
        <v>2</v>
      </c>
      <c r="E271" s="413">
        <v>2999</v>
      </c>
      <c r="F271" s="346">
        <v>6</v>
      </c>
      <c r="G271" s="116">
        <f t="shared" si="393"/>
        <v>2993</v>
      </c>
      <c r="H271" s="108">
        <f t="shared" si="594"/>
        <v>2993</v>
      </c>
      <c r="I271" s="376">
        <f t="shared" si="595"/>
        <v>0</v>
      </c>
      <c r="J271" s="375"/>
      <c r="K271" s="5">
        <v>127</v>
      </c>
      <c r="L271" s="302">
        <f t="shared" si="394"/>
        <v>0</v>
      </c>
      <c r="M271" s="512">
        <v>13</v>
      </c>
      <c r="N271" s="302">
        <f t="shared" si="514"/>
        <v>0</v>
      </c>
      <c r="O271" s="512"/>
      <c r="P271" s="302">
        <f t="shared" si="515"/>
        <v>0</v>
      </c>
      <c r="Q271" s="520">
        <v>4.5826771653543306</v>
      </c>
      <c r="R271" s="120">
        <f t="shared" si="376"/>
        <v>582</v>
      </c>
      <c r="S271" s="520">
        <v>4.615384615384615</v>
      </c>
      <c r="T271" s="120">
        <f t="shared" si="516"/>
        <v>59.999999999999993</v>
      </c>
      <c r="U271" s="520"/>
      <c r="V271" s="120">
        <f t="shared" si="517"/>
        <v>0</v>
      </c>
      <c r="W271" s="520"/>
      <c r="X271" s="7">
        <f t="shared" si="395"/>
        <v>0</v>
      </c>
      <c r="Y271" s="182"/>
      <c r="Z271" s="7">
        <f t="shared" si="519"/>
        <v>0</v>
      </c>
      <c r="AA271" s="182"/>
      <c r="AB271" s="7">
        <f t="shared" si="520"/>
        <v>0</v>
      </c>
      <c r="AC271" s="8">
        <f t="shared" si="521"/>
        <v>140</v>
      </c>
      <c r="AD271" s="298">
        <f t="shared" si="379"/>
        <v>0</v>
      </c>
      <c r="AE271" s="110">
        <f t="shared" si="522"/>
        <v>4.5857142857142854</v>
      </c>
      <c r="AF271" s="9">
        <f t="shared" si="380"/>
        <v>642</v>
      </c>
      <c r="AG271" s="10">
        <f t="shared" si="523"/>
        <v>0</v>
      </c>
      <c r="AH271" s="11">
        <f t="shared" si="381"/>
        <v>0</v>
      </c>
      <c r="AI271" s="6">
        <v>1042</v>
      </c>
      <c r="AJ271" s="298">
        <f t="shared" si="524"/>
        <v>0</v>
      </c>
      <c r="AK271" s="6">
        <v>110</v>
      </c>
      <c r="AL271" s="298">
        <f t="shared" si="525"/>
        <v>0</v>
      </c>
      <c r="AM271" s="6"/>
      <c r="AN271" s="298">
        <f t="shared" si="526"/>
        <v>0</v>
      </c>
      <c r="AO271" s="182">
        <v>6.0403071017274472</v>
      </c>
      <c r="AP271" s="41">
        <f t="shared" si="382"/>
        <v>6294</v>
      </c>
      <c r="AQ271" s="182">
        <v>6.2</v>
      </c>
      <c r="AR271" s="41">
        <f t="shared" si="527"/>
        <v>682</v>
      </c>
      <c r="AS271" s="182"/>
      <c r="AT271" s="41">
        <f t="shared" si="528"/>
        <v>0</v>
      </c>
      <c r="AU271" s="182"/>
      <c r="AV271" s="111">
        <f t="shared" si="529"/>
        <v>0</v>
      </c>
      <c r="AW271" s="182"/>
      <c r="AX271" s="111">
        <f t="shared" si="530"/>
        <v>0</v>
      </c>
      <c r="AY271" s="182"/>
      <c r="AZ271" s="118">
        <f t="shared" si="531"/>
        <v>0</v>
      </c>
      <c r="BA271" s="8">
        <f t="shared" si="532"/>
        <v>1152</v>
      </c>
      <c r="BB271" s="298">
        <f t="shared" si="386"/>
        <v>0</v>
      </c>
      <c r="BC271" s="110">
        <f t="shared" si="533"/>
        <v>6.0555555555555554</v>
      </c>
      <c r="BD271" s="9">
        <f t="shared" si="387"/>
        <v>6976</v>
      </c>
      <c r="BE271" s="10">
        <f t="shared" si="534"/>
        <v>0</v>
      </c>
      <c r="BF271" s="11">
        <f t="shared" si="388"/>
        <v>0</v>
      </c>
      <c r="BG271" s="304">
        <f t="shared" si="596"/>
        <v>1292</v>
      </c>
      <c r="BH271" s="298">
        <f t="shared" si="597"/>
        <v>0</v>
      </c>
      <c r="BI271" s="112">
        <f t="shared" si="537"/>
        <v>5.8962848297213624</v>
      </c>
      <c r="BJ271" s="113">
        <f t="shared" si="389"/>
        <v>7618</v>
      </c>
      <c r="BK271" s="10">
        <f t="shared" si="538"/>
        <v>0</v>
      </c>
      <c r="BL271" s="119">
        <f t="shared" si="390"/>
        <v>0</v>
      </c>
      <c r="BM271" s="5">
        <v>631</v>
      </c>
      <c r="BN271" s="298">
        <f t="shared" si="420"/>
        <v>0</v>
      </c>
      <c r="BO271" s="6">
        <v>688</v>
      </c>
      <c r="BP271" s="298">
        <f t="shared" si="539"/>
        <v>0</v>
      </c>
      <c r="BQ271" s="6"/>
      <c r="BR271" s="298">
        <f t="shared" si="540"/>
        <v>0</v>
      </c>
      <c r="BS271" s="183">
        <v>3.89540412044374</v>
      </c>
      <c r="BT271" s="41">
        <f t="shared" si="423"/>
        <v>2458</v>
      </c>
      <c r="BU271" s="183">
        <v>3.5944767441860463</v>
      </c>
      <c r="BV271" s="41">
        <f t="shared" si="541"/>
        <v>2473</v>
      </c>
      <c r="BW271" s="183"/>
      <c r="BX271" s="41">
        <f t="shared" si="542"/>
        <v>0</v>
      </c>
      <c r="BY271" s="182"/>
      <c r="BZ271" s="111">
        <f t="shared" si="426"/>
        <v>0</v>
      </c>
      <c r="CA271" s="182"/>
      <c r="CB271" s="111">
        <f t="shared" si="543"/>
        <v>0</v>
      </c>
      <c r="CC271" s="182"/>
      <c r="CD271" s="111">
        <f t="shared" si="544"/>
        <v>0</v>
      </c>
      <c r="CE271" s="8">
        <f t="shared" si="545"/>
        <v>1319</v>
      </c>
      <c r="CF271" s="298">
        <f t="shared" si="396"/>
        <v>0</v>
      </c>
      <c r="CG271" s="110">
        <f t="shared" si="546"/>
        <v>3.7384382107657315</v>
      </c>
      <c r="CH271" s="9">
        <f t="shared" si="397"/>
        <v>4931</v>
      </c>
      <c r="CI271" s="10">
        <f t="shared" si="547"/>
        <v>0</v>
      </c>
      <c r="CJ271" s="117">
        <f t="shared" si="398"/>
        <v>0</v>
      </c>
      <c r="CK271" s="5">
        <v>382</v>
      </c>
      <c r="CL271" s="302">
        <f t="shared" si="548"/>
        <v>0</v>
      </c>
      <c r="CM271" s="40">
        <v>5.7382198952879584</v>
      </c>
      <c r="CN271" s="9">
        <f t="shared" si="549"/>
        <v>2192</v>
      </c>
      <c r="CO271" s="6"/>
      <c r="CP271" s="117">
        <f t="shared" si="550"/>
        <v>0</v>
      </c>
      <c r="CQ271" s="195">
        <f t="shared" si="582"/>
        <v>741</v>
      </c>
      <c r="CR271" s="298">
        <f t="shared" si="583"/>
        <v>0</v>
      </c>
      <c r="CS271" s="9">
        <f t="shared" si="584"/>
        <v>3140</v>
      </c>
      <c r="CT271" s="117" t="str">
        <f t="shared" si="585"/>
        <v/>
      </c>
      <c r="CU271" s="196">
        <f t="shared" si="586"/>
        <v>688</v>
      </c>
      <c r="CV271" s="298">
        <f t="shared" si="587"/>
        <v>0</v>
      </c>
      <c r="CW271" s="31">
        <f t="shared" si="588"/>
        <v>2473</v>
      </c>
      <c r="CX271" s="121">
        <f t="shared" si="589"/>
        <v>0</v>
      </c>
      <c r="CY271" s="196">
        <f t="shared" si="559"/>
        <v>1429</v>
      </c>
      <c r="CZ271" s="298">
        <f t="shared" si="560"/>
        <v>0</v>
      </c>
      <c r="DA271" s="31">
        <f t="shared" si="561"/>
        <v>5613</v>
      </c>
      <c r="DB271" s="121" t="str">
        <f t="shared" si="562"/>
        <v/>
      </c>
      <c r="DC271" s="196">
        <f t="shared" si="590"/>
        <v>1152</v>
      </c>
      <c r="DD271" s="298">
        <f t="shared" si="591"/>
        <v>0</v>
      </c>
      <c r="DE271" s="9">
        <f t="shared" si="592"/>
        <v>6976</v>
      </c>
      <c r="DF271" s="11" t="str">
        <f t="shared" si="593"/>
        <v/>
      </c>
      <c r="DG271" s="29">
        <f t="shared" si="567"/>
        <v>14741</v>
      </c>
      <c r="DH271" s="11" t="str">
        <f t="shared" si="568"/>
        <v/>
      </c>
    </row>
    <row r="272" spans="1:112">
      <c r="A272" s="172" t="s">
        <v>290</v>
      </c>
      <c r="B272" s="173" t="s">
        <v>618</v>
      </c>
      <c r="C272" s="174">
        <v>229027</v>
      </c>
      <c r="D272" s="132">
        <v>2</v>
      </c>
      <c r="E272" s="413">
        <v>3841</v>
      </c>
      <c r="F272" s="346">
        <v>17</v>
      </c>
      <c r="G272" s="116">
        <f>E272-F272</f>
        <v>3824</v>
      </c>
      <c r="H272" s="108">
        <f t="shared" si="594"/>
        <v>3824</v>
      </c>
      <c r="I272" s="376">
        <f>IF(W272&gt;0,H272,)</f>
        <v>0</v>
      </c>
      <c r="J272" s="375"/>
      <c r="K272" s="5">
        <v>325</v>
      </c>
      <c r="L272" s="302">
        <f>IF(W272&gt;0,K272,)</f>
        <v>0</v>
      </c>
      <c r="M272" s="512">
        <v>12</v>
      </c>
      <c r="N272" s="302">
        <f t="shared" ref="N272:N303" si="598">IF(Y272&gt;0,M272,)</f>
        <v>0</v>
      </c>
      <c r="O272" s="512"/>
      <c r="P272" s="302">
        <f t="shared" ref="P272:P303" si="599">IF(AA272&gt;0,O272,)</f>
        <v>0</v>
      </c>
      <c r="Q272" s="520">
        <v>4.9323076923076927</v>
      </c>
      <c r="R272" s="120">
        <f>IF(K272&gt;0,(K272*Q272),)</f>
        <v>1603.0000000000002</v>
      </c>
      <c r="S272" s="520">
        <v>5</v>
      </c>
      <c r="T272" s="120">
        <f t="shared" ref="T272:T303" si="600">IF(M272&gt;0,(M272*S272),)</f>
        <v>60</v>
      </c>
      <c r="U272" s="520"/>
      <c r="V272" s="120">
        <f t="shared" ref="V272:V303" si="601">IF(O272&gt;0,(O272*U272),)</f>
        <v>0</v>
      </c>
      <c r="W272" s="520"/>
      <c r="X272" s="7">
        <f t="shared" si="395"/>
        <v>0</v>
      </c>
      <c r="Y272" s="182"/>
      <c r="Z272" s="7">
        <f t="shared" ref="Z272:Z303" si="602">IF(N272&gt;0,(N272*Y272),)</f>
        <v>0</v>
      </c>
      <c r="AA272" s="182"/>
      <c r="AB272" s="7">
        <f t="shared" ref="AB272:AB303" si="603">IF(P272&gt;0,(P272*AA272),)</f>
        <v>0</v>
      </c>
      <c r="AC272" s="8">
        <f t="shared" ref="AC272:AC303" si="604">K272+M272+O272</f>
        <v>337</v>
      </c>
      <c r="AD272" s="298">
        <f>IF(AG272&gt;0,AC272,)</f>
        <v>0</v>
      </c>
      <c r="AE272" s="110">
        <f t="shared" ref="AE272:AE303" si="605">IF(AC272&gt;0,((R272+T272+V272)/AC272),)</f>
        <v>4.9347181008902083</v>
      </c>
      <c r="AF272" s="9">
        <f>IF(AC272&gt;0,(AC272*AE272),)</f>
        <v>1663.0000000000002</v>
      </c>
      <c r="AG272" s="10">
        <f t="shared" ref="AG272:AG303" si="606">IF((X272+Z272+AB272)&gt;0,((X272+Z272+AB272)/AC272),)</f>
        <v>0</v>
      </c>
      <c r="AH272" s="11">
        <f>IF(AD272&gt;0,(AC272*AG272),)</f>
        <v>0</v>
      </c>
      <c r="AI272" s="6">
        <v>887</v>
      </c>
      <c r="AJ272" s="298">
        <f t="shared" ref="AJ272:AJ303" si="607">IF(AU272&gt;0,AI272,)</f>
        <v>0</v>
      </c>
      <c r="AK272" s="6">
        <v>68</v>
      </c>
      <c r="AL272" s="298">
        <f t="shared" ref="AL272:AL303" si="608">IF(AW272&gt;0,AK272,)</f>
        <v>0</v>
      </c>
      <c r="AM272" s="6"/>
      <c r="AN272" s="298">
        <f t="shared" ref="AN272:AN303" si="609">IF(AY272&gt;0,AM272,)</f>
        <v>0</v>
      </c>
      <c r="AO272" s="182">
        <v>5.430665163472379</v>
      </c>
      <c r="AP272" s="41">
        <f>IF(AI272&gt;0,(AI272*AO272),)</f>
        <v>4817</v>
      </c>
      <c r="AQ272" s="182">
        <v>6.4411764705882355</v>
      </c>
      <c r="AR272" s="41">
        <f t="shared" ref="AR272:AR303" si="610">IF(AK272&gt;0,(AK272*AQ272),)</f>
        <v>438</v>
      </c>
      <c r="AS272" s="182"/>
      <c r="AT272" s="41">
        <f t="shared" ref="AT272:AT303" si="611">IF(AM272&gt;0,(AM272*AS272),)</f>
        <v>0</v>
      </c>
      <c r="AU272" s="182"/>
      <c r="AV272" s="111">
        <f t="shared" ref="AV272:AV303" si="612">IF(AJ272&gt;0,(AJ272*AU272),)</f>
        <v>0</v>
      </c>
      <c r="AW272" s="182"/>
      <c r="AX272" s="111">
        <f t="shared" ref="AX272:AX303" si="613">IF(AL272&gt;0,(AL272*AW272),)</f>
        <v>0</v>
      </c>
      <c r="AY272" s="182"/>
      <c r="AZ272" s="118">
        <f t="shared" ref="AZ272:AZ303" si="614">IF(AN272&gt;0,(AN272*AY272),)</f>
        <v>0</v>
      </c>
      <c r="BA272" s="8">
        <f t="shared" ref="BA272:BA303" si="615">AI272+AK272+AM272</f>
        <v>955</v>
      </c>
      <c r="BB272" s="298">
        <f>IF(BE272&gt;0,BA272,)</f>
        <v>0</v>
      </c>
      <c r="BC272" s="110">
        <f t="shared" ref="BC272:BC303" si="616">IF(BA272&gt;0,((AP272+AR272+AT272)/BA272),)</f>
        <v>5.5026178010471201</v>
      </c>
      <c r="BD272" s="9">
        <f>IF(BA272&gt;0,(BA272*BC272),)</f>
        <v>5255</v>
      </c>
      <c r="BE272" s="10">
        <f t="shared" ref="BE272:BE303" si="617">IF((AV272+AX272+AZ272)&gt;0,((AV272+AX272+AZ272)/BA272),)</f>
        <v>0</v>
      </c>
      <c r="BF272" s="11">
        <f>IF(BB272&gt;0,(BA272*BE272),)</f>
        <v>0</v>
      </c>
      <c r="BG272" s="304">
        <f t="shared" si="596"/>
        <v>1292</v>
      </c>
      <c r="BH272" s="298">
        <f t="shared" si="597"/>
        <v>0</v>
      </c>
      <c r="BI272" s="112">
        <f t="shared" ref="BI272:BI303" si="618">IF(BG272&gt;0,((AC272*AE272)+(BA272*BC272))/BG272,)</f>
        <v>5.3544891640866874</v>
      </c>
      <c r="BJ272" s="113">
        <f>IF(BG272&gt;0,(BG272*BI272),)</f>
        <v>6918</v>
      </c>
      <c r="BK272" s="10">
        <f t="shared" ref="BK272:BK303" si="619">IF(BH272&gt;0,((AD272*AG272)+(BB272*BE272))/BH272,)</f>
        <v>0</v>
      </c>
      <c r="BL272" s="119">
        <f>IF(BH272&gt;0,(BH272*BK272),)</f>
        <v>0</v>
      </c>
      <c r="BM272" s="5">
        <v>1610</v>
      </c>
      <c r="BN272" s="298">
        <f>IF(BY272&gt;0,BM272,)</f>
        <v>0</v>
      </c>
      <c r="BO272" s="6">
        <v>713</v>
      </c>
      <c r="BP272" s="298">
        <f t="shared" ref="BP272:BP303" si="620">IF(CA272&gt;0,BO272,)</f>
        <v>0</v>
      </c>
      <c r="BQ272" s="6"/>
      <c r="BR272" s="298">
        <f t="shared" ref="BR272:BR303" si="621">IF(CC272&gt;0,BQ272,)</f>
        <v>0</v>
      </c>
      <c r="BS272" s="183">
        <v>3.6608695652173915</v>
      </c>
      <c r="BT272" s="41">
        <f>IF(BM272&gt;0,(BM272*BS272),)</f>
        <v>5894</v>
      </c>
      <c r="BU272" s="183">
        <v>3.8793828892005608</v>
      </c>
      <c r="BV272" s="41">
        <f t="shared" ref="BV272:BV303" si="622">IF(BO272&gt;0,(BO272*BU272),)</f>
        <v>2766</v>
      </c>
      <c r="BW272" s="183"/>
      <c r="BX272" s="41">
        <f t="shared" ref="BX272:BX303" si="623">IF(BQ272&gt;0,(BQ272*BW272),)</f>
        <v>0</v>
      </c>
      <c r="BY272" s="182"/>
      <c r="BZ272" s="111">
        <f t="shared" si="426"/>
        <v>0</v>
      </c>
      <c r="CA272" s="182"/>
      <c r="CB272" s="111">
        <f t="shared" ref="CB272:CB303" si="624">IF(BP272&gt;0,(BP272*CA272),)</f>
        <v>0</v>
      </c>
      <c r="CC272" s="182"/>
      <c r="CD272" s="111">
        <f t="shared" ref="CD272:CD303" si="625">IF(BR272&gt;0,(BR272*CC272),)</f>
        <v>0</v>
      </c>
      <c r="CE272" s="8">
        <f t="shared" ref="CE272:CE303" si="626">BM272+BO272+BQ272</f>
        <v>2323</v>
      </c>
      <c r="CF272" s="298">
        <f>IF(CI272&gt;0,CE272,)</f>
        <v>0</v>
      </c>
      <c r="CG272" s="110">
        <f t="shared" ref="CG272:CG303" si="627">IF(CE272&gt;0,((BT272+BV272+BX272)/CE272),)</f>
        <v>3.7279380111924234</v>
      </c>
      <c r="CH272" s="9">
        <f>IF(CE272&gt;0,(CE272*CG272),)</f>
        <v>8660</v>
      </c>
      <c r="CI272" s="10">
        <f t="shared" ref="CI272:CI303" si="628">IF((BZ272+CB272+CD272)&gt;0,((BZ272+CB272+CD272)/CE272),)</f>
        <v>0</v>
      </c>
      <c r="CJ272" s="117">
        <f>IF(CE272&gt;0,(CE272*CI272),)</f>
        <v>0</v>
      </c>
      <c r="CK272" s="5">
        <v>209</v>
      </c>
      <c r="CL272" s="302">
        <f t="shared" ref="CL272:CL303" si="629">IF(CO272&gt;0,CK272,)</f>
        <v>0</v>
      </c>
      <c r="CM272" s="40">
        <v>6.1531100478468899</v>
      </c>
      <c r="CN272" s="9">
        <f t="shared" ref="CN272:CN303" si="630">IF(CK272&gt;0,(CK272*CM272),)</f>
        <v>1286</v>
      </c>
      <c r="CO272" s="6"/>
      <c r="CP272" s="117">
        <f t="shared" ref="CP272:CP303" si="631">IF(CO272&gt;0,(CK272*CO272),)</f>
        <v>0</v>
      </c>
      <c r="CQ272" s="195">
        <f t="shared" si="582"/>
        <v>1678</v>
      </c>
      <c r="CR272" s="298">
        <f t="shared" si="583"/>
        <v>0</v>
      </c>
      <c r="CS272" s="9">
        <f t="shared" si="584"/>
        <v>6332</v>
      </c>
      <c r="CT272" s="117" t="str">
        <f t="shared" si="585"/>
        <v/>
      </c>
      <c r="CU272" s="196">
        <f t="shared" si="586"/>
        <v>713</v>
      </c>
      <c r="CV272" s="298">
        <f t="shared" si="587"/>
        <v>0</v>
      </c>
      <c r="CW272" s="31">
        <f t="shared" si="588"/>
        <v>2766</v>
      </c>
      <c r="CX272" s="121">
        <f t="shared" si="589"/>
        <v>0</v>
      </c>
      <c r="CY272" s="196">
        <f t="shared" ref="CY272:CY303" si="632">+CU272+CQ272</f>
        <v>2391</v>
      </c>
      <c r="CZ272" s="298">
        <f t="shared" ref="CZ272:CZ303" si="633">+CV272+CR272</f>
        <v>0</v>
      </c>
      <c r="DA272" s="31">
        <f t="shared" ref="DA272:DA303" si="634">IF(CY272&gt;0,(CS272+CW272),"")</f>
        <v>9098</v>
      </c>
      <c r="DB272" s="121" t="str">
        <f t="shared" ref="DB272:DB303" si="635">IF(CZ272&gt;0,(CT272+CX272),"")</f>
        <v/>
      </c>
      <c r="DC272" s="196">
        <f t="shared" si="590"/>
        <v>955</v>
      </c>
      <c r="DD272" s="298">
        <f t="shared" si="591"/>
        <v>0</v>
      </c>
      <c r="DE272" s="9">
        <f t="shared" si="592"/>
        <v>5255</v>
      </c>
      <c r="DF272" s="11" t="str">
        <f t="shared" si="593"/>
        <v/>
      </c>
      <c r="DG272" s="29">
        <f t="shared" ref="DG272:DG303" si="636">IF((BG272+CE272+CK272)&gt;0,(BJ272+CH272+CN272),"")</f>
        <v>16864</v>
      </c>
      <c r="DH272" s="11" t="str">
        <f t="shared" ref="DH272:DH303" si="637">IF((BH272+CF272+CL272)&gt;0,(BL272+CJ272+CP272),"")</f>
        <v/>
      </c>
    </row>
    <row r="273" spans="1:112">
      <c r="A273" s="172" t="s">
        <v>290</v>
      </c>
      <c r="B273" s="171" t="s">
        <v>604</v>
      </c>
      <c r="C273" s="172">
        <v>222831</v>
      </c>
      <c r="D273" s="135">
        <v>3</v>
      </c>
      <c r="E273" s="413">
        <v>782</v>
      </c>
      <c r="F273" s="346">
        <v>3</v>
      </c>
      <c r="G273" s="116">
        <f t="shared" si="393"/>
        <v>779</v>
      </c>
      <c r="H273" s="108">
        <f t="shared" si="594"/>
        <v>779</v>
      </c>
      <c r="I273" s="376">
        <f t="shared" si="595"/>
        <v>0</v>
      </c>
      <c r="J273" s="375"/>
      <c r="K273" s="5">
        <v>116</v>
      </c>
      <c r="L273" s="302">
        <f t="shared" si="394"/>
        <v>0</v>
      </c>
      <c r="M273" s="512">
        <v>3</v>
      </c>
      <c r="N273" s="302">
        <f t="shared" si="598"/>
        <v>0</v>
      </c>
      <c r="O273" s="512"/>
      <c r="P273" s="302">
        <f t="shared" si="599"/>
        <v>0</v>
      </c>
      <c r="Q273" s="520">
        <v>4.4655172413793105</v>
      </c>
      <c r="R273" s="120">
        <f t="shared" si="376"/>
        <v>518</v>
      </c>
      <c r="S273" s="520">
        <v>4.333333333333333</v>
      </c>
      <c r="T273" s="120">
        <f t="shared" si="600"/>
        <v>13</v>
      </c>
      <c r="U273" s="520"/>
      <c r="V273" s="120">
        <f t="shared" si="601"/>
        <v>0</v>
      </c>
      <c r="W273" s="520"/>
      <c r="X273" s="7">
        <f t="shared" si="395"/>
        <v>0</v>
      </c>
      <c r="Y273" s="182"/>
      <c r="Z273" s="7">
        <f t="shared" si="602"/>
        <v>0</v>
      </c>
      <c r="AA273" s="182"/>
      <c r="AB273" s="7">
        <f t="shared" si="603"/>
        <v>0</v>
      </c>
      <c r="AC273" s="8">
        <f t="shared" si="604"/>
        <v>119</v>
      </c>
      <c r="AD273" s="298">
        <f t="shared" si="379"/>
        <v>0</v>
      </c>
      <c r="AE273" s="110">
        <f t="shared" si="605"/>
        <v>4.46218487394958</v>
      </c>
      <c r="AF273" s="9">
        <f t="shared" si="380"/>
        <v>531</v>
      </c>
      <c r="AG273" s="10">
        <f t="shared" si="606"/>
        <v>0</v>
      </c>
      <c r="AH273" s="11">
        <f t="shared" si="381"/>
        <v>0</v>
      </c>
      <c r="AI273" s="6">
        <v>254</v>
      </c>
      <c r="AJ273" s="298">
        <f t="shared" si="607"/>
        <v>0</v>
      </c>
      <c r="AK273" s="6">
        <v>22</v>
      </c>
      <c r="AL273" s="298">
        <f t="shared" si="608"/>
        <v>0</v>
      </c>
      <c r="AM273" s="6"/>
      <c r="AN273" s="298">
        <f t="shared" si="609"/>
        <v>0</v>
      </c>
      <c r="AO273" s="182">
        <v>5.2992125984251972</v>
      </c>
      <c r="AP273" s="41">
        <f t="shared" si="382"/>
        <v>1346</v>
      </c>
      <c r="AQ273" s="182">
        <v>6.4090909090909092</v>
      </c>
      <c r="AR273" s="41">
        <f t="shared" si="610"/>
        <v>141</v>
      </c>
      <c r="AS273" s="182"/>
      <c r="AT273" s="41">
        <f t="shared" si="611"/>
        <v>0</v>
      </c>
      <c r="AU273" s="182"/>
      <c r="AV273" s="111">
        <f t="shared" si="612"/>
        <v>0</v>
      </c>
      <c r="AW273" s="182"/>
      <c r="AX273" s="111">
        <f t="shared" si="613"/>
        <v>0</v>
      </c>
      <c r="AY273" s="182"/>
      <c r="AZ273" s="118">
        <f t="shared" si="614"/>
        <v>0</v>
      </c>
      <c r="BA273" s="8">
        <f t="shared" si="615"/>
        <v>276</v>
      </c>
      <c r="BB273" s="298">
        <f t="shared" si="386"/>
        <v>0</v>
      </c>
      <c r="BC273" s="110">
        <f t="shared" si="616"/>
        <v>5.38768115942029</v>
      </c>
      <c r="BD273" s="9">
        <f t="shared" si="387"/>
        <v>1487</v>
      </c>
      <c r="BE273" s="10">
        <f t="shared" si="617"/>
        <v>0</v>
      </c>
      <c r="BF273" s="11">
        <f t="shared" si="388"/>
        <v>0</v>
      </c>
      <c r="BG273" s="304">
        <f t="shared" si="596"/>
        <v>395</v>
      </c>
      <c r="BH273" s="298">
        <f t="shared" si="597"/>
        <v>0</v>
      </c>
      <c r="BI273" s="112">
        <f t="shared" si="618"/>
        <v>5.1088607594936706</v>
      </c>
      <c r="BJ273" s="113">
        <f t="shared" si="389"/>
        <v>2017.9999999999998</v>
      </c>
      <c r="BK273" s="10">
        <f t="shared" si="619"/>
        <v>0</v>
      </c>
      <c r="BL273" s="119">
        <f t="shared" si="390"/>
        <v>0</v>
      </c>
      <c r="BM273" s="5">
        <v>253</v>
      </c>
      <c r="BN273" s="298">
        <f t="shared" si="420"/>
        <v>0</v>
      </c>
      <c r="BO273" s="6">
        <v>62</v>
      </c>
      <c r="BP273" s="298">
        <f t="shared" si="620"/>
        <v>0</v>
      </c>
      <c r="BQ273" s="6"/>
      <c r="BR273" s="298">
        <f t="shared" si="621"/>
        <v>0</v>
      </c>
      <c r="BS273" s="183">
        <v>3.6600790513833994</v>
      </c>
      <c r="BT273" s="41">
        <f t="shared" si="423"/>
        <v>926</v>
      </c>
      <c r="BU273" s="183">
        <v>3.838709677419355</v>
      </c>
      <c r="BV273" s="41">
        <f t="shared" si="622"/>
        <v>238</v>
      </c>
      <c r="BW273" s="183"/>
      <c r="BX273" s="41">
        <f t="shared" si="623"/>
        <v>0</v>
      </c>
      <c r="BY273" s="182"/>
      <c r="BZ273" s="111">
        <f t="shared" si="426"/>
        <v>0</v>
      </c>
      <c r="CA273" s="182"/>
      <c r="CB273" s="111">
        <f t="shared" si="624"/>
        <v>0</v>
      </c>
      <c r="CC273" s="182"/>
      <c r="CD273" s="111">
        <f t="shared" si="625"/>
        <v>0</v>
      </c>
      <c r="CE273" s="8">
        <f t="shared" si="626"/>
        <v>315</v>
      </c>
      <c r="CF273" s="298">
        <f t="shared" si="396"/>
        <v>0</v>
      </c>
      <c r="CG273" s="110">
        <f t="shared" si="627"/>
        <v>3.6952380952380954</v>
      </c>
      <c r="CH273" s="9">
        <f t="shared" si="397"/>
        <v>1164</v>
      </c>
      <c r="CI273" s="10">
        <f t="shared" si="628"/>
        <v>0</v>
      </c>
      <c r="CJ273" s="117">
        <f t="shared" si="398"/>
        <v>0</v>
      </c>
      <c r="CK273" s="5">
        <v>69</v>
      </c>
      <c r="CL273" s="302">
        <f t="shared" si="629"/>
        <v>0</v>
      </c>
      <c r="CM273" s="40">
        <v>4.7536231884057969</v>
      </c>
      <c r="CN273" s="9">
        <f t="shared" si="630"/>
        <v>328</v>
      </c>
      <c r="CO273" s="6"/>
      <c r="CP273" s="117">
        <f t="shared" si="631"/>
        <v>0</v>
      </c>
      <c r="CQ273" s="195">
        <f t="shared" si="582"/>
        <v>275</v>
      </c>
      <c r="CR273" s="298">
        <f t="shared" si="583"/>
        <v>0</v>
      </c>
      <c r="CS273" s="9">
        <f t="shared" si="584"/>
        <v>1067</v>
      </c>
      <c r="CT273" s="117" t="str">
        <f t="shared" si="585"/>
        <v/>
      </c>
      <c r="CU273" s="196">
        <f t="shared" si="586"/>
        <v>62</v>
      </c>
      <c r="CV273" s="298">
        <f t="shared" si="587"/>
        <v>0</v>
      </c>
      <c r="CW273" s="31">
        <f t="shared" si="588"/>
        <v>238</v>
      </c>
      <c r="CX273" s="121">
        <f t="shared" si="589"/>
        <v>0</v>
      </c>
      <c r="CY273" s="196">
        <f t="shared" si="632"/>
        <v>337</v>
      </c>
      <c r="CZ273" s="298">
        <f t="shared" si="633"/>
        <v>0</v>
      </c>
      <c r="DA273" s="31">
        <f t="shared" si="634"/>
        <v>1305</v>
      </c>
      <c r="DB273" s="121" t="str">
        <f t="shared" si="635"/>
        <v/>
      </c>
      <c r="DC273" s="196">
        <f t="shared" si="590"/>
        <v>276</v>
      </c>
      <c r="DD273" s="298">
        <f t="shared" si="591"/>
        <v>0</v>
      </c>
      <c r="DE273" s="9">
        <f t="shared" si="592"/>
        <v>1487</v>
      </c>
      <c r="DF273" s="11" t="str">
        <f t="shared" si="593"/>
        <v/>
      </c>
      <c r="DG273" s="29">
        <f t="shared" si="636"/>
        <v>3510</v>
      </c>
      <c r="DH273" s="11" t="str">
        <f t="shared" si="637"/>
        <v/>
      </c>
    </row>
    <row r="274" spans="1:112">
      <c r="A274" s="172" t="s">
        <v>290</v>
      </c>
      <c r="B274" s="171" t="s">
        <v>605</v>
      </c>
      <c r="C274" s="172">
        <v>226091</v>
      </c>
      <c r="D274" s="135">
        <v>3</v>
      </c>
      <c r="E274" s="413">
        <v>1213</v>
      </c>
      <c r="F274" s="346">
        <v>16</v>
      </c>
      <c r="G274" s="116">
        <f t="shared" si="393"/>
        <v>1197</v>
      </c>
      <c r="H274" s="108">
        <f t="shared" si="594"/>
        <v>1197</v>
      </c>
      <c r="I274" s="376">
        <f t="shared" si="595"/>
        <v>0</v>
      </c>
      <c r="J274" s="375"/>
      <c r="K274" s="5">
        <v>96</v>
      </c>
      <c r="L274" s="302">
        <f t="shared" si="394"/>
        <v>0</v>
      </c>
      <c r="M274" s="512">
        <v>12</v>
      </c>
      <c r="N274" s="302">
        <f t="shared" si="598"/>
        <v>0</v>
      </c>
      <c r="O274" s="512"/>
      <c r="P274" s="302">
        <f t="shared" si="599"/>
        <v>0</v>
      </c>
      <c r="Q274" s="520">
        <v>4.739583333333333</v>
      </c>
      <c r="R274" s="120">
        <f t="shared" si="376"/>
        <v>455</v>
      </c>
      <c r="S274" s="520">
        <v>4.833333333333333</v>
      </c>
      <c r="T274" s="120">
        <f t="shared" si="600"/>
        <v>58</v>
      </c>
      <c r="U274" s="520"/>
      <c r="V274" s="120">
        <f t="shared" si="601"/>
        <v>0</v>
      </c>
      <c r="W274" s="520"/>
      <c r="X274" s="7">
        <f t="shared" si="395"/>
        <v>0</v>
      </c>
      <c r="Y274" s="182"/>
      <c r="Z274" s="7">
        <f t="shared" si="602"/>
        <v>0</v>
      </c>
      <c r="AA274" s="182"/>
      <c r="AB274" s="7">
        <f t="shared" si="603"/>
        <v>0</v>
      </c>
      <c r="AC274" s="8">
        <f t="shared" si="604"/>
        <v>108</v>
      </c>
      <c r="AD274" s="298">
        <f t="shared" si="379"/>
        <v>0</v>
      </c>
      <c r="AE274" s="110">
        <f t="shared" si="605"/>
        <v>4.75</v>
      </c>
      <c r="AF274" s="9">
        <f t="shared" si="380"/>
        <v>513</v>
      </c>
      <c r="AG274" s="10">
        <f t="shared" si="606"/>
        <v>0</v>
      </c>
      <c r="AH274" s="11">
        <f t="shared" si="381"/>
        <v>0</v>
      </c>
      <c r="AI274" s="6">
        <v>418</v>
      </c>
      <c r="AJ274" s="298">
        <f t="shared" si="607"/>
        <v>0</v>
      </c>
      <c r="AK274" s="6">
        <v>41</v>
      </c>
      <c r="AL274" s="298">
        <f t="shared" si="608"/>
        <v>0</v>
      </c>
      <c r="AM274" s="6"/>
      <c r="AN274" s="298">
        <f t="shared" si="609"/>
        <v>0</v>
      </c>
      <c r="AO274" s="182">
        <v>5.5047846889952154</v>
      </c>
      <c r="AP274" s="41">
        <f t="shared" si="382"/>
        <v>2301</v>
      </c>
      <c r="AQ274" s="182">
        <v>6.2682926829268295</v>
      </c>
      <c r="AR274" s="41">
        <f t="shared" si="610"/>
        <v>257</v>
      </c>
      <c r="AS274" s="182"/>
      <c r="AT274" s="41">
        <f t="shared" si="611"/>
        <v>0</v>
      </c>
      <c r="AU274" s="182"/>
      <c r="AV274" s="111">
        <f t="shared" si="612"/>
        <v>0</v>
      </c>
      <c r="AW274" s="182"/>
      <c r="AX274" s="111">
        <f t="shared" si="613"/>
        <v>0</v>
      </c>
      <c r="AY274" s="182"/>
      <c r="AZ274" s="118">
        <f t="shared" si="614"/>
        <v>0</v>
      </c>
      <c r="BA274" s="8">
        <f t="shared" si="615"/>
        <v>459</v>
      </c>
      <c r="BB274" s="298">
        <f t="shared" si="386"/>
        <v>0</v>
      </c>
      <c r="BC274" s="110">
        <f t="shared" si="616"/>
        <v>5.5729847494553377</v>
      </c>
      <c r="BD274" s="9">
        <f t="shared" si="387"/>
        <v>2558</v>
      </c>
      <c r="BE274" s="10">
        <f t="shared" si="617"/>
        <v>0</v>
      </c>
      <c r="BF274" s="11">
        <f t="shared" si="388"/>
        <v>0</v>
      </c>
      <c r="BG274" s="304">
        <f t="shared" si="596"/>
        <v>567</v>
      </c>
      <c r="BH274" s="298">
        <f t="shared" si="597"/>
        <v>0</v>
      </c>
      <c r="BI274" s="112">
        <f t="shared" si="618"/>
        <v>5.4162257495590831</v>
      </c>
      <c r="BJ274" s="113">
        <f t="shared" si="389"/>
        <v>3071</v>
      </c>
      <c r="BK274" s="10">
        <f t="shared" si="619"/>
        <v>0</v>
      </c>
      <c r="BL274" s="119">
        <f t="shared" si="390"/>
        <v>0</v>
      </c>
      <c r="BM274" s="5">
        <v>297</v>
      </c>
      <c r="BN274" s="298">
        <f t="shared" si="420"/>
        <v>0</v>
      </c>
      <c r="BO274" s="6">
        <v>163</v>
      </c>
      <c r="BP274" s="298">
        <f t="shared" si="620"/>
        <v>0</v>
      </c>
      <c r="BQ274" s="6"/>
      <c r="BR274" s="298">
        <f t="shared" si="621"/>
        <v>0</v>
      </c>
      <c r="BS274" s="183">
        <v>3.7777777777777777</v>
      </c>
      <c r="BT274" s="41">
        <f t="shared" si="423"/>
        <v>1122</v>
      </c>
      <c r="BU274" s="183">
        <v>4.1840490797546011</v>
      </c>
      <c r="BV274" s="41">
        <f t="shared" si="622"/>
        <v>682</v>
      </c>
      <c r="BW274" s="183"/>
      <c r="BX274" s="41">
        <f t="shared" si="623"/>
        <v>0</v>
      </c>
      <c r="BY274" s="182"/>
      <c r="BZ274" s="111">
        <f t="shared" si="426"/>
        <v>0</v>
      </c>
      <c r="CA274" s="182"/>
      <c r="CB274" s="111">
        <f t="shared" si="624"/>
        <v>0</v>
      </c>
      <c r="CC274" s="182"/>
      <c r="CD274" s="111">
        <f t="shared" si="625"/>
        <v>0</v>
      </c>
      <c r="CE274" s="8">
        <f t="shared" si="626"/>
        <v>460</v>
      </c>
      <c r="CF274" s="298">
        <f t="shared" si="396"/>
        <v>0</v>
      </c>
      <c r="CG274" s="110">
        <f t="shared" si="627"/>
        <v>3.9217391304347826</v>
      </c>
      <c r="CH274" s="9">
        <f t="shared" si="397"/>
        <v>1804</v>
      </c>
      <c r="CI274" s="10">
        <f t="shared" si="628"/>
        <v>0</v>
      </c>
      <c r="CJ274" s="117">
        <f t="shared" si="398"/>
        <v>0</v>
      </c>
      <c r="CK274" s="5">
        <v>170</v>
      </c>
      <c r="CL274" s="302">
        <f t="shared" si="629"/>
        <v>0</v>
      </c>
      <c r="CM274" s="40">
        <v>5.6235294117647054</v>
      </c>
      <c r="CN274" s="9">
        <f t="shared" si="630"/>
        <v>955.99999999999989</v>
      </c>
      <c r="CO274" s="6"/>
      <c r="CP274" s="117">
        <f t="shared" si="631"/>
        <v>0</v>
      </c>
      <c r="CQ274" s="195">
        <f t="shared" si="582"/>
        <v>338</v>
      </c>
      <c r="CR274" s="298">
        <f t="shared" si="583"/>
        <v>0</v>
      </c>
      <c r="CS274" s="9">
        <f t="shared" si="584"/>
        <v>1379</v>
      </c>
      <c r="CT274" s="117" t="str">
        <f t="shared" si="585"/>
        <v/>
      </c>
      <c r="CU274" s="196">
        <f t="shared" si="586"/>
        <v>163</v>
      </c>
      <c r="CV274" s="298">
        <f t="shared" si="587"/>
        <v>0</v>
      </c>
      <c r="CW274" s="31">
        <f t="shared" si="588"/>
        <v>682</v>
      </c>
      <c r="CX274" s="121">
        <f t="shared" si="589"/>
        <v>0</v>
      </c>
      <c r="CY274" s="196">
        <f t="shared" si="632"/>
        <v>501</v>
      </c>
      <c r="CZ274" s="298">
        <f t="shared" si="633"/>
        <v>0</v>
      </c>
      <c r="DA274" s="31">
        <f t="shared" si="634"/>
        <v>2061</v>
      </c>
      <c r="DB274" s="121" t="str">
        <f t="shared" si="635"/>
        <v/>
      </c>
      <c r="DC274" s="196">
        <f t="shared" si="590"/>
        <v>459</v>
      </c>
      <c r="DD274" s="298">
        <f t="shared" si="591"/>
        <v>0</v>
      </c>
      <c r="DE274" s="9">
        <f t="shared" si="592"/>
        <v>2558</v>
      </c>
      <c r="DF274" s="11" t="str">
        <f t="shared" si="593"/>
        <v/>
      </c>
      <c r="DG274" s="29">
        <f t="shared" si="636"/>
        <v>5831</v>
      </c>
      <c r="DH274" s="11" t="str">
        <f t="shared" si="637"/>
        <v/>
      </c>
    </row>
    <row r="275" spans="1:112">
      <c r="A275" s="172" t="s">
        <v>290</v>
      </c>
      <c r="B275" s="171" t="s">
        <v>606</v>
      </c>
      <c r="C275" s="172">
        <v>226833</v>
      </c>
      <c r="D275" s="135">
        <v>3</v>
      </c>
      <c r="E275" s="413">
        <v>1006</v>
      </c>
      <c r="F275" s="346">
        <v>0</v>
      </c>
      <c r="G275" s="116">
        <f t="shared" si="393"/>
        <v>1006</v>
      </c>
      <c r="H275" s="108">
        <f t="shared" si="594"/>
        <v>1006</v>
      </c>
      <c r="I275" s="376">
        <f t="shared" si="595"/>
        <v>0</v>
      </c>
      <c r="J275" s="375"/>
      <c r="K275" s="5">
        <v>34</v>
      </c>
      <c r="L275" s="302">
        <f t="shared" si="394"/>
        <v>0</v>
      </c>
      <c r="M275" s="512">
        <v>4</v>
      </c>
      <c r="N275" s="302">
        <f t="shared" si="598"/>
        <v>0</v>
      </c>
      <c r="O275" s="512"/>
      <c r="P275" s="302">
        <f t="shared" si="599"/>
        <v>0</v>
      </c>
      <c r="Q275" s="520">
        <v>5.117647058823529</v>
      </c>
      <c r="R275" s="120">
        <f t="shared" si="376"/>
        <v>174</v>
      </c>
      <c r="S275" s="520">
        <v>5.75</v>
      </c>
      <c r="T275" s="120">
        <f t="shared" si="600"/>
        <v>23</v>
      </c>
      <c r="U275" s="520"/>
      <c r="V275" s="120">
        <f t="shared" si="601"/>
        <v>0</v>
      </c>
      <c r="W275" s="520"/>
      <c r="X275" s="7">
        <f t="shared" si="395"/>
        <v>0</v>
      </c>
      <c r="Y275" s="182"/>
      <c r="Z275" s="7">
        <f t="shared" si="602"/>
        <v>0</v>
      </c>
      <c r="AA275" s="182"/>
      <c r="AB275" s="7">
        <f t="shared" si="603"/>
        <v>0</v>
      </c>
      <c r="AC275" s="8">
        <f t="shared" si="604"/>
        <v>38</v>
      </c>
      <c r="AD275" s="298">
        <f t="shared" si="379"/>
        <v>0</v>
      </c>
      <c r="AE275" s="110">
        <f t="shared" si="605"/>
        <v>5.1842105263157894</v>
      </c>
      <c r="AF275" s="9">
        <f t="shared" si="380"/>
        <v>197</v>
      </c>
      <c r="AG275" s="10">
        <f t="shared" si="606"/>
        <v>0</v>
      </c>
      <c r="AH275" s="11">
        <f t="shared" si="381"/>
        <v>0</v>
      </c>
      <c r="AI275" s="6">
        <v>249</v>
      </c>
      <c r="AJ275" s="298">
        <f t="shared" si="607"/>
        <v>0</v>
      </c>
      <c r="AK275" s="6">
        <v>18</v>
      </c>
      <c r="AL275" s="298">
        <f t="shared" si="608"/>
        <v>0</v>
      </c>
      <c r="AM275" s="6"/>
      <c r="AN275" s="298">
        <f t="shared" si="609"/>
        <v>0</v>
      </c>
      <c r="AO275" s="182">
        <v>5.4618473895582333</v>
      </c>
      <c r="AP275" s="41">
        <f t="shared" si="382"/>
        <v>1360</v>
      </c>
      <c r="AQ275" s="182">
        <v>5.6111111111111107</v>
      </c>
      <c r="AR275" s="41">
        <f t="shared" si="610"/>
        <v>101</v>
      </c>
      <c r="AS275" s="182"/>
      <c r="AT275" s="41">
        <f t="shared" si="611"/>
        <v>0</v>
      </c>
      <c r="AU275" s="182"/>
      <c r="AV275" s="111">
        <f t="shared" si="612"/>
        <v>0</v>
      </c>
      <c r="AW275" s="182"/>
      <c r="AX275" s="111">
        <f t="shared" si="613"/>
        <v>0</v>
      </c>
      <c r="AY275" s="182"/>
      <c r="AZ275" s="118">
        <f t="shared" si="614"/>
        <v>0</v>
      </c>
      <c r="BA275" s="8">
        <f t="shared" si="615"/>
        <v>267</v>
      </c>
      <c r="BB275" s="298">
        <f t="shared" si="386"/>
        <v>0</v>
      </c>
      <c r="BC275" s="110">
        <f t="shared" si="616"/>
        <v>5.4719101123595504</v>
      </c>
      <c r="BD275" s="9">
        <f t="shared" si="387"/>
        <v>1461</v>
      </c>
      <c r="BE275" s="10">
        <f t="shared" si="617"/>
        <v>0</v>
      </c>
      <c r="BF275" s="11">
        <f t="shared" si="388"/>
        <v>0</v>
      </c>
      <c r="BG275" s="304">
        <f t="shared" si="596"/>
        <v>305</v>
      </c>
      <c r="BH275" s="298">
        <f t="shared" si="597"/>
        <v>0</v>
      </c>
      <c r="BI275" s="112">
        <f t="shared" si="618"/>
        <v>5.4360655737704917</v>
      </c>
      <c r="BJ275" s="113">
        <f t="shared" si="389"/>
        <v>1658</v>
      </c>
      <c r="BK275" s="10">
        <f t="shared" si="619"/>
        <v>0</v>
      </c>
      <c r="BL275" s="119">
        <f t="shared" si="390"/>
        <v>0</v>
      </c>
      <c r="BM275" s="5">
        <v>316</v>
      </c>
      <c r="BN275" s="298">
        <f t="shared" si="420"/>
        <v>0</v>
      </c>
      <c r="BO275" s="6">
        <v>231</v>
      </c>
      <c r="BP275" s="298">
        <f t="shared" si="620"/>
        <v>0</v>
      </c>
      <c r="BQ275" s="6"/>
      <c r="BR275" s="298">
        <f t="shared" si="621"/>
        <v>0</v>
      </c>
      <c r="BS275" s="183">
        <v>3.8322784810126582</v>
      </c>
      <c r="BT275" s="41">
        <f t="shared" si="423"/>
        <v>1211</v>
      </c>
      <c r="BU275" s="183">
        <v>3.6796536796536796</v>
      </c>
      <c r="BV275" s="41">
        <f t="shared" si="622"/>
        <v>850</v>
      </c>
      <c r="BW275" s="183"/>
      <c r="BX275" s="41">
        <f t="shared" si="623"/>
        <v>0</v>
      </c>
      <c r="BY275" s="182"/>
      <c r="BZ275" s="111">
        <f t="shared" si="426"/>
        <v>0</v>
      </c>
      <c r="CA275" s="182"/>
      <c r="CB275" s="111">
        <f t="shared" si="624"/>
        <v>0</v>
      </c>
      <c r="CC275" s="182"/>
      <c r="CD275" s="111">
        <f t="shared" si="625"/>
        <v>0</v>
      </c>
      <c r="CE275" s="8">
        <f t="shared" si="626"/>
        <v>547</v>
      </c>
      <c r="CF275" s="298">
        <f t="shared" si="396"/>
        <v>0</v>
      </c>
      <c r="CG275" s="110">
        <f t="shared" si="627"/>
        <v>3.7678244972577697</v>
      </c>
      <c r="CH275" s="9">
        <f t="shared" si="397"/>
        <v>2061</v>
      </c>
      <c r="CI275" s="10">
        <f t="shared" si="628"/>
        <v>0</v>
      </c>
      <c r="CJ275" s="117">
        <f t="shared" si="398"/>
        <v>0</v>
      </c>
      <c r="CK275" s="5">
        <v>154</v>
      </c>
      <c r="CL275" s="302">
        <f t="shared" si="629"/>
        <v>0</v>
      </c>
      <c r="CM275" s="40">
        <v>3.7142857142857144</v>
      </c>
      <c r="CN275" s="9">
        <f t="shared" si="630"/>
        <v>572</v>
      </c>
      <c r="CO275" s="6"/>
      <c r="CP275" s="117">
        <f t="shared" si="631"/>
        <v>0</v>
      </c>
      <c r="CQ275" s="195">
        <f t="shared" si="582"/>
        <v>334</v>
      </c>
      <c r="CR275" s="298">
        <f t="shared" si="583"/>
        <v>0</v>
      </c>
      <c r="CS275" s="9">
        <f t="shared" si="584"/>
        <v>1312</v>
      </c>
      <c r="CT275" s="117" t="str">
        <f t="shared" si="585"/>
        <v/>
      </c>
      <c r="CU275" s="196">
        <f t="shared" si="586"/>
        <v>231</v>
      </c>
      <c r="CV275" s="298">
        <f t="shared" si="587"/>
        <v>0</v>
      </c>
      <c r="CW275" s="31">
        <f t="shared" si="588"/>
        <v>850</v>
      </c>
      <c r="CX275" s="121">
        <f t="shared" si="589"/>
        <v>0</v>
      </c>
      <c r="CY275" s="196">
        <f t="shared" si="632"/>
        <v>565</v>
      </c>
      <c r="CZ275" s="298">
        <f t="shared" si="633"/>
        <v>0</v>
      </c>
      <c r="DA275" s="31">
        <f t="shared" si="634"/>
        <v>2162</v>
      </c>
      <c r="DB275" s="121" t="str">
        <f t="shared" si="635"/>
        <v/>
      </c>
      <c r="DC275" s="196">
        <f t="shared" si="590"/>
        <v>267</v>
      </c>
      <c r="DD275" s="298">
        <f t="shared" si="591"/>
        <v>0</v>
      </c>
      <c r="DE275" s="9">
        <f t="shared" si="592"/>
        <v>1461</v>
      </c>
      <c r="DF275" s="11" t="str">
        <f t="shared" si="593"/>
        <v/>
      </c>
      <c r="DG275" s="29">
        <f t="shared" si="636"/>
        <v>4291</v>
      </c>
      <c r="DH275" s="11" t="str">
        <f t="shared" si="637"/>
        <v/>
      </c>
    </row>
    <row r="276" spans="1:112">
      <c r="A276" s="172" t="s">
        <v>290</v>
      </c>
      <c r="B276" s="171" t="s">
        <v>607</v>
      </c>
      <c r="C276" s="172">
        <v>227526</v>
      </c>
      <c r="D276" s="135">
        <v>3</v>
      </c>
      <c r="E276" s="413">
        <v>866</v>
      </c>
      <c r="F276" s="346">
        <v>5</v>
      </c>
      <c r="G276" s="116">
        <f t="shared" si="393"/>
        <v>861</v>
      </c>
      <c r="H276" s="108">
        <f t="shared" si="594"/>
        <v>861</v>
      </c>
      <c r="I276" s="376">
        <f t="shared" si="595"/>
        <v>0</v>
      </c>
      <c r="J276" s="375"/>
      <c r="K276" s="5">
        <v>44</v>
      </c>
      <c r="L276" s="302">
        <f t="shared" si="394"/>
        <v>0</v>
      </c>
      <c r="M276" s="512">
        <v>16</v>
      </c>
      <c r="N276" s="302">
        <f t="shared" si="598"/>
        <v>0</v>
      </c>
      <c r="O276" s="512"/>
      <c r="P276" s="302">
        <f t="shared" si="599"/>
        <v>0</v>
      </c>
      <c r="Q276" s="520">
        <v>5.0227272727272725</v>
      </c>
      <c r="R276" s="120">
        <f t="shared" si="376"/>
        <v>221</v>
      </c>
      <c r="S276" s="520">
        <v>4.5</v>
      </c>
      <c r="T276" s="120">
        <f t="shared" si="600"/>
        <v>72</v>
      </c>
      <c r="U276" s="520"/>
      <c r="V276" s="120">
        <f t="shared" si="601"/>
        <v>0</v>
      </c>
      <c r="W276" s="520"/>
      <c r="X276" s="7">
        <f t="shared" si="395"/>
        <v>0</v>
      </c>
      <c r="Y276" s="182"/>
      <c r="Z276" s="7">
        <f t="shared" si="602"/>
        <v>0</v>
      </c>
      <c r="AA276" s="182"/>
      <c r="AB276" s="7">
        <f t="shared" si="603"/>
        <v>0</v>
      </c>
      <c r="AC276" s="8">
        <f t="shared" si="604"/>
        <v>60</v>
      </c>
      <c r="AD276" s="298">
        <f t="shared" si="379"/>
        <v>0</v>
      </c>
      <c r="AE276" s="110">
        <f t="shared" si="605"/>
        <v>4.8833333333333337</v>
      </c>
      <c r="AF276" s="9">
        <f t="shared" si="380"/>
        <v>293</v>
      </c>
      <c r="AG276" s="10">
        <f t="shared" si="606"/>
        <v>0</v>
      </c>
      <c r="AH276" s="11">
        <f t="shared" si="381"/>
        <v>0</v>
      </c>
      <c r="AI276" s="6">
        <v>418</v>
      </c>
      <c r="AJ276" s="298">
        <f t="shared" si="607"/>
        <v>0</v>
      </c>
      <c r="AK276" s="6">
        <v>29</v>
      </c>
      <c r="AL276" s="298">
        <f t="shared" si="608"/>
        <v>0</v>
      </c>
      <c r="AM276" s="6"/>
      <c r="AN276" s="298">
        <f t="shared" si="609"/>
        <v>0</v>
      </c>
      <c r="AO276" s="182">
        <v>5.2511961722488039</v>
      </c>
      <c r="AP276" s="41">
        <f t="shared" si="382"/>
        <v>2195</v>
      </c>
      <c r="AQ276" s="182">
        <v>4.931034482758621</v>
      </c>
      <c r="AR276" s="41">
        <f t="shared" si="610"/>
        <v>143</v>
      </c>
      <c r="AS276" s="182"/>
      <c r="AT276" s="41">
        <f t="shared" si="611"/>
        <v>0</v>
      </c>
      <c r="AU276" s="182"/>
      <c r="AV276" s="111">
        <f t="shared" si="612"/>
        <v>0</v>
      </c>
      <c r="AW276" s="182"/>
      <c r="AX276" s="111">
        <f t="shared" si="613"/>
        <v>0</v>
      </c>
      <c r="AY276" s="182"/>
      <c r="AZ276" s="118">
        <f t="shared" si="614"/>
        <v>0</v>
      </c>
      <c r="BA276" s="8">
        <f t="shared" si="615"/>
        <v>447</v>
      </c>
      <c r="BB276" s="298">
        <f t="shared" si="386"/>
        <v>0</v>
      </c>
      <c r="BC276" s="110">
        <f t="shared" si="616"/>
        <v>5.2304250559284116</v>
      </c>
      <c r="BD276" s="9">
        <f t="shared" si="387"/>
        <v>2338</v>
      </c>
      <c r="BE276" s="10">
        <f t="shared" si="617"/>
        <v>0</v>
      </c>
      <c r="BF276" s="11">
        <f t="shared" si="388"/>
        <v>0</v>
      </c>
      <c r="BG276" s="304">
        <f t="shared" si="596"/>
        <v>507</v>
      </c>
      <c r="BH276" s="298">
        <f t="shared" si="597"/>
        <v>0</v>
      </c>
      <c r="BI276" s="112">
        <f t="shared" si="618"/>
        <v>5.1893491124260356</v>
      </c>
      <c r="BJ276" s="113">
        <f t="shared" si="389"/>
        <v>2631</v>
      </c>
      <c r="BK276" s="10">
        <f t="shared" si="619"/>
        <v>0</v>
      </c>
      <c r="BL276" s="119">
        <f t="shared" si="390"/>
        <v>0</v>
      </c>
      <c r="BM276" s="5">
        <v>247</v>
      </c>
      <c r="BN276" s="298">
        <f t="shared" si="420"/>
        <v>0</v>
      </c>
      <c r="BO276" s="6">
        <v>65</v>
      </c>
      <c r="BP276" s="298">
        <f t="shared" si="620"/>
        <v>0</v>
      </c>
      <c r="BQ276" s="6"/>
      <c r="BR276" s="298">
        <f t="shared" si="621"/>
        <v>0</v>
      </c>
      <c r="BS276" s="183">
        <v>3.6720647773279351</v>
      </c>
      <c r="BT276" s="41">
        <f t="shared" si="423"/>
        <v>907</v>
      </c>
      <c r="BU276" s="183">
        <v>3.0307692307692307</v>
      </c>
      <c r="BV276" s="41">
        <f t="shared" si="622"/>
        <v>197</v>
      </c>
      <c r="BW276" s="183"/>
      <c r="BX276" s="41">
        <f t="shared" si="623"/>
        <v>0</v>
      </c>
      <c r="BY276" s="182"/>
      <c r="BZ276" s="111">
        <f t="shared" si="426"/>
        <v>0</v>
      </c>
      <c r="CA276" s="182"/>
      <c r="CB276" s="111">
        <f t="shared" si="624"/>
        <v>0</v>
      </c>
      <c r="CC276" s="182"/>
      <c r="CD276" s="111">
        <f t="shared" si="625"/>
        <v>0</v>
      </c>
      <c r="CE276" s="8">
        <f t="shared" si="626"/>
        <v>312</v>
      </c>
      <c r="CF276" s="298">
        <f t="shared" si="396"/>
        <v>0</v>
      </c>
      <c r="CG276" s="110">
        <f t="shared" si="627"/>
        <v>3.5384615384615383</v>
      </c>
      <c r="CH276" s="9">
        <f t="shared" si="397"/>
        <v>1104</v>
      </c>
      <c r="CI276" s="10">
        <f t="shared" si="628"/>
        <v>0</v>
      </c>
      <c r="CJ276" s="117">
        <f t="shared" si="398"/>
        <v>0</v>
      </c>
      <c r="CK276" s="5">
        <v>42</v>
      </c>
      <c r="CL276" s="302">
        <f t="shared" si="629"/>
        <v>0</v>
      </c>
      <c r="CM276" s="40">
        <v>4.9523809523809526</v>
      </c>
      <c r="CN276" s="9">
        <f t="shared" si="630"/>
        <v>208</v>
      </c>
      <c r="CO276" s="6"/>
      <c r="CP276" s="117">
        <f t="shared" si="631"/>
        <v>0</v>
      </c>
      <c r="CQ276" s="195">
        <f t="shared" si="582"/>
        <v>276</v>
      </c>
      <c r="CR276" s="298">
        <f t="shared" si="583"/>
        <v>0</v>
      </c>
      <c r="CS276" s="9">
        <f t="shared" si="584"/>
        <v>1050</v>
      </c>
      <c r="CT276" s="117" t="str">
        <f t="shared" si="585"/>
        <v/>
      </c>
      <c r="CU276" s="196">
        <f t="shared" si="586"/>
        <v>65</v>
      </c>
      <c r="CV276" s="298">
        <f t="shared" si="587"/>
        <v>0</v>
      </c>
      <c r="CW276" s="31">
        <f t="shared" si="588"/>
        <v>197</v>
      </c>
      <c r="CX276" s="121">
        <f t="shared" si="589"/>
        <v>0</v>
      </c>
      <c r="CY276" s="196">
        <f t="shared" si="632"/>
        <v>341</v>
      </c>
      <c r="CZ276" s="298">
        <f t="shared" si="633"/>
        <v>0</v>
      </c>
      <c r="DA276" s="31">
        <f t="shared" si="634"/>
        <v>1247</v>
      </c>
      <c r="DB276" s="121" t="str">
        <f t="shared" si="635"/>
        <v/>
      </c>
      <c r="DC276" s="196">
        <f t="shared" si="590"/>
        <v>447</v>
      </c>
      <c r="DD276" s="298">
        <f t="shared" si="591"/>
        <v>0</v>
      </c>
      <c r="DE276" s="9">
        <f t="shared" si="592"/>
        <v>2338</v>
      </c>
      <c r="DF276" s="11" t="str">
        <f t="shared" si="593"/>
        <v/>
      </c>
      <c r="DG276" s="29">
        <f t="shared" si="636"/>
        <v>3943</v>
      </c>
      <c r="DH276" s="11" t="str">
        <f t="shared" si="637"/>
        <v/>
      </c>
    </row>
    <row r="277" spans="1:112">
      <c r="A277" s="172" t="s">
        <v>290</v>
      </c>
      <c r="B277" s="171" t="s">
        <v>608</v>
      </c>
      <c r="C277" s="172">
        <v>227881</v>
      </c>
      <c r="D277" s="135">
        <v>3</v>
      </c>
      <c r="E277" s="413">
        <v>3101</v>
      </c>
      <c r="F277" s="346">
        <v>0</v>
      </c>
      <c r="G277" s="116">
        <f t="shared" si="393"/>
        <v>3101</v>
      </c>
      <c r="H277" s="108">
        <f t="shared" si="594"/>
        <v>3101</v>
      </c>
      <c r="I277" s="376">
        <f t="shared" si="595"/>
        <v>0</v>
      </c>
      <c r="J277" s="375"/>
      <c r="K277" s="5">
        <v>279</v>
      </c>
      <c r="L277" s="302">
        <f t="shared" si="394"/>
        <v>0</v>
      </c>
      <c r="M277" s="512">
        <v>4</v>
      </c>
      <c r="N277" s="302">
        <f t="shared" si="598"/>
        <v>0</v>
      </c>
      <c r="O277" s="512"/>
      <c r="P277" s="302">
        <f t="shared" si="599"/>
        <v>0</v>
      </c>
      <c r="Q277" s="520">
        <v>4.3297491039426523</v>
      </c>
      <c r="R277" s="120">
        <f t="shared" si="376"/>
        <v>1208</v>
      </c>
      <c r="S277" s="520">
        <v>4</v>
      </c>
      <c r="T277" s="120">
        <f t="shared" si="600"/>
        <v>16</v>
      </c>
      <c r="U277" s="520"/>
      <c r="V277" s="120">
        <f t="shared" si="601"/>
        <v>0</v>
      </c>
      <c r="W277" s="520"/>
      <c r="X277" s="7">
        <f t="shared" si="395"/>
        <v>0</v>
      </c>
      <c r="Y277" s="182"/>
      <c r="Z277" s="7">
        <f t="shared" si="602"/>
        <v>0</v>
      </c>
      <c r="AA277" s="182"/>
      <c r="AB277" s="7">
        <f t="shared" si="603"/>
        <v>0</v>
      </c>
      <c r="AC277" s="8">
        <f t="shared" si="604"/>
        <v>283</v>
      </c>
      <c r="AD277" s="298">
        <f t="shared" si="379"/>
        <v>0</v>
      </c>
      <c r="AE277" s="110">
        <f t="shared" si="605"/>
        <v>4.3250883392226145</v>
      </c>
      <c r="AF277" s="9">
        <f t="shared" si="380"/>
        <v>1224</v>
      </c>
      <c r="AG277" s="10">
        <f t="shared" si="606"/>
        <v>0</v>
      </c>
      <c r="AH277" s="11">
        <f t="shared" si="381"/>
        <v>0</v>
      </c>
      <c r="AI277" s="6">
        <v>811</v>
      </c>
      <c r="AJ277" s="298">
        <f t="shared" si="607"/>
        <v>0</v>
      </c>
      <c r="AK277" s="6">
        <v>37</v>
      </c>
      <c r="AL277" s="298">
        <f t="shared" si="608"/>
        <v>0</v>
      </c>
      <c r="AM277" s="6"/>
      <c r="AN277" s="298">
        <f t="shared" si="609"/>
        <v>0</v>
      </c>
      <c r="AO277" s="182">
        <v>4.8976572133168927</v>
      </c>
      <c r="AP277" s="41">
        <f t="shared" si="382"/>
        <v>3972</v>
      </c>
      <c r="AQ277" s="182">
        <v>5.5405405405405403</v>
      </c>
      <c r="AR277" s="41">
        <f t="shared" si="610"/>
        <v>205</v>
      </c>
      <c r="AS277" s="182"/>
      <c r="AT277" s="41">
        <f t="shared" si="611"/>
        <v>0</v>
      </c>
      <c r="AU277" s="182"/>
      <c r="AV277" s="111">
        <f t="shared" si="612"/>
        <v>0</v>
      </c>
      <c r="AW277" s="182"/>
      <c r="AX277" s="111">
        <f t="shared" si="613"/>
        <v>0</v>
      </c>
      <c r="AY277" s="182"/>
      <c r="AZ277" s="118">
        <f t="shared" si="614"/>
        <v>0</v>
      </c>
      <c r="BA277" s="8">
        <f t="shared" si="615"/>
        <v>848</v>
      </c>
      <c r="BB277" s="298">
        <f t="shared" si="386"/>
        <v>0</v>
      </c>
      <c r="BC277" s="110">
        <f t="shared" si="616"/>
        <v>4.9257075471698117</v>
      </c>
      <c r="BD277" s="9">
        <f t="shared" si="387"/>
        <v>4177</v>
      </c>
      <c r="BE277" s="10">
        <f t="shared" si="617"/>
        <v>0</v>
      </c>
      <c r="BF277" s="11">
        <f t="shared" si="388"/>
        <v>0</v>
      </c>
      <c r="BG277" s="304">
        <f t="shared" si="596"/>
        <v>1131</v>
      </c>
      <c r="BH277" s="298">
        <f t="shared" si="597"/>
        <v>0</v>
      </c>
      <c r="BI277" s="112">
        <f t="shared" si="618"/>
        <v>4.7754199823165342</v>
      </c>
      <c r="BJ277" s="113">
        <f t="shared" si="389"/>
        <v>5401</v>
      </c>
      <c r="BK277" s="10">
        <f t="shared" si="619"/>
        <v>0</v>
      </c>
      <c r="BL277" s="119">
        <f t="shared" si="390"/>
        <v>0</v>
      </c>
      <c r="BM277" s="5">
        <v>1499</v>
      </c>
      <c r="BN277" s="298">
        <f t="shared" si="420"/>
        <v>0</v>
      </c>
      <c r="BO277" s="6">
        <v>377</v>
      </c>
      <c r="BP277" s="298">
        <f t="shared" si="620"/>
        <v>0</v>
      </c>
      <c r="BQ277" s="6"/>
      <c r="BR277" s="298">
        <f t="shared" si="621"/>
        <v>0</v>
      </c>
      <c r="BS277" s="183">
        <v>3.3849232821881254</v>
      </c>
      <c r="BT277" s="41">
        <f t="shared" si="423"/>
        <v>5074</v>
      </c>
      <c r="BU277" s="183">
        <v>3.4641909814323606</v>
      </c>
      <c r="BV277" s="41">
        <f t="shared" si="622"/>
        <v>1306</v>
      </c>
      <c r="BW277" s="183"/>
      <c r="BX277" s="41">
        <f t="shared" si="623"/>
        <v>0</v>
      </c>
      <c r="BY277" s="182"/>
      <c r="BZ277" s="111">
        <f t="shared" si="426"/>
        <v>0</v>
      </c>
      <c r="CA277" s="182"/>
      <c r="CB277" s="111">
        <f t="shared" si="624"/>
        <v>0</v>
      </c>
      <c r="CC277" s="182"/>
      <c r="CD277" s="111">
        <f t="shared" si="625"/>
        <v>0</v>
      </c>
      <c r="CE277" s="8">
        <f t="shared" si="626"/>
        <v>1876</v>
      </c>
      <c r="CF277" s="298">
        <f t="shared" si="396"/>
        <v>0</v>
      </c>
      <c r="CG277" s="110">
        <f t="shared" si="627"/>
        <v>3.4008528784648187</v>
      </c>
      <c r="CH277" s="9">
        <f t="shared" si="397"/>
        <v>6380</v>
      </c>
      <c r="CI277" s="10">
        <f t="shared" si="628"/>
        <v>0</v>
      </c>
      <c r="CJ277" s="117">
        <f t="shared" si="398"/>
        <v>0</v>
      </c>
      <c r="CK277" s="5">
        <v>94</v>
      </c>
      <c r="CL277" s="302">
        <f t="shared" si="629"/>
        <v>0</v>
      </c>
      <c r="CM277" s="40">
        <v>4.8191489361702127</v>
      </c>
      <c r="CN277" s="9">
        <f t="shared" si="630"/>
        <v>453</v>
      </c>
      <c r="CO277" s="6"/>
      <c r="CP277" s="117">
        <f t="shared" si="631"/>
        <v>0</v>
      </c>
      <c r="CQ277" s="195">
        <f t="shared" si="582"/>
        <v>1536</v>
      </c>
      <c r="CR277" s="298">
        <f t="shared" si="583"/>
        <v>0</v>
      </c>
      <c r="CS277" s="9">
        <f t="shared" si="584"/>
        <v>5279</v>
      </c>
      <c r="CT277" s="117" t="str">
        <f t="shared" si="585"/>
        <v/>
      </c>
      <c r="CU277" s="196">
        <f t="shared" si="586"/>
        <v>377</v>
      </c>
      <c r="CV277" s="298">
        <f t="shared" si="587"/>
        <v>0</v>
      </c>
      <c r="CW277" s="31">
        <f t="shared" si="588"/>
        <v>1306</v>
      </c>
      <c r="CX277" s="121">
        <f t="shared" si="589"/>
        <v>0</v>
      </c>
      <c r="CY277" s="196">
        <f t="shared" si="632"/>
        <v>1913</v>
      </c>
      <c r="CZ277" s="298">
        <f t="shared" si="633"/>
        <v>0</v>
      </c>
      <c r="DA277" s="31">
        <f t="shared" si="634"/>
        <v>6585</v>
      </c>
      <c r="DB277" s="121" t="str">
        <f t="shared" si="635"/>
        <v/>
      </c>
      <c r="DC277" s="196">
        <f t="shared" si="590"/>
        <v>848</v>
      </c>
      <c r="DD277" s="298">
        <f t="shared" si="591"/>
        <v>0</v>
      </c>
      <c r="DE277" s="9">
        <f t="shared" si="592"/>
        <v>4177</v>
      </c>
      <c r="DF277" s="11" t="str">
        <f t="shared" si="593"/>
        <v/>
      </c>
      <c r="DG277" s="29">
        <f t="shared" si="636"/>
        <v>12234</v>
      </c>
      <c r="DH277" s="11" t="str">
        <f t="shared" si="637"/>
        <v/>
      </c>
    </row>
    <row r="278" spans="1:112">
      <c r="A278" s="172" t="s">
        <v>290</v>
      </c>
      <c r="B278" s="171" t="s">
        <v>609</v>
      </c>
      <c r="C278" s="172">
        <v>228431</v>
      </c>
      <c r="D278" s="135">
        <v>3</v>
      </c>
      <c r="E278" s="413">
        <v>1745</v>
      </c>
      <c r="F278" s="346">
        <v>0</v>
      </c>
      <c r="G278" s="116">
        <f t="shared" si="393"/>
        <v>1745</v>
      </c>
      <c r="H278" s="108">
        <f t="shared" si="594"/>
        <v>1745</v>
      </c>
      <c r="I278" s="376">
        <f t="shared" si="595"/>
        <v>0</v>
      </c>
      <c r="J278" s="375"/>
      <c r="K278" s="5">
        <v>203</v>
      </c>
      <c r="L278" s="302">
        <f t="shared" si="394"/>
        <v>0</v>
      </c>
      <c r="M278" s="512">
        <v>8</v>
      </c>
      <c r="N278" s="302">
        <f t="shared" si="598"/>
        <v>0</v>
      </c>
      <c r="O278" s="512"/>
      <c r="P278" s="302">
        <f t="shared" si="599"/>
        <v>0</v>
      </c>
      <c r="Q278" s="520">
        <v>4.3940886699507393</v>
      </c>
      <c r="R278" s="120">
        <f t="shared" si="376"/>
        <v>892.00000000000011</v>
      </c>
      <c r="S278" s="520">
        <v>4.875</v>
      </c>
      <c r="T278" s="120">
        <f t="shared" si="600"/>
        <v>39</v>
      </c>
      <c r="U278" s="520"/>
      <c r="V278" s="120">
        <f t="shared" si="601"/>
        <v>0</v>
      </c>
      <c r="W278" s="520"/>
      <c r="X278" s="7">
        <f t="shared" si="395"/>
        <v>0</v>
      </c>
      <c r="Y278" s="182"/>
      <c r="Z278" s="7">
        <f t="shared" si="602"/>
        <v>0</v>
      </c>
      <c r="AA278" s="182"/>
      <c r="AB278" s="7">
        <f t="shared" si="603"/>
        <v>0</v>
      </c>
      <c r="AC278" s="8">
        <f t="shared" si="604"/>
        <v>211</v>
      </c>
      <c r="AD278" s="298">
        <f t="shared" si="379"/>
        <v>0</v>
      </c>
      <c r="AE278" s="110">
        <f t="shared" si="605"/>
        <v>4.4123222748815172</v>
      </c>
      <c r="AF278" s="9">
        <f t="shared" si="380"/>
        <v>931.00000000000011</v>
      </c>
      <c r="AG278" s="10">
        <f t="shared" si="606"/>
        <v>0</v>
      </c>
      <c r="AH278" s="11">
        <f t="shared" si="381"/>
        <v>0</v>
      </c>
      <c r="AI278" s="6">
        <v>630</v>
      </c>
      <c r="AJ278" s="298">
        <f t="shared" si="607"/>
        <v>0</v>
      </c>
      <c r="AK278" s="6">
        <v>17</v>
      </c>
      <c r="AL278" s="298">
        <f t="shared" si="608"/>
        <v>0</v>
      </c>
      <c r="AM278" s="6"/>
      <c r="AN278" s="298">
        <f t="shared" si="609"/>
        <v>0</v>
      </c>
      <c r="AO278" s="182">
        <v>4.9968253968253968</v>
      </c>
      <c r="AP278" s="41">
        <f t="shared" si="382"/>
        <v>3148</v>
      </c>
      <c r="AQ278" s="182">
        <v>5.3529411764705879</v>
      </c>
      <c r="AR278" s="41">
        <f t="shared" si="610"/>
        <v>91</v>
      </c>
      <c r="AS278" s="182"/>
      <c r="AT278" s="41">
        <f t="shared" si="611"/>
        <v>0</v>
      </c>
      <c r="AU278" s="182"/>
      <c r="AV278" s="111">
        <f t="shared" si="612"/>
        <v>0</v>
      </c>
      <c r="AW278" s="182"/>
      <c r="AX278" s="111">
        <f t="shared" si="613"/>
        <v>0</v>
      </c>
      <c r="AY278" s="182"/>
      <c r="AZ278" s="118">
        <f t="shared" si="614"/>
        <v>0</v>
      </c>
      <c r="BA278" s="8">
        <f t="shared" si="615"/>
        <v>647</v>
      </c>
      <c r="BB278" s="298">
        <f t="shared" si="386"/>
        <v>0</v>
      </c>
      <c r="BC278" s="110">
        <f t="shared" si="616"/>
        <v>5.0061823802163836</v>
      </c>
      <c r="BD278" s="9">
        <f t="shared" si="387"/>
        <v>3239</v>
      </c>
      <c r="BE278" s="10">
        <f t="shared" si="617"/>
        <v>0</v>
      </c>
      <c r="BF278" s="11">
        <f t="shared" si="388"/>
        <v>0</v>
      </c>
      <c r="BG278" s="304">
        <f t="shared" si="596"/>
        <v>858</v>
      </c>
      <c r="BH278" s="298">
        <f t="shared" si="597"/>
        <v>0</v>
      </c>
      <c r="BI278" s="112">
        <f t="shared" si="618"/>
        <v>4.86013986013986</v>
      </c>
      <c r="BJ278" s="113">
        <f t="shared" si="389"/>
        <v>4170</v>
      </c>
      <c r="BK278" s="10">
        <f t="shared" si="619"/>
        <v>0</v>
      </c>
      <c r="BL278" s="119">
        <f t="shared" si="390"/>
        <v>0</v>
      </c>
      <c r="BM278" s="5">
        <v>671</v>
      </c>
      <c r="BN278" s="298">
        <f t="shared" si="420"/>
        <v>0</v>
      </c>
      <c r="BO278" s="6">
        <v>119</v>
      </c>
      <c r="BP278" s="298">
        <f t="shared" si="620"/>
        <v>0</v>
      </c>
      <c r="BQ278" s="6"/>
      <c r="BR278" s="298">
        <f t="shared" si="621"/>
        <v>0</v>
      </c>
      <c r="BS278" s="183">
        <v>3.5633383010432191</v>
      </c>
      <c r="BT278" s="41">
        <f t="shared" si="423"/>
        <v>2391</v>
      </c>
      <c r="BU278" s="183">
        <v>3.7478991596638656</v>
      </c>
      <c r="BV278" s="41">
        <f t="shared" si="622"/>
        <v>446</v>
      </c>
      <c r="BW278" s="183"/>
      <c r="BX278" s="41">
        <f t="shared" si="623"/>
        <v>0</v>
      </c>
      <c r="BY278" s="182"/>
      <c r="BZ278" s="111">
        <f t="shared" si="426"/>
        <v>0</v>
      </c>
      <c r="CA278" s="182"/>
      <c r="CB278" s="111">
        <f t="shared" si="624"/>
        <v>0</v>
      </c>
      <c r="CC278" s="182"/>
      <c r="CD278" s="111">
        <f t="shared" si="625"/>
        <v>0</v>
      </c>
      <c r="CE278" s="8">
        <f t="shared" si="626"/>
        <v>790</v>
      </c>
      <c r="CF278" s="298">
        <f t="shared" si="396"/>
        <v>0</v>
      </c>
      <c r="CG278" s="110">
        <f t="shared" si="627"/>
        <v>3.5911392405063292</v>
      </c>
      <c r="CH278" s="9">
        <f t="shared" si="397"/>
        <v>2837</v>
      </c>
      <c r="CI278" s="10">
        <f t="shared" si="628"/>
        <v>0</v>
      </c>
      <c r="CJ278" s="117">
        <f t="shared" si="398"/>
        <v>0</v>
      </c>
      <c r="CK278" s="5">
        <v>97</v>
      </c>
      <c r="CL278" s="302">
        <f t="shared" si="629"/>
        <v>0</v>
      </c>
      <c r="CM278" s="40">
        <v>5.1546391752577323</v>
      </c>
      <c r="CN278" s="9">
        <f t="shared" si="630"/>
        <v>500.00000000000006</v>
      </c>
      <c r="CO278" s="6"/>
      <c r="CP278" s="117">
        <f t="shared" si="631"/>
        <v>0</v>
      </c>
      <c r="CQ278" s="195">
        <f t="shared" si="582"/>
        <v>688</v>
      </c>
      <c r="CR278" s="298">
        <f t="shared" si="583"/>
        <v>0</v>
      </c>
      <c r="CS278" s="9">
        <f t="shared" si="584"/>
        <v>2482</v>
      </c>
      <c r="CT278" s="117" t="str">
        <f t="shared" si="585"/>
        <v/>
      </c>
      <c r="CU278" s="196">
        <f t="shared" si="586"/>
        <v>119</v>
      </c>
      <c r="CV278" s="298">
        <f t="shared" si="587"/>
        <v>0</v>
      </c>
      <c r="CW278" s="31">
        <f t="shared" si="588"/>
        <v>446</v>
      </c>
      <c r="CX278" s="121">
        <f t="shared" si="589"/>
        <v>0</v>
      </c>
      <c r="CY278" s="196">
        <f t="shared" si="632"/>
        <v>807</v>
      </c>
      <c r="CZ278" s="298">
        <f t="shared" si="633"/>
        <v>0</v>
      </c>
      <c r="DA278" s="31">
        <f t="shared" si="634"/>
        <v>2928</v>
      </c>
      <c r="DB278" s="121" t="str">
        <f t="shared" si="635"/>
        <v/>
      </c>
      <c r="DC278" s="196">
        <f t="shared" si="590"/>
        <v>647</v>
      </c>
      <c r="DD278" s="298">
        <f t="shared" si="591"/>
        <v>0</v>
      </c>
      <c r="DE278" s="9">
        <f t="shared" si="592"/>
        <v>3239</v>
      </c>
      <c r="DF278" s="11" t="str">
        <f t="shared" si="593"/>
        <v/>
      </c>
      <c r="DG278" s="29">
        <f t="shared" si="636"/>
        <v>7507</v>
      </c>
      <c r="DH278" s="11" t="str">
        <f t="shared" si="637"/>
        <v/>
      </c>
    </row>
    <row r="279" spans="1:112">
      <c r="A279" s="172" t="s">
        <v>290</v>
      </c>
      <c r="B279" s="171" t="s">
        <v>610</v>
      </c>
      <c r="C279" s="172">
        <v>228501</v>
      </c>
      <c r="D279" s="135">
        <v>3</v>
      </c>
      <c r="E279" s="413">
        <v>191</v>
      </c>
      <c r="F279" s="346">
        <v>0</v>
      </c>
      <c r="G279" s="116">
        <f t="shared" si="393"/>
        <v>191</v>
      </c>
      <c r="H279" s="108">
        <f t="shared" si="594"/>
        <v>191</v>
      </c>
      <c r="I279" s="376">
        <f t="shared" si="595"/>
        <v>0</v>
      </c>
      <c r="J279" s="375"/>
      <c r="K279" s="5">
        <v>14</v>
      </c>
      <c r="L279" s="302">
        <f t="shared" si="394"/>
        <v>0</v>
      </c>
      <c r="M279" s="512">
        <v>1</v>
      </c>
      <c r="N279" s="302">
        <f t="shared" si="598"/>
        <v>0</v>
      </c>
      <c r="O279" s="512"/>
      <c r="P279" s="302">
        <f t="shared" si="599"/>
        <v>0</v>
      </c>
      <c r="Q279" s="520">
        <v>4.2857142857142856</v>
      </c>
      <c r="R279" s="120">
        <f t="shared" si="376"/>
        <v>60</v>
      </c>
      <c r="S279" s="520">
        <v>7</v>
      </c>
      <c r="T279" s="120">
        <f t="shared" si="600"/>
        <v>7</v>
      </c>
      <c r="U279" s="520"/>
      <c r="V279" s="120">
        <f t="shared" si="601"/>
        <v>0</v>
      </c>
      <c r="W279" s="520"/>
      <c r="X279" s="7">
        <f t="shared" si="395"/>
        <v>0</v>
      </c>
      <c r="Y279" s="182"/>
      <c r="Z279" s="7">
        <f t="shared" si="602"/>
        <v>0</v>
      </c>
      <c r="AA279" s="182"/>
      <c r="AB279" s="7">
        <f t="shared" si="603"/>
        <v>0</v>
      </c>
      <c r="AC279" s="8">
        <f t="shared" si="604"/>
        <v>15</v>
      </c>
      <c r="AD279" s="298">
        <f t="shared" si="379"/>
        <v>0</v>
      </c>
      <c r="AE279" s="110">
        <f t="shared" si="605"/>
        <v>4.4666666666666668</v>
      </c>
      <c r="AF279" s="9">
        <f t="shared" si="380"/>
        <v>67</v>
      </c>
      <c r="AG279" s="10">
        <f t="shared" si="606"/>
        <v>0</v>
      </c>
      <c r="AH279" s="11">
        <f t="shared" si="381"/>
        <v>0</v>
      </c>
      <c r="AI279" s="6">
        <v>65</v>
      </c>
      <c r="AJ279" s="298">
        <f t="shared" si="607"/>
        <v>0</v>
      </c>
      <c r="AK279" s="6">
        <v>4</v>
      </c>
      <c r="AL279" s="298">
        <f t="shared" si="608"/>
        <v>0</v>
      </c>
      <c r="AM279" s="6"/>
      <c r="AN279" s="298">
        <f t="shared" si="609"/>
        <v>0</v>
      </c>
      <c r="AO279" s="182">
        <v>5.476923076923077</v>
      </c>
      <c r="AP279" s="41">
        <f t="shared" si="382"/>
        <v>356</v>
      </c>
      <c r="AQ279" s="182">
        <v>7</v>
      </c>
      <c r="AR279" s="41">
        <f t="shared" si="610"/>
        <v>28</v>
      </c>
      <c r="AS279" s="182"/>
      <c r="AT279" s="41">
        <f t="shared" si="611"/>
        <v>0</v>
      </c>
      <c r="AU279" s="182"/>
      <c r="AV279" s="111">
        <f t="shared" si="612"/>
        <v>0</v>
      </c>
      <c r="AW279" s="182"/>
      <c r="AX279" s="111">
        <f t="shared" si="613"/>
        <v>0</v>
      </c>
      <c r="AY279" s="182"/>
      <c r="AZ279" s="118">
        <f t="shared" si="614"/>
        <v>0</v>
      </c>
      <c r="BA279" s="8">
        <f t="shared" si="615"/>
        <v>69</v>
      </c>
      <c r="BB279" s="298">
        <f t="shared" si="386"/>
        <v>0</v>
      </c>
      <c r="BC279" s="110">
        <f t="shared" si="616"/>
        <v>5.5652173913043477</v>
      </c>
      <c r="BD279" s="9">
        <f t="shared" si="387"/>
        <v>384</v>
      </c>
      <c r="BE279" s="10">
        <f t="shared" si="617"/>
        <v>0</v>
      </c>
      <c r="BF279" s="11">
        <f t="shared" si="388"/>
        <v>0</v>
      </c>
      <c r="BG279" s="304">
        <f t="shared" si="596"/>
        <v>84</v>
      </c>
      <c r="BH279" s="298">
        <f t="shared" si="597"/>
        <v>0</v>
      </c>
      <c r="BI279" s="112">
        <f t="shared" si="618"/>
        <v>5.3690476190476186</v>
      </c>
      <c r="BJ279" s="113">
        <f t="shared" si="389"/>
        <v>450.99999999999994</v>
      </c>
      <c r="BK279" s="10">
        <f t="shared" si="619"/>
        <v>0</v>
      </c>
      <c r="BL279" s="119">
        <f t="shared" si="390"/>
        <v>0</v>
      </c>
      <c r="BM279" s="5">
        <v>64</v>
      </c>
      <c r="BN279" s="298">
        <f t="shared" si="420"/>
        <v>0</v>
      </c>
      <c r="BO279" s="6">
        <v>24</v>
      </c>
      <c r="BP279" s="298">
        <f t="shared" si="620"/>
        <v>0</v>
      </c>
      <c r="BQ279" s="6"/>
      <c r="BR279" s="298">
        <f t="shared" si="621"/>
        <v>0</v>
      </c>
      <c r="BS279" s="183">
        <v>3.984375</v>
      </c>
      <c r="BT279" s="41">
        <f t="shared" si="423"/>
        <v>255</v>
      </c>
      <c r="BU279" s="183">
        <v>3.5</v>
      </c>
      <c r="BV279" s="41">
        <f t="shared" si="622"/>
        <v>84</v>
      </c>
      <c r="BW279" s="183"/>
      <c r="BX279" s="41">
        <f t="shared" si="623"/>
        <v>0</v>
      </c>
      <c r="BY279" s="182"/>
      <c r="BZ279" s="111">
        <f t="shared" si="426"/>
        <v>0</v>
      </c>
      <c r="CA279" s="182"/>
      <c r="CB279" s="111">
        <f t="shared" si="624"/>
        <v>0</v>
      </c>
      <c r="CC279" s="182"/>
      <c r="CD279" s="111">
        <f t="shared" si="625"/>
        <v>0</v>
      </c>
      <c r="CE279" s="8">
        <f t="shared" si="626"/>
        <v>88</v>
      </c>
      <c r="CF279" s="298">
        <f t="shared" si="396"/>
        <v>0</v>
      </c>
      <c r="CG279" s="110">
        <f t="shared" si="627"/>
        <v>3.8522727272727271</v>
      </c>
      <c r="CH279" s="9">
        <f t="shared" si="397"/>
        <v>339</v>
      </c>
      <c r="CI279" s="10">
        <f t="shared" si="628"/>
        <v>0</v>
      </c>
      <c r="CJ279" s="117">
        <f t="shared" si="398"/>
        <v>0</v>
      </c>
      <c r="CK279" s="5">
        <v>19</v>
      </c>
      <c r="CL279" s="302">
        <f t="shared" si="629"/>
        <v>0</v>
      </c>
      <c r="CM279" s="40">
        <v>6.2631578947368425</v>
      </c>
      <c r="CN279" s="9">
        <f t="shared" si="630"/>
        <v>119</v>
      </c>
      <c r="CO279" s="6"/>
      <c r="CP279" s="117">
        <f t="shared" si="631"/>
        <v>0</v>
      </c>
      <c r="CQ279" s="195">
        <f t="shared" si="582"/>
        <v>68</v>
      </c>
      <c r="CR279" s="298">
        <f t="shared" si="583"/>
        <v>0</v>
      </c>
      <c r="CS279" s="9">
        <f t="shared" si="584"/>
        <v>283</v>
      </c>
      <c r="CT279" s="117" t="str">
        <f t="shared" si="585"/>
        <v/>
      </c>
      <c r="CU279" s="196">
        <f t="shared" si="586"/>
        <v>24</v>
      </c>
      <c r="CV279" s="298">
        <f t="shared" si="587"/>
        <v>0</v>
      </c>
      <c r="CW279" s="31">
        <f t="shared" si="588"/>
        <v>84</v>
      </c>
      <c r="CX279" s="121">
        <f t="shared" si="589"/>
        <v>0</v>
      </c>
      <c r="CY279" s="196">
        <f t="shared" si="632"/>
        <v>92</v>
      </c>
      <c r="CZ279" s="298">
        <f t="shared" si="633"/>
        <v>0</v>
      </c>
      <c r="DA279" s="31">
        <f t="shared" si="634"/>
        <v>367</v>
      </c>
      <c r="DB279" s="121" t="str">
        <f t="shared" si="635"/>
        <v/>
      </c>
      <c r="DC279" s="196">
        <f t="shared" si="590"/>
        <v>69</v>
      </c>
      <c r="DD279" s="298">
        <f t="shared" si="591"/>
        <v>0</v>
      </c>
      <c r="DE279" s="9">
        <f t="shared" si="592"/>
        <v>384</v>
      </c>
      <c r="DF279" s="11" t="str">
        <f t="shared" si="593"/>
        <v/>
      </c>
      <c r="DG279" s="29">
        <f t="shared" si="636"/>
        <v>909</v>
      </c>
      <c r="DH279" s="11" t="str">
        <f t="shared" si="637"/>
        <v/>
      </c>
    </row>
    <row r="280" spans="1:112">
      <c r="A280" s="172" t="s">
        <v>290</v>
      </c>
      <c r="B280" s="171" t="s">
        <v>611</v>
      </c>
      <c r="C280" s="172">
        <v>228529</v>
      </c>
      <c r="D280" s="135">
        <v>3</v>
      </c>
      <c r="E280" s="413">
        <v>1685</v>
      </c>
      <c r="F280" s="346">
        <v>18</v>
      </c>
      <c r="G280" s="116">
        <f t="shared" si="393"/>
        <v>1667</v>
      </c>
      <c r="H280" s="108">
        <f t="shared" si="594"/>
        <v>1667</v>
      </c>
      <c r="I280" s="376">
        <f t="shared" si="595"/>
        <v>0</v>
      </c>
      <c r="J280" s="375"/>
      <c r="K280" s="5">
        <v>129</v>
      </c>
      <c r="L280" s="302">
        <f t="shared" si="394"/>
        <v>0</v>
      </c>
      <c r="M280" s="512">
        <v>15</v>
      </c>
      <c r="N280" s="302">
        <f t="shared" si="598"/>
        <v>0</v>
      </c>
      <c r="O280" s="512"/>
      <c r="P280" s="302">
        <f t="shared" si="599"/>
        <v>0</v>
      </c>
      <c r="Q280" s="520">
        <v>4.5813953488372094</v>
      </c>
      <c r="R280" s="120">
        <f t="shared" si="376"/>
        <v>591</v>
      </c>
      <c r="S280" s="520">
        <v>4.8666666666666663</v>
      </c>
      <c r="T280" s="120">
        <f t="shared" si="600"/>
        <v>73</v>
      </c>
      <c r="U280" s="520"/>
      <c r="V280" s="120">
        <f t="shared" si="601"/>
        <v>0</v>
      </c>
      <c r="W280" s="520"/>
      <c r="X280" s="7">
        <f t="shared" si="395"/>
        <v>0</v>
      </c>
      <c r="Y280" s="182"/>
      <c r="Z280" s="7">
        <f t="shared" si="602"/>
        <v>0</v>
      </c>
      <c r="AA280" s="182"/>
      <c r="AB280" s="7">
        <f t="shared" si="603"/>
        <v>0</v>
      </c>
      <c r="AC280" s="8">
        <f t="shared" si="604"/>
        <v>144</v>
      </c>
      <c r="AD280" s="298">
        <f t="shared" si="379"/>
        <v>0</v>
      </c>
      <c r="AE280" s="110">
        <f t="shared" si="605"/>
        <v>4.6111111111111107</v>
      </c>
      <c r="AF280" s="9">
        <f t="shared" si="380"/>
        <v>664</v>
      </c>
      <c r="AG280" s="10">
        <f t="shared" si="606"/>
        <v>0</v>
      </c>
      <c r="AH280" s="11">
        <f t="shared" si="381"/>
        <v>0</v>
      </c>
      <c r="AI280" s="6">
        <v>288</v>
      </c>
      <c r="AJ280" s="298">
        <f t="shared" si="607"/>
        <v>0</v>
      </c>
      <c r="AK280" s="6">
        <v>20</v>
      </c>
      <c r="AL280" s="298">
        <f t="shared" si="608"/>
        <v>0</v>
      </c>
      <c r="AM280" s="6"/>
      <c r="AN280" s="298">
        <f t="shared" si="609"/>
        <v>0</v>
      </c>
      <c r="AO280" s="182">
        <v>5.1111111111111107</v>
      </c>
      <c r="AP280" s="41">
        <f t="shared" si="382"/>
        <v>1472</v>
      </c>
      <c r="AQ280" s="182">
        <v>5.2</v>
      </c>
      <c r="AR280" s="41">
        <f t="shared" si="610"/>
        <v>104</v>
      </c>
      <c r="AS280" s="182"/>
      <c r="AT280" s="41">
        <f t="shared" si="611"/>
        <v>0</v>
      </c>
      <c r="AU280" s="182"/>
      <c r="AV280" s="111">
        <f t="shared" si="612"/>
        <v>0</v>
      </c>
      <c r="AW280" s="182"/>
      <c r="AX280" s="111">
        <f t="shared" si="613"/>
        <v>0</v>
      </c>
      <c r="AY280" s="182"/>
      <c r="AZ280" s="118">
        <f t="shared" si="614"/>
        <v>0</v>
      </c>
      <c r="BA280" s="8">
        <f t="shared" si="615"/>
        <v>308</v>
      </c>
      <c r="BB280" s="298">
        <f t="shared" si="386"/>
        <v>0</v>
      </c>
      <c r="BC280" s="110">
        <f t="shared" si="616"/>
        <v>5.116883116883117</v>
      </c>
      <c r="BD280" s="9">
        <f t="shared" si="387"/>
        <v>1576</v>
      </c>
      <c r="BE280" s="10">
        <f t="shared" si="617"/>
        <v>0</v>
      </c>
      <c r="BF280" s="11">
        <f t="shared" si="388"/>
        <v>0</v>
      </c>
      <c r="BG280" s="304">
        <f t="shared" si="596"/>
        <v>452</v>
      </c>
      <c r="BH280" s="298">
        <f t="shared" si="597"/>
        <v>0</v>
      </c>
      <c r="BI280" s="112">
        <f t="shared" si="618"/>
        <v>4.9557522123893802</v>
      </c>
      <c r="BJ280" s="113">
        <f t="shared" si="389"/>
        <v>2240</v>
      </c>
      <c r="BK280" s="10">
        <f t="shared" si="619"/>
        <v>0</v>
      </c>
      <c r="BL280" s="119">
        <f t="shared" si="390"/>
        <v>0</v>
      </c>
      <c r="BM280" s="5">
        <v>647</v>
      </c>
      <c r="BN280" s="298">
        <f t="shared" si="420"/>
        <v>0</v>
      </c>
      <c r="BO280" s="6">
        <v>490</v>
      </c>
      <c r="BP280" s="298">
        <f t="shared" si="620"/>
        <v>0</v>
      </c>
      <c r="BQ280" s="6"/>
      <c r="BR280" s="298">
        <f t="shared" si="621"/>
        <v>0</v>
      </c>
      <c r="BS280" s="183">
        <v>3.2364760432766615</v>
      </c>
      <c r="BT280" s="41">
        <f t="shared" si="423"/>
        <v>2094</v>
      </c>
      <c r="BU280" s="183">
        <v>3.1102040816326531</v>
      </c>
      <c r="BV280" s="41">
        <f t="shared" si="622"/>
        <v>1524</v>
      </c>
      <c r="BW280" s="183"/>
      <c r="BX280" s="41">
        <f t="shared" si="623"/>
        <v>0</v>
      </c>
      <c r="BY280" s="182"/>
      <c r="BZ280" s="111">
        <f t="shared" si="426"/>
        <v>0</v>
      </c>
      <c r="CA280" s="182"/>
      <c r="CB280" s="111">
        <f t="shared" si="624"/>
        <v>0</v>
      </c>
      <c r="CC280" s="182"/>
      <c r="CD280" s="111">
        <f t="shared" si="625"/>
        <v>0</v>
      </c>
      <c r="CE280" s="8">
        <f t="shared" si="626"/>
        <v>1137</v>
      </c>
      <c r="CF280" s="298">
        <f t="shared" si="396"/>
        <v>0</v>
      </c>
      <c r="CG280" s="110">
        <f t="shared" si="627"/>
        <v>3.1820580474934035</v>
      </c>
      <c r="CH280" s="9">
        <f t="shared" si="397"/>
        <v>3617.9999999999995</v>
      </c>
      <c r="CI280" s="10">
        <f t="shared" si="628"/>
        <v>0</v>
      </c>
      <c r="CJ280" s="117">
        <f t="shared" si="398"/>
        <v>0</v>
      </c>
      <c r="CK280" s="5">
        <v>78</v>
      </c>
      <c r="CL280" s="302">
        <f t="shared" si="629"/>
        <v>0</v>
      </c>
      <c r="CM280" s="40">
        <v>3.9871794871794872</v>
      </c>
      <c r="CN280" s="9">
        <f t="shared" si="630"/>
        <v>311</v>
      </c>
      <c r="CO280" s="6"/>
      <c r="CP280" s="117">
        <f t="shared" si="631"/>
        <v>0</v>
      </c>
      <c r="CQ280" s="195">
        <f t="shared" si="582"/>
        <v>667</v>
      </c>
      <c r="CR280" s="298">
        <f t="shared" si="583"/>
        <v>0</v>
      </c>
      <c r="CS280" s="9">
        <f t="shared" si="584"/>
        <v>2198</v>
      </c>
      <c r="CT280" s="117" t="str">
        <f t="shared" si="585"/>
        <v/>
      </c>
      <c r="CU280" s="196">
        <f t="shared" si="586"/>
        <v>490</v>
      </c>
      <c r="CV280" s="298">
        <f t="shared" si="587"/>
        <v>0</v>
      </c>
      <c r="CW280" s="31">
        <f t="shared" si="588"/>
        <v>1524</v>
      </c>
      <c r="CX280" s="121">
        <f t="shared" si="589"/>
        <v>0</v>
      </c>
      <c r="CY280" s="196">
        <f t="shared" si="632"/>
        <v>1157</v>
      </c>
      <c r="CZ280" s="298">
        <f t="shared" si="633"/>
        <v>0</v>
      </c>
      <c r="DA280" s="31">
        <f t="shared" si="634"/>
        <v>3722</v>
      </c>
      <c r="DB280" s="121" t="str">
        <f t="shared" si="635"/>
        <v/>
      </c>
      <c r="DC280" s="196">
        <f t="shared" si="590"/>
        <v>308</v>
      </c>
      <c r="DD280" s="298">
        <f t="shared" si="591"/>
        <v>0</v>
      </c>
      <c r="DE280" s="9">
        <f t="shared" si="592"/>
        <v>1576</v>
      </c>
      <c r="DF280" s="11" t="str">
        <f t="shared" si="593"/>
        <v/>
      </c>
      <c r="DG280" s="29">
        <f t="shared" si="636"/>
        <v>6169</v>
      </c>
      <c r="DH280" s="11" t="str">
        <f t="shared" si="637"/>
        <v/>
      </c>
    </row>
    <row r="281" spans="1:112">
      <c r="A281" s="172" t="s">
        <v>290</v>
      </c>
      <c r="B281" s="173" t="s">
        <v>622</v>
      </c>
      <c r="C281" s="174">
        <v>226152</v>
      </c>
      <c r="D281" s="132">
        <v>3</v>
      </c>
      <c r="E281" s="413">
        <v>722</v>
      </c>
      <c r="F281" s="346">
        <v>1</v>
      </c>
      <c r="G281" s="116">
        <f>E281-F281</f>
        <v>721</v>
      </c>
      <c r="H281" s="108">
        <f t="shared" si="594"/>
        <v>721</v>
      </c>
      <c r="I281" s="376">
        <f>IF(W281&gt;0,H281,)</f>
        <v>0</v>
      </c>
      <c r="J281" s="375"/>
      <c r="K281" s="5">
        <v>12</v>
      </c>
      <c r="L281" s="302">
        <f>IF(W281&gt;0,K281,)</f>
        <v>0</v>
      </c>
      <c r="M281" s="512">
        <v>1</v>
      </c>
      <c r="N281" s="302">
        <f t="shared" si="598"/>
        <v>0</v>
      </c>
      <c r="O281" s="512"/>
      <c r="P281" s="302">
        <f t="shared" si="599"/>
        <v>0</v>
      </c>
      <c r="Q281" s="520">
        <v>4.583333333333333</v>
      </c>
      <c r="R281" s="120">
        <f>IF(K281&gt;0,(K281*Q281),)</f>
        <v>55</v>
      </c>
      <c r="S281" s="520">
        <v>9</v>
      </c>
      <c r="T281" s="120">
        <f t="shared" si="600"/>
        <v>9</v>
      </c>
      <c r="U281" s="520"/>
      <c r="V281" s="120">
        <f t="shared" si="601"/>
        <v>0</v>
      </c>
      <c r="W281" s="520"/>
      <c r="X281" s="7">
        <f t="shared" si="395"/>
        <v>0</v>
      </c>
      <c r="Y281" s="182"/>
      <c r="Z281" s="7">
        <f t="shared" si="602"/>
        <v>0</v>
      </c>
      <c r="AA281" s="182"/>
      <c r="AB281" s="7">
        <f t="shared" si="603"/>
        <v>0</v>
      </c>
      <c r="AC281" s="8">
        <f t="shared" si="604"/>
        <v>13</v>
      </c>
      <c r="AD281" s="298">
        <f>IF(AG281&gt;0,AC281,)</f>
        <v>0</v>
      </c>
      <c r="AE281" s="110">
        <f t="shared" si="605"/>
        <v>4.9230769230769234</v>
      </c>
      <c r="AF281" s="9">
        <f>IF(AC281&gt;0,(AC281*AE281),)</f>
        <v>64</v>
      </c>
      <c r="AG281" s="10">
        <f t="shared" si="606"/>
        <v>0</v>
      </c>
      <c r="AH281" s="11">
        <f>IF(AD281&gt;0,(AC281*AG281),)</f>
        <v>0</v>
      </c>
      <c r="AI281" s="6">
        <v>151</v>
      </c>
      <c r="AJ281" s="298">
        <f t="shared" si="607"/>
        <v>0</v>
      </c>
      <c r="AK281" s="6">
        <v>22</v>
      </c>
      <c r="AL281" s="298">
        <f t="shared" si="608"/>
        <v>0</v>
      </c>
      <c r="AM281" s="6"/>
      <c r="AN281" s="298">
        <f t="shared" si="609"/>
        <v>0</v>
      </c>
      <c r="AO281" s="182">
        <v>5</v>
      </c>
      <c r="AP281" s="41">
        <f>IF(AI281&gt;0,(AI281*AO281),)</f>
        <v>755</v>
      </c>
      <c r="AQ281" s="182">
        <v>5.5</v>
      </c>
      <c r="AR281" s="41">
        <f t="shared" si="610"/>
        <v>121</v>
      </c>
      <c r="AS281" s="182"/>
      <c r="AT281" s="41">
        <f t="shared" si="611"/>
        <v>0</v>
      </c>
      <c r="AU281" s="182"/>
      <c r="AV281" s="111">
        <f t="shared" si="612"/>
        <v>0</v>
      </c>
      <c r="AW281" s="182"/>
      <c r="AX281" s="111">
        <f t="shared" si="613"/>
        <v>0</v>
      </c>
      <c r="AY281" s="182"/>
      <c r="AZ281" s="118">
        <f t="shared" si="614"/>
        <v>0</v>
      </c>
      <c r="BA281" s="8">
        <f t="shared" si="615"/>
        <v>173</v>
      </c>
      <c r="BB281" s="298">
        <f>IF(BE281&gt;0,BA281,)</f>
        <v>0</v>
      </c>
      <c r="BC281" s="110">
        <f t="shared" si="616"/>
        <v>5.0635838150289016</v>
      </c>
      <c r="BD281" s="9">
        <f>IF(BA281&gt;0,(BA281*BC281),)</f>
        <v>876</v>
      </c>
      <c r="BE281" s="10">
        <f t="shared" si="617"/>
        <v>0</v>
      </c>
      <c r="BF281" s="11">
        <f>IF(BB281&gt;0,(BA281*BE281),)</f>
        <v>0</v>
      </c>
      <c r="BG281" s="304">
        <f t="shared" si="596"/>
        <v>186</v>
      </c>
      <c r="BH281" s="298">
        <f t="shared" si="597"/>
        <v>0</v>
      </c>
      <c r="BI281" s="112">
        <f t="shared" si="618"/>
        <v>5.053763440860215</v>
      </c>
      <c r="BJ281" s="113">
        <f>IF(BG281&gt;0,(BG281*BI281),)</f>
        <v>940</v>
      </c>
      <c r="BK281" s="10">
        <f t="shared" si="619"/>
        <v>0</v>
      </c>
      <c r="BL281" s="119">
        <f>IF(BH281&gt;0,(BH281*BK281),)</f>
        <v>0</v>
      </c>
      <c r="BM281" s="5">
        <v>224</v>
      </c>
      <c r="BN281" s="298">
        <f>IF(BY281&gt;0,BM281,)</f>
        <v>0</v>
      </c>
      <c r="BO281" s="6">
        <v>243</v>
      </c>
      <c r="BP281" s="298">
        <f t="shared" si="620"/>
        <v>0</v>
      </c>
      <c r="BQ281" s="6"/>
      <c r="BR281" s="298">
        <f t="shared" si="621"/>
        <v>0</v>
      </c>
      <c r="BS281" s="183">
        <v>3.5</v>
      </c>
      <c r="BT281" s="41">
        <f>IF(BM281&gt;0,(BM281*BS281),)</f>
        <v>784</v>
      </c>
      <c r="BU281" s="183">
        <v>3.7695473251028808</v>
      </c>
      <c r="BV281" s="41">
        <f t="shared" si="622"/>
        <v>916</v>
      </c>
      <c r="BW281" s="183"/>
      <c r="BX281" s="41">
        <f t="shared" si="623"/>
        <v>0</v>
      </c>
      <c r="BY281" s="182"/>
      <c r="BZ281" s="111">
        <f t="shared" si="426"/>
        <v>0</v>
      </c>
      <c r="CA281" s="182"/>
      <c r="CB281" s="111">
        <f t="shared" si="624"/>
        <v>0</v>
      </c>
      <c r="CC281" s="182"/>
      <c r="CD281" s="111">
        <f t="shared" si="625"/>
        <v>0</v>
      </c>
      <c r="CE281" s="8">
        <f t="shared" si="626"/>
        <v>467</v>
      </c>
      <c r="CF281" s="298">
        <f>IF(CI281&gt;0,CE281,)</f>
        <v>0</v>
      </c>
      <c r="CG281" s="110">
        <f t="shared" si="627"/>
        <v>3.6402569593147751</v>
      </c>
      <c r="CH281" s="9">
        <f>IF(CE281&gt;0,(CE281*CG281),)</f>
        <v>1700</v>
      </c>
      <c r="CI281" s="10">
        <f t="shared" si="628"/>
        <v>0</v>
      </c>
      <c r="CJ281" s="117">
        <f>IF(CE281&gt;0,(CE281*CI281),)</f>
        <v>0</v>
      </c>
      <c r="CK281" s="5">
        <v>68</v>
      </c>
      <c r="CL281" s="302">
        <f t="shared" si="629"/>
        <v>0</v>
      </c>
      <c r="CM281" s="40">
        <v>4.3529411764705879</v>
      </c>
      <c r="CN281" s="9">
        <f t="shared" si="630"/>
        <v>296</v>
      </c>
      <c r="CO281" s="6"/>
      <c r="CP281" s="117">
        <f t="shared" si="631"/>
        <v>0</v>
      </c>
      <c r="CQ281" s="195">
        <f t="shared" si="582"/>
        <v>246</v>
      </c>
      <c r="CR281" s="298">
        <f t="shared" si="583"/>
        <v>0</v>
      </c>
      <c r="CS281" s="9">
        <f t="shared" si="584"/>
        <v>905</v>
      </c>
      <c r="CT281" s="117" t="str">
        <f t="shared" si="585"/>
        <v/>
      </c>
      <c r="CU281" s="196">
        <f t="shared" si="586"/>
        <v>243</v>
      </c>
      <c r="CV281" s="298">
        <f t="shared" si="587"/>
        <v>0</v>
      </c>
      <c r="CW281" s="31">
        <f t="shared" si="588"/>
        <v>916</v>
      </c>
      <c r="CX281" s="121">
        <f t="shared" si="589"/>
        <v>0</v>
      </c>
      <c r="CY281" s="196">
        <f t="shared" si="632"/>
        <v>489</v>
      </c>
      <c r="CZ281" s="298">
        <f t="shared" si="633"/>
        <v>0</v>
      </c>
      <c r="DA281" s="31">
        <f t="shared" si="634"/>
        <v>1821</v>
      </c>
      <c r="DB281" s="121" t="str">
        <f t="shared" si="635"/>
        <v/>
      </c>
      <c r="DC281" s="196">
        <f t="shared" si="590"/>
        <v>173</v>
      </c>
      <c r="DD281" s="298">
        <f t="shared" si="591"/>
        <v>0</v>
      </c>
      <c r="DE281" s="9">
        <f t="shared" si="592"/>
        <v>876</v>
      </c>
      <c r="DF281" s="11" t="str">
        <f t="shared" si="593"/>
        <v/>
      </c>
      <c r="DG281" s="29">
        <f t="shared" si="636"/>
        <v>2936</v>
      </c>
      <c r="DH281" s="11" t="str">
        <f t="shared" si="637"/>
        <v/>
      </c>
    </row>
    <row r="282" spans="1:112">
      <c r="A282" s="172" t="s">
        <v>290</v>
      </c>
      <c r="B282" s="171" t="s">
        <v>612</v>
      </c>
      <c r="C282" s="172">
        <v>224554</v>
      </c>
      <c r="D282" s="135">
        <v>3</v>
      </c>
      <c r="E282" s="413">
        <v>1201</v>
      </c>
      <c r="F282" s="346">
        <v>0</v>
      </c>
      <c r="G282" s="116">
        <f t="shared" si="393"/>
        <v>1201</v>
      </c>
      <c r="H282" s="108">
        <f t="shared" si="594"/>
        <v>1201</v>
      </c>
      <c r="I282" s="376">
        <f t="shared" si="595"/>
        <v>0</v>
      </c>
      <c r="J282" s="375"/>
      <c r="K282" s="5">
        <v>46</v>
      </c>
      <c r="L282" s="302">
        <f t="shared" si="394"/>
        <v>0</v>
      </c>
      <c r="M282" s="512">
        <v>4</v>
      </c>
      <c r="N282" s="302">
        <f t="shared" si="598"/>
        <v>0</v>
      </c>
      <c r="O282" s="512"/>
      <c r="P282" s="302">
        <f t="shared" si="599"/>
        <v>0</v>
      </c>
      <c r="Q282" s="520">
        <v>4.3260869565217392</v>
      </c>
      <c r="R282" s="120">
        <f t="shared" si="376"/>
        <v>199</v>
      </c>
      <c r="S282" s="520">
        <v>4</v>
      </c>
      <c r="T282" s="120">
        <f t="shared" si="600"/>
        <v>16</v>
      </c>
      <c r="U282" s="520"/>
      <c r="V282" s="120">
        <f t="shared" si="601"/>
        <v>0</v>
      </c>
      <c r="W282" s="520"/>
      <c r="X282" s="7">
        <f t="shared" si="395"/>
        <v>0</v>
      </c>
      <c r="Y282" s="182"/>
      <c r="Z282" s="7">
        <f t="shared" si="602"/>
        <v>0</v>
      </c>
      <c r="AA282" s="182"/>
      <c r="AB282" s="7">
        <f t="shared" si="603"/>
        <v>0</v>
      </c>
      <c r="AC282" s="8">
        <f t="shared" si="604"/>
        <v>50</v>
      </c>
      <c r="AD282" s="298">
        <f t="shared" si="379"/>
        <v>0</v>
      </c>
      <c r="AE282" s="110">
        <f t="shared" si="605"/>
        <v>4.3</v>
      </c>
      <c r="AF282" s="9">
        <f t="shared" si="380"/>
        <v>215</v>
      </c>
      <c r="AG282" s="10">
        <f t="shared" si="606"/>
        <v>0</v>
      </c>
      <c r="AH282" s="11">
        <f t="shared" si="381"/>
        <v>0</v>
      </c>
      <c r="AI282" s="6">
        <v>123</v>
      </c>
      <c r="AJ282" s="298">
        <f t="shared" si="607"/>
        <v>0</v>
      </c>
      <c r="AK282" s="6">
        <v>18</v>
      </c>
      <c r="AL282" s="298">
        <f t="shared" si="608"/>
        <v>0</v>
      </c>
      <c r="AM282" s="6"/>
      <c r="AN282" s="298">
        <f t="shared" si="609"/>
        <v>0</v>
      </c>
      <c r="AO282" s="182">
        <v>5.5121951219512191</v>
      </c>
      <c r="AP282" s="41">
        <f t="shared" si="382"/>
        <v>678</v>
      </c>
      <c r="AQ282" s="182">
        <v>5</v>
      </c>
      <c r="AR282" s="41">
        <f t="shared" si="610"/>
        <v>90</v>
      </c>
      <c r="AS282" s="182"/>
      <c r="AT282" s="41">
        <f t="shared" si="611"/>
        <v>0</v>
      </c>
      <c r="AU282" s="182"/>
      <c r="AV282" s="111">
        <f t="shared" si="612"/>
        <v>0</v>
      </c>
      <c r="AW282" s="182"/>
      <c r="AX282" s="111">
        <f t="shared" si="613"/>
        <v>0</v>
      </c>
      <c r="AY282" s="182"/>
      <c r="AZ282" s="118">
        <f t="shared" si="614"/>
        <v>0</v>
      </c>
      <c r="BA282" s="8">
        <f t="shared" si="615"/>
        <v>141</v>
      </c>
      <c r="BB282" s="298">
        <f t="shared" si="386"/>
        <v>0</v>
      </c>
      <c r="BC282" s="110">
        <f t="shared" si="616"/>
        <v>5.4468085106382977</v>
      </c>
      <c r="BD282" s="9">
        <f t="shared" si="387"/>
        <v>768</v>
      </c>
      <c r="BE282" s="10">
        <f t="shared" si="617"/>
        <v>0</v>
      </c>
      <c r="BF282" s="11">
        <f t="shared" si="388"/>
        <v>0</v>
      </c>
      <c r="BG282" s="304">
        <f t="shared" si="596"/>
        <v>191</v>
      </c>
      <c r="BH282" s="298">
        <f t="shared" si="597"/>
        <v>0</v>
      </c>
      <c r="BI282" s="112">
        <f t="shared" si="618"/>
        <v>5.1465968586387438</v>
      </c>
      <c r="BJ282" s="113">
        <f t="shared" si="389"/>
        <v>983.00000000000011</v>
      </c>
      <c r="BK282" s="10">
        <f t="shared" si="619"/>
        <v>0</v>
      </c>
      <c r="BL282" s="119">
        <f t="shared" si="390"/>
        <v>0</v>
      </c>
      <c r="BM282" s="5">
        <v>639</v>
      </c>
      <c r="BN282" s="298">
        <f t="shared" si="420"/>
        <v>0</v>
      </c>
      <c r="BO282" s="6">
        <v>316</v>
      </c>
      <c r="BP282" s="298">
        <f t="shared" si="620"/>
        <v>0</v>
      </c>
      <c r="BQ282" s="6"/>
      <c r="BR282" s="298">
        <f t="shared" si="621"/>
        <v>0</v>
      </c>
      <c r="BS282" s="183">
        <v>3.0688575899843507</v>
      </c>
      <c r="BT282" s="41">
        <f t="shared" si="423"/>
        <v>1961</v>
      </c>
      <c r="BU282" s="183">
        <v>2.787974683544304</v>
      </c>
      <c r="BV282" s="41">
        <f t="shared" si="622"/>
        <v>881.00000000000011</v>
      </c>
      <c r="BW282" s="183"/>
      <c r="BX282" s="41">
        <f t="shared" si="623"/>
        <v>0</v>
      </c>
      <c r="BY282" s="182"/>
      <c r="BZ282" s="111">
        <f t="shared" si="426"/>
        <v>0</v>
      </c>
      <c r="CA282" s="182"/>
      <c r="CB282" s="111">
        <f t="shared" si="624"/>
        <v>0</v>
      </c>
      <c r="CC282" s="182"/>
      <c r="CD282" s="111">
        <f t="shared" si="625"/>
        <v>0</v>
      </c>
      <c r="CE282" s="8">
        <f t="shared" si="626"/>
        <v>955</v>
      </c>
      <c r="CF282" s="298">
        <f t="shared" si="396"/>
        <v>0</v>
      </c>
      <c r="CG282" s="110">
        <f t="shared" si="627"/>
        <v>2.9759162303664923</v>
      </c>
      <c r="CH282" s="9">
        <f t="shared" si="397"/>
        <v>2842</v>
      </c>
      <c r="CI282" s="10">
        <f t="shared" si="628"/>
        <v>0</v>
      </c>
      <c r="CJ282" s="117">
        <f t="shared" si="398"/>
        <v>0</v>
      </c>
      <c r="CK282" s="5">
        <v>55</v>
      </c>
      <c r="CL282" s="302">
        <f t="shared" si="629"/>
        <v>0</v>
      </c>
      <c r="CM282" s="40">
        <v>4.0363636363636362</v>
      </c>
      <c r="CN282" s="9">
        <f t="shared" si="630"/>
        <v>222</v>
      </c>
      <c r="CO282" s="6"/>
      <c r="CP282" s="117">
        <f t="shared" si="631"/>
        <v>0</v>
      </c>
      <c r="CQ282" s="195">
        <f t="shared" si="582"/>
        <v>657</v>
      </c>
      <c r="CR282" s="298">
        <f t="shared" si="583"/>
        <v>0</v>
      </c>
      <c r="CS282" s="9">
        <f t="shared" si="584"/>
        <v>2051</v>
      </c>
      <c r="CT282" s="117" t="str">
        <f t="shared" si="585"/>
        <v/>
      </c>
      <c r="CU282" s="196">
        <f t="shared" si="586"/>
        <v>316</v>
      </c>
      <c r="CV282" s="298">
        <f t="shared" si="587"/>
        <v>0</v>
      </c>
      <c r="CW282" s="31">
        <f t="shared" si="588"/>
        <v>881.00000000000011</v>
      </c>
      <c r="CX282" s="121">
        <f t="shared" si="589"/>
        <v>0</v>
      </c>
      <c r="CY282" s="196">
        <f t="shared" si="632"/>
        <v>973</v>
      </c>
      <c r="CZ282" s="298">
        <f t="shared" si="633"/>
        <v>0</v>
      </c>
      <c r="DA282" s="31">
        <f t="shared" si="634"/>
        <v>2932</v>
      </c>
      <c r="DB282" s="121" t="str">
        <f t="shared" si="635"/>
        <v/>
      </c>
      <c r="DC282" s="196">
        <f t="shared" si="590"/>
        <v>141</v>
      </c>
      <c r="DD282" s="298">
        <f t="shared" si="591"/>
        <v>0</v>
      </c>
      <c r="DE282" s="9">
        <f t="shared" si="592"/>
        <v>768</v>
      </c>
      <c r="DF282" s="11" t="str">
        <f t="shared" si="593"/>
        <v/>
      </c>
      <c r="DG282" s="29">
        <f t="shared" si="636"/>
        <v>4047</v>
      </c>
      <c r="DH282" s="11" t="str">
        <f t="shared" si="637"/>
        <v/>
      </c>
    </row>
    <row r="283" spans="1:112">
      <c r="A283" s="172" t="s">
        <v>290</v>
      </c>
      <c r="B283" s="171" t="s">
        <v>613</v>
      </c>
      <c r="C283" s="172">
        <v>224147</v>
      </c>
      <c r="D283" s="135">
        <v>3</v>
      </c>
      <c r="E283" s="413">
        <v>1424</v>
      </c>
      <c r="F283" s="346">
        <v>8</v>
      </c>
      <c r="G283" s="116">
        <f t="shared" si="393"/>
        <v>1416</v>
      </c>
      <c r="H283" s="108">
        <f t="shared" si="594"/>
        <v>1416</v>
      </c>
      <c r="I283" s="376">
        <f t="shared" si="595"/>
        <v>0</v>
      </c>
      <c r="J283" s="375"/>
      <c r="K283" s="5">
        <v>155</v>
      </c>
      <c r="L283" s="302">
        <f t="shared" si="394"/>
        <v>0</v>
      </c>
      <c r="M283" s="512">
        <v>2</v>
      </c>
      <c r="N283" s="302">
        <f t="shared" si="598"/>
        <v>0</v>
      </c>
      <c r="O283" s="512"/>
      <c r="P283" s="302">
        <f t="shared" si="599"/>
        <v>0</v>
      </c>
      <c r="Q283" s="520">
        <v>4.3677419354838714</v>
      </c>
      <c r="R283" s="120">
        <f t="shared" si="376"/>
        <v>677.00000000000011</v>
      </c>
      <c r="S283" s="520">
        <v>4.5</v>
      </c>
      <c r="T283" s="120">
        <f t="shared" si="600"/>
        <v>9</v>
      </c>
      <c r="U283" s="520"/>
      <c r="V283" s="120">
        <f t="shared" si="601"/>
        <v>0</v>
      </c>
      <c r="W283" s="520"/>
      <c r="X283" s="7">
        <f t="shared" si="395"/>
        <v>0</v>
      </c>
      <c r="Y283" s="182"/>
      <c r="Z283" s="7">
        <f t="shared" si="602"/>
        <v>0</v>
      </c>
      <c r="AA283" s="182"/>
      <c r="AB283" s="7">
        <f t="shared" si="603"/>
        <v>0</v>
      </c>
      <c r="AC283" s="8">
        <f t="shared" si="604"/>
        <v>157</v>
      </c>
      <c r="AD283" s="298">
        <f t="shared" si="379"/>
        <v>0</v>
      </c>
      <c r="AE283" s="110">
        <f t="shared" si="605"/>
        <v>4.369426751592357</v>
      </c>
      <c r="AF283" s="9">
        <f t="shared" si="380"/>
        <v>686</v>
      </c>
      <c r="AG283" s="10">
        <f t="shared" si="606"/>
        <v>0</v>
      </c>
      <c r="AH283" s="11">
        <f t="shared" si="381"/>
        <v>0</v>
      </c>
      <c r="AI283" s="6">
        <v>392</v>
      </c>
      <c r="AJ283" s="298">
        <f t="shared" si="607"/>
        <v>0</v>
      </c>
      <c r="AK283" s="6">
        <v>29</v>
      </c>
      <c r="AL283" s="298">
        <f t="shared" si="608"/>
        <v>0</v>
      </c>
      <c r="AM283" s="6"/>
      <c r="AN283" s="298">
        <f t="shared" si="609"/>
        <v>0</v>
      </c>
      <c r="AO283" s="182">
        <v>4.8494897959183669</v>
      </c>
      <c r="AP283" s="41">
        <f t="shared" si="382"/>
        <v>1900.9999999999998</v>
      </c>
      <c r="AQ283" s="182">
        <v>4.5517241379310347</v>
      </c>
      <c r="AR283" s="41">
        <f t="shared" si="610"/>
        <v>132</v>
      </c>
      <c r="AS283" s="182"/>
      <c r="AT283" s="41">
        <f t="shared" si="611"/>
        <v>0</v>
      </c>
      <c r="AU283" s="182"/>
      <c r="AV283" s="111">
        <f t="shared" si="612"/>
        <v>0</v>
      </c>
      <c r="AW283" s="182"/>
      <c r="AX283" s="111">
        <f t="shared" si="613"/>
        <v>0</v>
      </c>
      <c r="AY283" s="182"/>
      <c r="AZ283" s="118">
        <f t="shared" si="614"/>
        <v>0</v>
      </c>
      <c r="BA283" s="8">
        <f t="shared" si="615"/>
        <v>421</v>
      </c>
      <c r="BB283" s="298">
        <f t="shared" si="386"/>
        <v>0</v>
      </c>
      <c r="BC283" s="110">
        <f t="shared" si="616"/>
        <v>4.8289786223277904</v>
      </c>
      <c r="BD283" s="9">
        <f t="shared" si="387"/>
        <v>2032.9999999999998</v>
      </c>
      <c r="BE283" s="10">
        <f t="shared" si="617"/>
        <v>0</v>
      </c>
      <c r="BF283" s="11">
        <f t="shared" si="388"/>
        <v>0</v>
      </c>
      <c r="BG283" s="304">
        <f t="shared" si="596"/>
        <v>578</v>
      </c>
      <c r="BH283" s="298">
        <f t="shared" si="597"/>
        <v>0</v>
      </c>
      <c r="BI283" s="112">
        <f t="shared" si="618"/>
        <v>4.7041522491349479</v>
      </c>
      <c r="BJ283" s="113">
        <f t="shared" si="389"/>
        <v>2719</v>
      </c>
      <c r="BK283" s="10">
        <f t="shared" si="619"/>
        <v>0</v>
      </c>
      <c r="BL283" s="119">
        <f t="shared" si="390"/>
        <v>0</v>
      </c>
      <c r="BM283" s="5">
        <v>491</v>
      </c>
      <c r="BN283" s="298">
        <f t="shared" si="420"/>
        <v>0</v>
      </c>
      <c r="BO283" s="6">
        <v>284</v>
      </c>
      <c r="BP283" s="298">
        <f t="shared" si="620"/>
        <v>0</v>
      </c>
      <c r="BQ283" s="6"/>
      <c r="BR283" s="298">
        <f t="shared" si="621"/>
        <v>0</v>
      </c>
      <c r="BS283" s="183">
        <v>3.4276985743380854</v>
      </c>
      <c r="BT283" s="41">
        <f t="shared" si="423"/>
        <v>1683</v>
      </c>
      <c r="BU283" s="183">
        <v>3.5422535211267605</v>
      </c>
      <c r="BV283" s="41">
        <f t="shared" si="622"/>
        <v>1006</v>
      </c>
      <c r="BW283" s="183"/>
      <c r="BX283" s="41">
        <f t="shared" si="623"/>
        <v>0</v>
      </c>
      <c r="BY283" s="182"/>
      <c r="BZ283" s="111">
        <f t="shared" si="426"/>
        <v>0</v>
      </c>
      <c r="CA283" s="182"/>
      <c r="CB283" s="111">
        <f t="shared" si="624"/>
        <v>0</v>
      </c>
      <c r="CC283" s="182"/>
      <c r="CD283" s="111">
        <f t="shared" si="625"/>
        <v>0</v>
      </c>
      <c r="CE283" s="8">
        <f t="shared" si="626"/>
        <v>775</v>
      </c>
      <c r="CF283" s="298">
        <f t="shared" si="396"/>
        <v>0</v>
      </c>
      <c r="CG283" s="110">
        <f t="shared" si="627"/>
        <v>3.4696774193548388</v>
      </c>
      <c r="CH283" s="9">
        <f t="shared" si="397"/>
        <v>2689</v>
      </c>
      <c r="CI283" s="10">
        <f t="shared" si="628"/>
        <v>0</v>
      </c>
      <c r="CJ283" s="117">
        <f t="shared" si="398"/>
        <v>0</v>
      </c>
      <c r="CK283" s="5">
        <v>63</v>
      </c>
      <c r="CL283" s="302">
        <f t="shared" si="629"/>
        <v>0</v>
      </c>
      <c r="CM283" s="40">
        <v>3.9841269841269842</v>
      </c>
      <c r="CN283" s="9">
        <f t="shared" si="630"/>
        <v>251</v>
      </c>
      <c r="CO283" s="6"/>
      <c r="CP283" s="117">
        <f t="shared" si="631"/>
        <v>0</v>
      </c>
      <c r="CQ283" s="195">
        <f t="shared" si="582"/>
        <v>520</v>
      </c>
      <c r="CR283" s="298">
        <f t="shared" si="583"/>
        <v>0</v>
      </c>
      <c r="CS283" s="9">
        <f t="shared" si="584"/>
        <v>1815</v>
      </c>
      <c r="CT283" s="117" t="str">
        <f t="shared" si="585"/>
        <v/>
      </c>
      <c r="CU283" s="196">
        <f t="shared" si="586"/>
        <v>284</v>
      </c>
      <c r="CV283" s="298">
        <f t="shared" si="587"/>
        <v>0</v>
      </c>
      <c r="CW283" s="31">
        <f t="shared" si="588"/>
        <v>1006</v>
      </c>
      <c r="CX283" s="121">
        <f t="shared" si="589"/>
        <v>0</v>
      </c>
      <c r="CY283" s="196">
        <f t="shared" si="632"/>
        <v>804</v>
      </c>
      <c r="CZ283" s="298">
        <f t="shared" si="633"/>
        <v>0</v>
      </c>
      <c r="DA283" s="31">
        <f t="shared" si="634"/>
        <v>2821</v>
      </c>
      <c r="DB283" s="121" t="str">
        <f t="shared" si="635"/>
        <v/>
      </c>
      <c r="DC283" s="196">
        <f t="shared" si="590"/>
        <v>421</v>
      </c>
      <c r="DD283" s="298">
        <f t="shared" si="591"/>
        <v>0</v>
      </c>
      <c r="DE283" s="9">
        <f t="shared" si="592"/>
        <v>2032.9999999999998</v>
      </c>
      <c r="DF283" s="11" t="str">
        <f t="shared" si="593"/>
        <v/>
      </c>
      <c r="DG283" s="29">
        <f t="shared" si="636"/>
        <v>5659</v>
      </c>
      <c r="DH283" s="11" t="str">
        <f t="shared" si="637"/>
        <v/>
      </c>
    </row>
    <row r="284" spans="1:112">
      <c r="A284" s="172" t="s">
        <v>290</v>
      </c>
      <c r="B284" s="171" t="s">
        <v>614</v>
      </c>
      <c r="C284" s="172">
        <v>228705</v>
      </c>
      <c r="D284" s="135">
        <v>3</v>
      </c>
      <c r="E284" s="413">
        <v>1120</v>
      </c>
      <c r="F284" s="346">
        <v>4</v>
      </c>
      <c r="G284" s="116">
        <f t="shared" si="393"/>
        <v>1116</v>
      </c>
      <c r="H284" s="108">
        <f t="shared" si="594"/>
        <v>1116</v>
      </c>
      <c r="I284" s="376">
        <f t="shared" si="595"/>
        <v>0</v>
      </c>
      <c r="J284" s="375"/>
      <c r="K284" s="5">
        <v>73</v>
      </c>
      <c r="L284" s="302">
        <f t="shared" si="394"/>
        <v>0</v>
      </c>
      <c r="M284" s="512">
        <v>9</v>
      </c>
      <c r="N284" s="302">
        <f t="shared" si="598"/>
        <v>0</v>
      </c>
      <c r="O284" s="512"/>
      <c r="P284" s="302">
        <f t="shared" si="599"/>
        <v>0</v>
      </c>
      <c r="Q284" s="520">
        <v>4.7397260273972606</v>
      </c>
      <c r="R284" s="120">
        <f t="shared" si="376"/>
        <v>346</v>
      </c>
      <c r="S284" s="520">
        <v>4.8888888888888893</v>
      </c>
      <c r="T284" s="120">
        <f t="shared" si="600"/>
        <v>44</v>
      </c>
      <c r="U284" s="520"/>
      <c r="V284" s="120">
        <f t="shared" si="601"/>
        <v>0</v>
      </c>
      <c r="W284" s="520"/>
      <c r="X284" s="7">
        <f t="shared" ref="X284:X347" si="638">IF(L284&gt;0,(L284*W284),)</f>
        <v>0</v>
      </c>
      <c r="Y284" s="182"/>
      <c r="Z284" s="7">
        <f t="shared" si="602"/>
        <v>0</v>
      </c>
      <c r="AA284" s="182"/>
      <c r="AB284" s="7">
        <f t="shared" si="603"/>
        <v>0</v>
      </c>
      <c r="AC284" s="8">
        <f t="shared" si="604"/>
        <v>82</v>
      </c>
      <c r="AD284" s="298">
        <f t="shared" si="379"/>
        <v>0</v>
      </c>
      <c r="AE284" s="110">
        <f t="shared" si="605"/>
        <v>4.7560975609756095</v>
      </c>
      <c r="AF284" s="9">
        <f t="shared" si="380"/>
        <v>390</v>
      </c>
      <c r="AG284" s="10">
        <f t="shared" si="606"/>
        <v>0</v>
      </c>
      <c r="AH284" s="11">
        <f t="shared" si="381"/>
        <v>0</v>
      </c>
      <c r="AI284" s="6">
        <v>198</v>
      </c>
      <c r="AJ284" s="298">
        <f t="shared" si="607"/>
        <v>0</v>
      </c>
      <c r="AK284" s="6">
        <v>34</v>
      </c>
      <c r="AL284" s="298">
        <f t="shared" si="608"/>
        <v>0</v>
      </c>
      <c r="AM284" s="6"/>
      <c r="AN284" s="298">
        <f t="shared" si="609"/>
        <v>0</v>
      </c>
      <c r="AO284" s="182">
        <v>5.8434343434343434</v>
      </c>
      <c r="AP284" s="41">
        <f t="shared" si="382"/>
        <v>1157</v>
      </c>
      <c r="AQ284" s="182">
        <v>6.2647058823529411</v>
      </c>
      <c r="AR284" s="41">
        <f t="shared" si="610"/>
        <v>213</v>
      </c>
      <c r="AS284" s="182"/>
      <c r="AT284" s="41">
        <f t="shared" si="611"/>
        <v>0</v>
      </c>
      <c r="AU284" s="182"/>
      <c r="AV284" s="111">
        <f t="shared" si="612"/>
        <v>0</v>
      </c>
      <c r="AW284" s="182"/>
      <c r="AX284" s="111">
        <f t="shared" si="613"/>
        <v>0</v>
      </c>
      <c r="AY284" s="182"/>
      <c r="AZ284" s="118">
        <f t="shared" si="614"/>
        <v>0</v>
      </c>
      <c r="BA284" s="8">
        <f t="shared" si="615"/>
        <v>232</v>
      </c>
      <c r="BB284" s="298">
        <f t="shared" si="386"/>
        <v>0</v>
      </c>
      <c r="BC284" s="110">
        <f t="shared" si="616"/>
        <v>5.9051724137931032</v>
      </c>
      <c r="BD284" s="9">
        <f t="shared" si="387"/>
        <v>1370</v>
      </c>
      <c r="BE284" s="10">
        <f t="shared" si="617"/>
        <v>0</v>
      </c>
      <c r="BF284" s="11">
        <f t="shared" si="388"/>
        <v>0</v>
      </c>
      <c r="BG284" s="304">
        <f t="shared" si="596"/>
        <v>314</v>
      </c>
      <c r="BH284" s="298">
        <f t="shared" si="597"/>
        <v>0</v>
      </c>
      <c r="BI284" s="112">
        <f t="shared" si="618"/>
        <v>5.6050955414012735</v>
      </c>
      <c r="BJ284" s="113">
        <f t="shared" si="389"/>
        <v>1760</v>
      </c>
      <c r="BK284" s="10">
        <f t="shared" si="619"/>
        <v>0</v>
      </c>
      <c r="BL284" s="119">
        <f t="shared" si="390"/>
        <v>0</v>
      </c>
      <c r="BM284" s="5">
        <v>419</v>
      </c>
      <c r="BN284" s="298">
        <f t="shared" si="420"/>
        <v>0</v>
      </c>
      <c r="BO284" s="6">
        <v>319</v>
      </c>
      <c r="BP284" s="298">
        <f t="shared" si="620"/>
        <v>0</v>
      </c>
      <c r="BQ284" s="6"/>
      <c r="BR284" s="298">
        <f t="shared" si="621"/>
        <v>0</v>
      </c>
      <c r="BS284" s="183">
        <v>3.0954653937947496</v>
      </c>
      <c r="BT284" s="41">
        <f t="shared" si="423"/>
        <v>1297</v>
      </c>
      <c r="BU284" s="183">
        <v>3.1473354231974922</v>
      </c>
      <c r="BV284" s="41">
        <f t="shared" si="622"/>
        <v>1004</v>
      </c>
      <c r="BW284" s="183"/>
      <c r="BX284" s="41">
        <f t="shared" si="623"/>
        <v>0</v>
      </c>
      <c r="BY284" s="182"/>
      <c r="BZ284" s="111">
        <f t="shared" si="426"/>
        <v>0</v>
      </c>
      <c r="CA284" s="182"/>
      <c r="CB284" s="111">
        <f t="shared" si="624"/>
        <v>0</v>
      </c>
      <c r="CC284" s="182"/>
      <c r="CD284" s="111">
        <f t="shared" si="625"/>
        <v>0</v>
      </c>
      <c r="CE284" s="8">
        <f t="shared" si="626"/>
        <v>738</v>
      </c>
      <c r="CF284" s="298">
        <f t="shared" si="396"/>
        <v>0</v>
      </c>
      <c r="CG284" s="110">
        <f t="shared" si="627"/>
        <v>3.1178861788617884</v>
      </c>
      <c r="CH284" s="9">
        <f t="shared" si="397"/>
        <v>2301</v>
      </c>
      <c r="CI284" s="10">
        <f t="shared" si="628"/>
        <v>0</v>
      </c>
      <c r="CJ284" s="117">
        <f t="shared" si="398"/>
        <v>0</v>
      </c>
      <c r="CK284" s="5">
        <v>64</v>
      </c>
      <c r="CL284" s="302">
        <f t="shared" si="629"/>
        <v>0</v>
      </c>
      <c r="CM284" s="40">
        <v>5.625</v>
      </c>
      <c r="CN284" s="9">
        <f t="shared" si="630"/>
        <v>360</v>
      </c>
      <c r="CO284" s="6"/>
      <c r="CP284" s="117">
        <f t="shared" si="631"/>
        <v>0</v>
      </c>
      <c r="CQ284" s="195">
        <f t="shared" si="582"/>
        <v>453</v>
      </c>
      <c r="CR284" s="298">
        <f t="shared" si="583"/>
        <v>0</v>
      </c>
      <c r="CS284" s="9">
        <f t="shared" si="584"/>
        <v>1510</v>
      </c>
      <c r="CT284" s="117" t="str">
        <f t="shared" si="585"/>
        <v/>
      </c>
      <c r="CU284" s="196">
        <f t="shared" si="586"/>
        <v>319</v>
      </c>
      <c r="CV284" s="298">
        <f t="shared" si="587"/>
        <v>0</v>
      </c>
      <c r="CW284" s="31">
        <f t="shared" si="588"/>
        <v>1004</v>
      </c>
      <c r="CX284" s="121">
        <f t="shared" si="589"/>
        <v>0</v>
      </c>
      <c r="CY284" s="196">
        <f t="shared" si="632"/>
        <v>772</v>
      </c>
      <c r="CZ284" s="298">
        <f t="shared" si="633"/>
        <v>0</v>
      </c>
      <c r="DA284" s="31">
        <f t="shared" si="634"/>
        <v>2514</v>
      </c>
      <c r="DB284" s="121" t="str">
        <f t="shared" si="635"/>
        <v/>
      </c>
      <c r="DC284" s="196">
        <f t="shared" si="590"/>
        <v>232</v>
      </c>
      <c r="DD284" s="298">
        <f t="shared" si="591"/>
        <v>0</v>
      </c>
      <c r="DE284" s="9">
        <f t="shared" si="592"/>
        <v>1370</v>
      </c>
      <c r="DF284" s="11" t="str">
        <f t="shared" si="593"/>
        <v/>
      </c>
      <c r="DG284" s="29">
        <f t="shared" si="636"/>
        <v>4421</v>
      </c>
      <c r="DH284" s="11" t="str">
        <f t="shared" si="637"/>
        <v/>
      </c>
    </row>
    <row r="285" spans="1:112">
      <c r="A285" s="172" t="s">
        <v>290</v>
      </c>
      <c r="B285" s="171" t="s">
        <v>615</v>
      </c>
      <c r="C285" s="172">
        <v>229063</v>
      </c>
      <c r="D285" s="135">
        <v>3</v>
      </c>
      <c r="E285" s="413">
        <v>889</v>
      </c>
      <c r="F285" s="346">
        <v>1</v>
      </c>
      <c r="G285" s="116">
        <f t="shared" si="393"/>
        <v>888</v>
      </c>
      <c r="H285" s="108">
        <f t="shared" si="594"/>
        <v>888</v>
      </c>
      <c r="I285" s="376">
        <f t="shared" si="595"/>
        <v>0</v>
      </c>
      <c r="J285" s="375"/>
      <c r="K285" s="5">
        <v>24</v>
      </c>
      <c r="L285" s="302">
        <f t="shared" si="394"/>
        <v>0</v>
      </c>
      <c r="M285" s="512">
        <v>0</v>
      </c>
      <c r="N285" s="302">
        <f t="shared" si="598"/>
        <v>0</v>
      </c>
      <c r="O285" s="512"/>
      <c r="P285" s="302">
        <f t="shared" si="599"/>
        <v>0</v>
      </c>
      <c r="Q285" s="520">
        <v>5.125</v>
      </c>
      <c r="R285" s="120">
        <f t="shared" si="376"/>
        <v>123</v>
      </c>
      <c r="S285" s="520" t="s">
        <v>397</v>
      </c>
      <c r="T285" s="120">
        <f t="shared" si="600"/>
        <v>0</v>
      </c>
      <c r="U285" s="520"/>
      <c r="V285" s="120">
        <f t="shared" si="601"/>
        <v>0</v>
      </c>
      <c r="W285" s="520"/>
      <c r="X285" s="7">
        <f t="shared" si="638"/>
        <v>0</v>
      </c>
      <c r="Y285" s="182"/>
      <c r="Z285" s="7">
        <f t="shared" si="602"/>
        <v>0</v>
      </c>
      <c r="AA285" s="182"/>
      <c r="AB285" s="7">
        <f t="shared" si="603"/>
        <v>0</v>
      </c>
      <c r="AC285" s="8">
        <f t="shared" si="604"/>
        <v>24</v>
      </c>
      <c r="AD285" s="298">
        <f t="shared" si="379"/>
        <v>0</v>
      </c>
      <c r="AE285" s="110">
        <f t="shared" si="605"/>
        <v>5.125</v>
      </c>
      <c r="AF285" s="9">
        <f t="shared" si="380"/>
        <v>123</v>
      </c>
      <c r="AG285" s="10">
        <f t="shared" si="606"/>
        <v>0</v>
      </c>
      <c r="AH285" s="11">
        <f t="shared" si="381"/>
        <v>0</v>
      </c>
      <c r="AI285" s="6">
        <v>320</v>
      </c>
      <c r="AJ285" s="298">
        <f t="shared" si="607"/>
        <v>0</v>
      </c>
      <c r="AK285" s="6">
        <v>14</v>
      </c>
      <c r="AL285" s="298">
        <f t="shared" si="608"/>
        <v>0</v>
      </c>
      <c r="AM285" s="6"/>
      <c r="AN285" s="298">
        <f t="shared" si="609"/>
        <v>0</v>
      </c>
      <c r="AO285" s="182">
        <v>5.9937500000000004</v>
      </c>
      <c r="AP285" s="41">
        <f t="shared" si="382"/>
        <v>1918</v>
      </c>
      <c r="AQ285" s="182">
        <v>6.4285714285714288</v>
      </c>
      <c r="AR285" s="41">
        <f t="shared" si="610"/>
        <v>90</v>
      </c>
      <c r="AS285" s="182"/>
      <c r="AT285" s="41">
        <f t="shared" si="611"/>
        <v>0</v>
      </c>
      <c r="AU285" s="182"/>
      <c r="AV285" s="111">
        <f t="shared" si="612"/>
        <v>0</v>
      </c>
      <c r="AW285" s="182"/>
      <c r="AX285" s="111">
        <f t="shared" si="613"/>
        <v>0</v>
      </c>
      <c r="AY285" s="182"/>
      <c r="AZ285" s="118">
        <f t="shared" si="614"/>
        <v>0</v>
      </c>
      <c r="BA285" s="8">
        <f t="shared" si="615"/>
        <v>334</v>
      </c>
      <c r="BB285" s="298">
        <f t="shared" si="386"/>
        <v>0</v>
      </c>
      <c r="BC285" s="110">
        <f t="shared" si="616"/>
        <v>6.0119760479041915</v>
      </c>
      <c r="BD285" s="9">
        <f t="shared" si="387"/>
        <v>2008</v>
      </c>
      <c r="BE285" s="10">
        <f t="shared" si="617"/>
        <v>0</v>
      </c>
      <c r="BF285" s="11">
        <f t="shared" si="388"/>
        <v>0</v>
      </c>
      <c r="BG285" s="304">
        <f t="shared" si="596"/>
        <v>358</v>
      </c>
      <c r="BH285" s="298">
        <f t="shared" si="597"/>
        <v>0</v>
      </c>
      <c r="BI285" s="112">
        <f t="shared" si="618"/>
        <v>5.9525139664804465</v>
      </c>
      <c r="BJ285" s="113">
        <f t="shared" si="389"/>
        <v>2131</v>
      </c>
      <c r="BK285" s="10">
        <f t="shared" si="619"/>
        <v>0</v>
      </c>
      <c r="BL285" s="119">
        <f t="shared" si="390"/>
        <v>0</v>
      </c>
      <c r="BM285" s="5">
        <v>304</v>
      </c>
      <c r="BN285" s="298">
        <f t="shared" si="420"/>
        <v>0</v>
      </c>
      <c r="BO285" s="6">
        <v>78</v>
      </c>
      <c r="BP285" s="298">
        <f t="shared" si="620"/>
        <v>0</v>
      </c>
      <c r="BQ285" s="6"/>
      <c r="BR285" s="298">
        <f t="shared" si="621"/>
        <v>0</v>
      </c>
      <c r="BS285" s="183">
        <v>4.7335526315789478</v>
      </c>
      <c r="BT285" s="41">
        <f t="shared" si="423"/>
        <v>1439.0000000000002</v>
      </c>
      <c r="BU285" s="183">
        <v>4.5</v>
      </c>
      <c r="BV285" s="41">
        <f t="shared" si="622"/>
        <v>351</v>
      </c>
      <c r="BW285" s="183"/>
      <c r="BX285" s="41">
        <f t="shared" si="623"/>
        <v>0</v>
      </c>
      <c r="BY285" s="182"/>
      <c r="BZ285" s="111">
        <f t="shared" ref="BZ285:BZ348" si="639">IF(BN285&gt;0,(BN285*BY285),)</f>
        <v>0</v>
      </c>
      <c r="CA285" s="182"/>
      <c r="CB285" s="111">
        <f t="shared" si="624"/>
        <v>0</v>
      </c>
      <c r="CC285" s="182"/>
      <c r="CD285" s="111">
        <f t="shared" si="625"/>
        <v>0</v>
      </c>
      <c r="CE285" s="8">
        <f t="shared" si="626"/>
        <v>382</v>
      </c>
      <c r="CF285" s="298">
        <f t="shared" si="396"/>
        <v>0</v>
      </c>
      <c r="CG285" s="110">
        <f t="shared" si="627"/>
        <v>4.6858638743455501</v>
      </c>
      <c r="CH285" s="9">
        <f t="shared" si="397"/>
        <v>1790.0000000000002</v>
      </c>
      <c r="CI285" s="10">
        <f t="shared" si="628"/>
        <v>0</v>
      </c>
      <c r="CJ285" s="117">
        <f t="shared" si="398"/>
        <v>0</v>
      </c>
      <c r="CK285" s="5">
        <v>148</v>
      </c>
      <c r="CL285" s="302">
        <f t="shared" si="629"/>
        <v>0</v>
      </c>
      <c r="CM285" s="40">
        <v>5.75</v>
      </c>
      <c r="CN285" s="9">
        <f t="shared" si="630"/>
        <v>851</v>
      </c>
      <c r="CO285" s="6"/>
      <c r="CP285" s="117">
        <f t="shared" si="631"/>
        <v>0</v>
      </c>
      <c r="CQ285" s="195">
        <f t="shared" si="582"/>
        <v>318</v>
      </c>
      <c r="CR285" s="298">
        <f t="shared" si="583"/>
        <v>0</v>
      </c>
      <c r="CS285" s="9">
        <f t="shared" si="584"/>
        <v>1529.0000000000002</v>
      </c>
      <c r="CT285" s="117" t="str">
        <f t="shared" si="585"/>
        <v/>
      </c>
      <c r="CU285" s="196">
        <f t="shared" si="586"/>
        <v>78</v>
      </c>
      <c r="CV285" s="298">
        <f t="shared" si="587"/>
        <v>0</v>
      </c>
      <c r="CW285" s="31">
        <f t="shared" si="588"/>
        <v>351</v>
      </c>
      <c r="CX285" s="121">
        <f t="shared" si="589"/>
        <v>0</v>
      </c>
      <c r="CY285" s="196">
        <f t="shared" si="632"/>
        <v>396</v>
      </c>
      <c r="CZ285" s="298">
        <f t="shared" si="633"/>
        <v>0</v>
      </c>
      <c r="DA285" s="31">
        <f t="shared" si="634"/>
        <v>1880.0000000000002</v>
      </c>
      <c r="DB285" s="121" t="str">
        <f t="shared" si="635"/>
        <v/>
      </c>
      <c r="DC285" s="196">
        <f t="shared" si="590"/>
        <v>334</v>
      </c>
      <c r="DD285" s="298">
        <f t="shared" si="591"/>
        <v>0</v>
      </c>
      <c r="DE285" s="9">
        <f t="shared" si="592"/>
        <v>2008</v>
      </c>
      <c r="DF285" s="11" t="str">
        <f t="shared" si="593"/>
        <v/>
      </c>
      <c r="DG285" s="29">
        <f t="shared" si="636"/>
        <v>4772</v>
      </c>
      <c r="DH285" s="11" t="str">
        <f t="shared" si="637"/>
        <v/>
      </c>
    </row>
    <row r="286" spans="1:112">
      <c r="A286" s="172" t="s">
        <v>290</v>
      </c>
      <c r="B286" s="327" t="s">
        <v>616</v>
      </c>
      <c r="C286" s="172">
        <v>228459</v>
      </c>
      <c r="D286" s="135">
        <v>3</v>
      </c>
      <c r="E286" s="413">
        <v>5256</v>
      </c>
      <c r="F286" s="346">
        <v>29</v>
      </c>
      <c r="G286" s="116">
        <f t="shared" si="393"/>
        <v>5227</v>
      </c>
      <c r="H286" s="108">
        <f t="shared" si="594"/>
        <v>5227</v>
      </c>
      <c r="I286" s="376">
        <f t="shared" si="595"/>
        <v>0</v>
      </c>
      <c r="J286" s="375"/>
      <c r="K286" s="5">
        <v>516</v>
      </c>
      <c r="L286" s="302">
        <f t="shared" si="394"/>
        <v>0</v>
      </c>
      <c r="M286" s="512">
        <v>6</v>
      </c>
      <c r="N286" s="302">
        <f t="shared" si="598"/>
        <v>0</v>
      </c>
      <c r="O286" s="512"/>
      <c r="P286" s="302">
        <f t="shared" si="599"/>
        <v>0</v>
      </c>
      <c r="Q286" s="520">
        <v>4.4903100775193803</v>
      </c>
      <c r="R286" s="120">
        <f t="shared" si="376"/>
        <v>2317</v>
      </c>
      <c r="S286" s="520">
        <v>4.666666666666667</v>
      </c>
      <c r="T286" s="120">
        <f t="shared" si="600"/>
        <v>28</v>
      </c>
      <c r="U286" s="520"/>
      <c r="V286" s="120">
        <f t="shared" si="601"/>
        <v>0</v>
      </c>
      <c r="W286" s="520"/>
      <c r="X286" s="7">
        <f t="shared" si="638"/>
        <v>0</v>
      </c>
      <c r="Y286" s="182"/>
      <c r="Z286" s="7">
        <f t="shared" si="602"/>
        <v>0</v>
      </c>
      <c r="AA286" s="182"/>
      <c r="AB286" s="7">
        <f t="shared" si="603"/>
        <v>0</v>
      </c>
      <c r="AC286" s="8">
        <f t="shared" si="604"/>
        <v>522</v>
      </c>
      <c r="AD286" s="298">
        <f t="shared" si="379"/>
        <v>0</v>
      </c>
      <c r="AE286" s="110">
        <f t="shared" si="605"/>
        <v>4.4923371647509578</v>
      </c>
      <c r="AF286" s="9">
        <f t="shared" si="380"/>
        <v>2345</v>
      </c>
      <c r="AG286" s="10">
        <f t="shared" si="606"/>
        <v>0</v>
      </c>
      <c r="AH286" s="11">
        <f t="shared" si="381"/>
        <v>0</v>
      </c>
      <c r="AI286" s="6">
        <v>1174</v>
      </c>
      <c r="AJ286" s="298">
        <f t="shared" si="607"/>
        <v>0</v>
      </c>
      <c r="AK286" s="6">
        <v>33</v>
      </c>
      <c r="AL286" s="298">
        <f t="shared" si="608"/>
        <v>0</v>
      </c>
      <c r="AM286" s="6"/>
      <c r="AN286" s="298">
        <f t="shared" si="609"/>
        <v>0</v>
      </c>
      <c r="AO286" s="182">
        <v>5.1081771720613292</v>
      </c>
      <c r="AP286" s="41">
        <f t="shared" si="382"/>
        <v>5997</v>
      </c>
      <c r="AQ286" s="182">
        <v>5.4545454545454541</v>
      </c>
      <c r="AR286" s="41">
        <f t="shared" si="610"/>
        <v>180</v>
      </c>
      <c r="AS286" s="182"/>
      <c r="AT286" s="41">
        <f t="shared" si="611"/>
        <v>0</v>
      </c>
      <c r="AU286" s="182"/>
      <c r="AV286" s="111">
        <f t="shared" si="612"/>
        <v>0</v>
      </c>
      <c r="AW286" s="182"/>
      <c r="AX286" s="111">
        <f t="shared" si="613"/>
        <v>0</v>
      </c>
      <c r="AY286" s="182"/>
      <c r="AZ286" s="118">
        <f t="shared" si="614"/>
        <v>0</v>
      </c>
      <c r="BA286" s="8">
        <f t="shared" si="615"/>
        <v>1207</v>
      </c>
      <c r="BB286" s="298">
        <f t="shared" si="386"/>
        <v>0</v>
      </c>
      <c r="BC286" s="110">
        <f t="shared" si="616"/>
        <v>5.117647058823529</v>
      </c>
      <c r="BD286" s="9">
        <f t="shared" si="387"/>
        <v>6176.9999999999991</v>
      </c>
      <c r="BE286" s="10">
        <f t="shared" si="617"/>
        <v>0</v>
      </c>
      <c r="BF286" s="11">
        <f t="shared" si="388"/>
        <v>0</v>
      </c>
      <c r="BG286" s="304">
        <f t="shared" si="596"/>
        <v>1729</v>
      </c>
      <c r="BH286" s="298">
        <f t="shared" si="597"/>
        <v>0</v>
      </c>
      <c r="BI286" s="112">
        <f t="shared" si="618"/>
        <v>4.928860613071139</v>
      </c>
      <c r="BJ286" s="113">
        <f t="shared" si="389"/>
        <v>8522</v>
      </c>
      <c r="BK286" s="10">
        <f t="shared" si="619"/>
        <v>0</v>
      </c>
      <c r="BL286" s="119">
        <f t="shared" si="390"/>
        <v>0</v>
      </c>
      <c r="BM286" s="5">
        <v>2500</v>
      </c>
      <c r="BN286" s="298">
        <f t="shared" si="420"/>
        <v>0</v>
      </c>
      <c r="BO286" s="6">
        <v>823</v>
      </c>
      <c r="BP286" s="298">
        <f t="shared" si="620"/>
        <v>0</v>
      </c>
      <c r="BQ286" s="6"/>
      <c r="BR286" s="298">
        <f t="shared" si="621"/>
        <v>0</v>
      </c>
      <c r="BS286" s="183">
        <v>3.5752000000000002</v>
      </c>
      <c r="BT286" s="41">
        <f t="shared" si="423"/>
        <v>8938</v>
      </c>
      <c r="BU286" s="183">
        <v>3.5917375455650062</v>
      </c>
      <c r="BV286" s="41">
        <f t="shared" si="622"/>
        <v>2956</v>
      </c>
      <c r="BW286" s="183"/>
      <c r="BX286" s="41">
        <f t="shared" si="623"/>
        <v>0</v>
      </c>
      <c r="BY286" s="182"/>
      <c r="BZ286" s="111">
        <f t="shared" si="639"/>
        <v>0</v>
      </c>
      <c r="CA286" s="182"/>
      <c r="CB286" s="111">
        <f t="shared" si="624"/>
        <v>0</v>
      </c>
      <c r="CC286" s="182"/>
      <c r="CD286" s="111">
        <f t="shared" si="625"/>
        <v>0</v>
      </c>
      <c r="CE286" s="8">
        <f t="shared" si="626"/>
        <v>3323</v>
      </c>
      <c r="CF286" s="298">
        <f t="shared" si="396"/>
        <v>0</v>
      </c>
      <c r="CG286" s="110">
        <f t="shared" si="627"/>
        <v>3.5792958170328015</v>
      </c>
      <c r="CH286" s="9">
        <f t="shared" si="397"/>
        <v>11894</v>
      </c>
      <c r="CI286" s="10">
        <f t="shared" si="628"/>
        <v>0</v>
      </c>
      <c r="CJ286" s="117">
        <f t="shared" si="398"/>
        <v>0</v>
      </c>
      <c r="CK286" s="5">
        <v>175</v>
      </c>
      <c r="CL286" s="302">
        <f t="shared" si="629"/>
        <v>0</v>
      </c>
      <c r="CM286" s="40">
        <v>5.52</v>
      </c>
      <c r="CN286" s="9">
        <f t="shared" si="630"/>
        <v>965.99999999999989</v>
      </c>
      <c r="CO286" s="6"/>
      <c r="CP286" s="117">
        <f t="shared" si="631"/>
        <v>0</v>
      </c>
      <c r="CQ286" s="195">
        <f t="shared" si="582"/>
        <v>2533</v>
      </c>
      <c r="CR286" s="298">
        <f t="shared" si="583"/>
        <v>0</v>
      </c>
      <c r="CS286" s="9">
        <f t="shared" si="584"/>
        <v>9118</v>
      </c>
      <c r="CT286" s="117" t="str">
        <f t="shared" si="585"/>
        <v/>
      </c>
      <c r="CU286" s="196">
        <f t="shared" si="586"/>
        <v>823</v>
      </c>
      <c r="CV286" s="298">
        <f t="shared" si="587"/>
        <v>0</v>
      </c>
      <c r="CW286" s="31">
        <f t="shared" si="588"/>
        <v>2956</v>
      </c>
      <c r="CX286" s="121">
        <f t="shared" si="589"/>
        <v>0</v>
      </c>
      <c r="CY286" s="196">
        <f t="shared" si="632"/>
        <v>3356</v>
      </c>
      <c r="CZ286" s="298">
        <f t="shared" si="633"/>
        <v>0</v>
      </c>
      <c r="DA286" s="31">
        <f t="shared" si="634"/>
        <v>12074</v>
      </c>
      <c r="DB286" s="121" t="str">
        <f t="shared" si="635"/>
        <v/>
      </c>
      <c r="DC286" s="196">
        <f t="shared" si="590"/>
        <v>1207</v>
      </c>
      <c r="DD286" s="298">
        <f t="shared" si="591"/>
        <v>0</v>
      </c>
      <c r="DE286" s="9">
        <f t="shared" si="592"/>
        <v>6176.9999999999991</v>
      </c>
      <c r="DF286" s="11" t="str">
        <f t="shared" si="593"/>
        <v/>
      </c>
      <c r="DG286" s="29">
        <f t="shared" si="636"/>
        <v>21382</v>
      </c>
      <c r="DH286" s="11" t="str">
        <f t="shared" si="637"/>
        <v/>
      </c>
    </row>
    <row r="287" spans="1:112">
      <c r="A287" s="172" t="s">
        <v>290</v>
      </c>
      <c r="B287" s="171" t="s">
        <v>617</v>
      </c>
      <c r="C287" s="172">
        <v>225414</v>
      </c>
      <c r="D287" s="135">
        <v>3</v>
      </c>
      <c r="E287" s="413">
        <v>1204</v>
      </c>
      <c r="F287" s="346">
        <v>0</v>
      </c>
      <c r="G287" s="116">
        <f t="shared" si="393"/>
        <v>1204</v>
      </c>
      <c r="H287" s="108">
        <f t="shared" si="594"/>
        <v>1204</v>
      </c>
      <c r="I287" s="376">
        <f t="shared" si="595"/>
        <v>0</v>
      </c>
      <c r="J287" s="375"/>
      <c r="K287" s="5">
        <v>0</v>
      </c>
      <c r="L287" s="302">
        <f t="shared" si="394"/>
        <v>0</v>
      </c>
      <c r="M287" s="512">
        <v>1</v>
      </c>
      <c r="N287" s="302">
        <f t="shared" si="598"/>
        <v>0</v>
      </c>
      <c r="O287" s="512"/>
      <c r="P287" s="302">
        <f t="shared" si="599"/>
        <v>0</v>
      </c>
      <c r="Q287" s="520" t="s">
        <v>397</v>
      </c>
      <c r="R287" s="120">
        <f t="shared" si="376"/>
        <v>0</v>
      </c>
      <c r="S287" s="520">
        <v>1</v>
      </c>
      <c r="T287" s="120">
        <f t="shared" si="600"/>
        <v>1</v>
      </c>
      <c r="U287" s="520"/>
      <c r="V287" s="120">
        <f t="shared" si="601"/>
        <v>0</v>
      </c>
      <c r="W287" s="520"/>
      <c r="X287" s="7">
        <f t="shared" si="638"/>
        <v>0</v>
      </c>
      <c r="Y287" s="182"/>
      <c r="Z287" s="7">
        <f t="shared" si="602"/>
        <v>0</v>
      </c>
      <c r="AA287" s="182"/>
      <c r="AB287" s="7">
        <f t="shared" si="603"/>
        <v>0</v>
      </c>
      <c r="AC287" s="8">
        <f t="shared" si="604"/>
        <v>1</v>
      </c>
      <c r="AD287" s="298">
        <f t="shared" si="379"/>
        <v>0</v>
      </c>
      <c r="AE287" s="110">
        <f t="shared" si="605"/>
        <v>1</v>
      </c>
      <c r="AF287" s="9">
        <f t="shared" si="380"/>
        <v>1</v>
      </c>
      <c r="AG287" s="10">
        <f t="shared" si="606"/>
        <v>0</v>
      </c>
      <c r="AH287" s="11">
        <f t="shared" si="381"/>
        <v>0</v>
      </c>
      <c r="AI287" s="6">
        <v>0</v>
      </c>
      <c r="AJ287" s="298">
        <f t="shared" si="607"/>
        <v>0</v>
      </c>
      <c r="AK287" s="6">
        <v>0</v>
      </c>
      <c r="AL287" s="298">
        <f t="shared" si="608"/>
        <v>0</v>
      </c>
      <c r="AM287" s="6"/>
      <c r="AN287" s="298">
        <f t="shared" si="609"/>
        <v>0</v>
      </c>
      <c r="AO287" s="182" t="s">
        <v>397</v>
      </c>
      <c r="AP287" s="41">
        <f t="shared" si="382"/>
        <v>0</v>
      </c>
      <c r="AQ287" s="182" t="s">
        <v>397</v>
      </c>
      <c r="AR287" s="41">
        <f t="shared" si="610"/>
        <v>0</v>
      </c>
      <c r="AS287" s="182"/>
      <c r="AT287" s="41">
        <f t="shared" si="611"/>
        <v>0</v>
      </c>
      <c r="AU287" s="182"/>
      <c r="AV287" s="111">
        <f t="shared" si="612"/>
        <v>0</v>
      </c>
      <c r="AW287" s="182"/>
      <c r="AX287" s="111">
        <f t="shared" si="613"/>
        <v>0</v>
      </c>
      <c r="AY287" s="182"/>
      <c r="AZ287" s="118">
        <f t="shared" si="614"/>
        <v>0</v>
      </c>
      <c r="BA287" s="8">
        <f t="shared" si="615"/>
        <v>0</v>
      </c>
      <c r="BB287" s="298">
        <f t="shared" si="386"/>
        <v>0</v>
      </c>
      <c r="BC287" s="110">
        <f t="shared" si="616"/>
        <v>0</v>
      </c>
      <c r="BD287" s="9">
        <f t="shared" si="387"/>
        <v>0</v>
      </c>
      <c r="BE287" s="10">
        <f t="shared" si="617"/>
        <v>0</v>
      </c>
      <c r="BF287" s="11">
        <f t="shared" si="388"/>
        <v>0</v>
      </c>
      <c r="BG287" s="304">
        <f t="shared" si="596"/>
        <v>1</v>
      </c>
      <c r="BH287" s="298">
        <f t="shared" si="597"/>
        <v>0</v>
      </c>
      <c r="BI287" s="112">
        <f t="shared" si="618"/>
        <v>1</v>
      </c>
      <c r="BJ287" s="113">
        <f t="shared" si="389"/>
        <v>1</v>
      </c>
      <c r="BK287" s="10">
        <f t="shared" si="619"/>
        <v>0</v>
      </c>
      <c r="BL287" s="119">
        <f t="shared" si="390"/>
        <v>0</v>
      </c>
      <c r="BM287" s="5">
        <v>593</v>
      </c>
      <c r="BN287" s="298">
        <f t="shared" si="420"/>
        <v>0</v>
      </c>
      <c r="BO287" s="6">
        <v>545</v>
      </c>
      <c r="BP287" s="298">
        <f t="shared" si="620"/>
        <v>0</v>
      </c>
      <c r="BQ287" s="6"/>
      <c r="BR287" s="298">
        <f t="shared" si="621"/>
        <v>0</v>
      </c>
      <c r="BS287" s="183">
        <v>3.1011804384485666</v>
      </c>
      <c r="BT287" s="41">
        <f t="shared" si="423"/>
        <v>1839</v>
      </c>
      <c r="BU287" s="183">
        <v>3.6348623853211008</v>
      </c>
      <c r="BV287" s="41">
        <f t="shared" si="622"/>
        <v>1981</v>
      </c>
      <c r="BW287" s="183"/>
      <c r="BX287" s="41">
        <f t="shared" si="623"/>
        <v>0</v>
      </c>
      <c r="BY287" s="182"/>
      <c r="BZ287" s="111">
        <f t="shared" si="639"/>
        <v>0</v>
      </c>
      <c r="CA287" s="182"/>
      <c r="CB287" s="111">
        <f t="shared" si="624"/>
        <v>0</v>
      </c>
      <c r="CC287" s="182"/>
      <c r="CD287" s="111">
        <f t="shared" si="625"/>
        <v>0</v>
      </c>
      <c r="CE287" s="8">
        <f t="shared" si="626"/>
        <v>1138</v>
      </c>
      <c r="CF287" s="298">
        <f t="shared" si="396"/>
        <v>0</v>
      </c>
      <c r="CG287" s="110">
        <f t="shared" si="627"/>
        <v>3.3567662565905096</v>
      </c>
      <c r="CH287" s="9">
        <f t="shared" si="397"/>
        <v>3820</v>
      </c>
      <c r="CI287" s="10">
        <f t="shared" si="628"/>
        <v>0</v>
      </c>
      <c r="CJ287" s="117">
        <f t="shared" si="398"/>
        <v>0</v>
      </c>
      <c r="CK287" s="5">
        <v>65</v>
      </c>
      <c r="CL287" s="302">
        <f t="shared" si="629"/>
        <v>0</v>
      </c>
      <c r="CM287" s="40">
        <v>3.8461538461538463</v>
      </c>
      <c r="CN287" s="9">
        <f t="shared" si="630"/>
        <v>250</v>
      </c>
      <c r="CO287" s="6"/>
      <c r="CP287" s="117">
        <f t="shared" si="631"/>
        <v>0</v>
      </c>
      <c r="CQ287" s="195">
        <f t="shared" si="582"/>
        <v>593</v>
      </c>
      <c r="CR287" s="298">
        <f t="shared" si="583"/>
        <v>0</v>
      </c>
      <c r="CS287" s="9">
        <f t="shared" si="584"/>
        <v>1839</v>
      </c>
      <c r="CT287" s="117" t="str">
        <f t="shared" si="585"/>
        <v/>
      </c>
      <c r="CU287" s="196">
        <f t="shared" si="586"/>
        <v>545</v>
      </c>
      <c r="CV287" s="298">
        <f t="shared" si="587"/>
        <v>0</v>
      </c>
      <c r="CW287" s="31">
        <f t="shared" si="588"/>
        <v>1981</v>
      </c>
      <c r="CX287" s="121">
        <f t="shared" si="589"/>
        <v>0</v>
      </c>
      <c r="CY287" s="196">
        <f t="shared" si="632"/>
        <v>1138</v>
      </c>
      <c r="CZ287" s="298">
        <f t="shared" si="633"/>
        <v>0</v>
      </c>
      <c r="DA287" s="31">
        <f t="shared" si="634"/>
        <v>3820</v>
      </c>
      <c r="DB287" s="121" t="str">
        <f t="shared" si="635"/>
        <v/>
      </c>
      <c r="DC287" s="196">
        <f t="shared" si="590"/>
        <v>0</v>
      </c>
      <c r="DD287" s="298">
        <f t="shared" si="591"/>
        <v>0</v>
      </c>
      <c r="DE287" s="9" t="str">
        <f t="shared" si="592"/>
        <v/>
      </c>
      <c r="DF287" s="11" t="str">
        <f t="shared" si="593"/>
        <v/>
      </c>
      <c r="DG287" s="29">
        <f t="shared" si="636"/>
        <v>4071</v>
      </c>
      <c r="DH287" s="11" t="str">
        <f t="shared" si="637"/>
        <v/>
      </c>
    </row>
    <row r="288" spans="1:112">
      <c r="A288" s="172" t="s">
        <v>290</v>
      </c>
      <c r="B288" s="171" t="s">
        <v>619</v>
      </c>
      <c r="C288" s="172">
        <v>228802</v>
      </c>
      <c r="D288" s="135">
        <v>3</v>
      </c>
      <c r="E288" s="413">
        <v>1229</v>
      </c>
      <c r="F288" s="346">
        <v>1</v>
      </c>
      <c r="G288" s="116">
        <f t="shared" si="393"/>
        <v>1228</v>
      </c>
      <c r="H288" s="108">
        <f t="shared" si="594"/>
        <v>1228</v>
      </c>
      <c r="I288" s="376">
        <f t="shared" si="595"/>
        <v>0</v>
      </c>
      <c r="J288" s="375"/>
      <c r="K288" s="5">
        <v>54</v>
      </c>
      <c r="L288" s="302">
        <f t="shared" si="394"/>
        <v>0</v>
      </c>
      <c r="M288" s="512">
        <v>1</v>
      </c>
      <c r="N288" s="302">
        <f t="shared" si="598"/>
        <v>0</v>
      </c>
      <c r="O288" s="512"/>
      <c r="P288" s="302">
        <f t="shared" si="599"/>
        <v>0</v>
      </c>
      <c r="Q288" s="520">
        <v>4.3148148148148149</v>
      </c>
      <c r="R288" s="120">
        <f t="shared" si="376"/>
        <v>233</v>
      </c>
      <c r="S288" s="520">
        <v>5</v>
      </c>
      <c r="T288" s="120">
        <f t="shared" si="600"/>
        <v>5</v>
      </c>
      <c r="U288" s="520"/>
      <c r="V288" s="120">
        <f t="shared" si="601"/>
        <v>0</v>
      </c>
      <c r="W288" s="520"/>
      <c r="X288" s="7">
        <f t="shared" si="638"/>
        <v>0</v>
      </c>
      <c r="Y288" s="182"/>
      <c r="Z288" s="7">
        <f t="shared" si="602"/>
        <v>0</v>
      </c>
      <c r="AA288" s="182"/>
      <c r="AB288" s="7">
        <f t="shared" si="603"/>
        <v>0</v>
      </c>
      <c r="AC288" s="8">
        <f t="shared" si="604"/>
        <v>55</v>
      </c>
      <c r="AD288" s="298">
        <f t="shared" si="379"/>
        <v>0</v>
      </c>
      <c r="AE288" s="110">
        <f t="shared" si="605"/>
        <v>4.3272727272727272</v>
      </c>
      <c r="AF288" s="9">
        <f t="shared" si="380"/>
        <v>238</v>
      </c>
      <c r="AG288" s="10">
        <f t="shared" si="606"/>
        <v>0</v>
      </c>
      <c r="AH288" s="11">
        <f t="shared" si="381"/>
        <v>0</v>
      </c>
      <c r="AI288" s="6">
        <v>115</v>
      </c>
      <c r="AJ288" s="298">
        <f t="shared" si="607"/>
        <v>0</v>
      </c>
      <c r="AK288" s="6">
        <v>7</v>
      </c>
      <c r="AL288" s="298">
        <f t="shared" si="608"/>
        <v>0</v>
      </c>
      <c r="AM288" s="6"/>
      <c r="AN288" s="298">
        <f t="shared" si="609"/>
        <v>0</v>
      </c>
      <c r="AO288" s="182">
        <v>4.8086956521739133</v>
      </c>
      <c r="AP288" s="41">
        <f t="shared" si="382"/>
        <v>553</v>
      </c>
      <c r="AQ288" s="182">
        <v>5.5714285714285712</v>
      </c>
      <c r="AR288" s="41">
        <f t="shared" si="610"/>
        <v>39</v>
      </c>
      <c r="AS288" s="182"/>
      <c r="AT288" s="41">
        <f t="shared" si="611"/>
        <v>0</v>
      </c>
      <c r="AU288" s="182"/>
      <c r="AV288" s="111">
        <f t="shared" si="612"/>
        <v>0</v>
      </c>
      <c r="AW288" s="182"/>
      <c r="AX288" s="111">
        <f t="shared" si="613"/>
        <v>0</v>
      </c>
      <c r="AY288" s="182"/>
      <c r="AZ288" s="118">
        <f t="shared" si="614"/>
        <v>0</v>
      </c>
      <c r="BA288" s="8">
        <f t="shared" si="615"/>
        <v>122</v>
      </c>
      <c r="BB288" s="298">
        <f t="shared" si="386"/>
        <v>0</v>
      </c>
      <c r="BC288" s="110">
        <f t="shared" si="616"/>
        <v>4.8524590163934427</v>
      </c>
      <c r="BD288" s="9">
        <f t="shared" si="387"/>
        <v>592</v>
      </c>
      <c r="BE288" s="10">
        <f t="shared" si="617"/>
        <v>0</v>
      </c>
      <c r="BF288" s="11">
        <f t="shared" si="388"/>
        <v>0</v>
      </c>
      <c r="BG288" s="304">
        <f t="shared" si="596"/>
        <v>177</v>
      </c>
      <c r="BH288" s="298">
        <f t="shared" si="597"/>
        <v>0</v>
      </c>
      <c r="BI288" s="112">
        <f t="shared" si="618"/>
        <v>4.6892655367231635</v>
      </c>
      <c r="BJ288" s="113">
        <f t="shared" si="389"/>
        <v>829.99999999999989</v>
      </c>
      <c r="BK288" s="10">
        <f t="shared" si="619"/>
        <v>0</v>
      </c>
      <c r="BL288" s="119">
        <f t="shared" si="390"/>
        <v>0</v>
      </c>
      <c r="BM288" s="5">
        <v>690</v>
      </c>
      <c r="BN288" s="298">
        <f t="shared" si="420"/>
        <v>0</v>
      </c>
      <c r="BO288" s="6">
        <v>307</v>
      </c>
      <c r="BP288" s="298">
        <f t="shared" si="620"/>
        <v>0</v>
      </c>
      <c r="BQ288" s="6"/>
      <c r="BR288" s="298">
        <f t="shared" si="621"/>
        <v>0</v>
      </c>
      <c r="BS288" s="183">
        <v>3.336231884057971</v>
      </c>
      <c r="BT288" s="41">
        <f t="shared" si="423"/>
        <v>2302</v>
      </c>
      <c r="BU288" s="183">
        <v>3.4234527687296419</v>
      </c>
      <c r="BV288" s="41">
        <f t="shared" si="622"/>
        <v>1051</v>
      </c>
      <c r="BW288" s="183"/>
      <c r="BX288" s="41">
        <f t="shared" si="623"/>
        <v>0</v>
      </c>
      <c r="BY288" s="182"/>
      <c r="BZ288" s="111">
        <f t="shared" si="639"/>
        <v>0</v>
      </c>
      <c r="CA288" s="182"/>
      <c r="CB288" s="111">
        <f t="shared" si="624"/>
        <v>0</v>
      </c>
      <c r="CC288" s="182"/>
      <c r="CD288" s="111">
        <f t="shared" si="625"/>
        <v>0</v>
      </c>
      <c r="CE288" s="8">
        <f t="shared" si="626"/>
        <v>997</v>
      </c>
      <c r="CF288" s="298">
        <f t="shared" si="396"/>
        <v>0</v>
      </c>
      <c r="CG288" s="110">
        <f t="shared" si="627"/>
        <v>3.3630892678034101</v>
      </c>
      <c r="CH288" s="9">
        <f t="shared" si="397"/>
        <v>3353</v>
      </c>
      <c r="CI288" s="10">
        <f t="shared" si="628"/>
        <v>0</v>
      </c>
      <c r="CJ288" s="117">
        <f t="shared" si="398"/>
        <v>0</v>
      </c>
      <c r="CK288" s="5">
        <v>54</v>
      </c>
      <c r="CL288" s="302">
        <f t="shared" si="629"/>
        <v>0</v>
      </c>
      <c r="CM288" s="40">
        <v>3.4814814814814814</v>
      </c>
      <c r="CN288" s="9">
        <f t="shared" si="630"/>
        <v>188</v>
      </c>
      <c r="CO288" s="6"/>
      <c r="CP288" s="117">
        <f t="shared" si="631"/>
        <v>0</v>
      </c>
      <c r="CQ288" s="195">
        <f t="shared" si="582"/>
        <v>697</v>
      </c>
      <c r="CR288" s="298">
        <f t="shared" si="583"/>
        <v>0</v>
      </c>
      <c r="CS288" s="9">
        <f t="shared" si="584"/>
        <v>2341</v>
      </c>
      <c r="CT288" s="117" t="str">
        <f t="shared" si="585"/>
        <v/>
      </c>
      <c r="CU288" s="196">
        <f t="shared" si="586"/>
        <v>307</v>
      </c>
      <c r="CV288" s="298">
        <f t="shared" si="587"/>
        <v>0</v>
      </c>
      <c r="CW288" s="31">
        <f t="shared" si="588"/>
        <v>1051</v>
      </c>
      <c r="CX288" s="121">
        <f t="shared" si="589"/>
        <v>0</v>
      </c>
      <c r="CY288" s="196">
        <f t="shared" si="632"/>
        <v>1004</v>
      </c>
      <c r="CZ288" s="298">
        <f t="shared" si="633"/>
        <v>0</v>
      </c>
      <c r="DA288" s="31">
        <f t="shared" si="634"/>
        <v>3392</v>
      </c>
      <c r="DB288" s="121" t="str">
        <f t="shared" si="635"/>
        <v/>
      </c>
      <c r="DC288" s="196">
        <f t="shared" si="590"/>
        <v>122</v>
      </c>
      <c r="DD288" s="298">
        <f t="shared" si="591"/>
        <v>0</v>
      </c>
      <c r="DE288" s="9">
        <f t="shared" si="592"/>
        <v>592</v>
      </c>
      <c r="DF288" s="11" t="str">
        <f t="shared" si="593"/>
        <v/>
      </c>
      <c r="DG288" s="29">
        <f t="shared" si="636"/>
        <v>4371</v>
      </c>
      <c r="DH288" s="11" t="str">
        <f t="shared" si="637"/>
        <v/>
      </c>
    </row>
    <row r="289" spans="1:112">
      <c r="A289" s="172" t="s">
        <v>290</v>
      </c>
      <c r="B289" s="171" t="s">
        <v>620</v>
      </c>
      <c r="C289" s="172">
        <v>227368</v>
      </c>
      <c r="D289" s="135">
        <v>3</v>
      </c>
      <c r="E289" s="413">
        <v>2705</v>
      </c>
      <c r="F289" s="346">
        <v>0</v>
      </c>
      <c r="G289" s="116">
        <f t="shared" si="393"/>
        <v>2705</v>
      </c>
      <c r="H289" s="108">
        <f t="shared" si="594"/>
        <v>2705</v>
      </c>
      <c r="I289" s="376">
        <f t="shared" si="595"/>
        <v>0</v>
      </c>
      <c r="J289" s="375"/>
      <c r="K289" s="5">
        <v>468</v>
      </c>
      <c r="L289" s="302">
        <f t="shared" si="394"/>
        <v>0</v>
      </c>
      <c r="M289" s="512">
        <v>81</v>
      </c>
      <c r="N289" s="302">
        <f t="shared" si="598"/>
        <v>0</v>
      </c>
      <c r="O289" s="512"/>
      <c r="P289" s="302">
        <f t="shared" si="599"/>
        <v>0</v>
      </c>
      <c r="Q289" s="520">
        <v>4.6987179487179489</v>
      </c>
      <c r="R289" s="120">
        <f t="shared" si="376"/>
        <v>2199</v>
      </c>
      <c r="S289" s="520">
        <v>4.4691358024691361</v>
      </c>
      <c r="T289" s="120">
        <f t="shared" si="600"/>
        <v>362</v>
      </c>
      <c r="U289" s="520"/>
      <c r="V289" s="120">
        <f t="shared" si="601"/>
        <v>0</v>
      </c>
      <c r="W289" s="520"/>
      <c r="X289" s="7">
        <f t="shared" si="638"/>
        <v>0</v>
      </c>
      <c r="Y289" s="182"/>
      <c r="Z289" s="7">
        <f t="shared" si="602"/>
        <v>0</v>
      </c>
      <c r="AA289" s="182"/>
      <c r="AB289" s="7">
        <f t="shared" si="603"/>
        <v>0</v>
      </c>
      <c r="AC289" s="8">
        <f t="shared" si="604"/>
        <v>549</v>
      </c>
      <c r="AD289" s="298">
        <f t="shared" si="379"/>
        <v>0</v>
      </c>
      <c r="AE289" s="110">
        <f t="shared" si="605"/>
        <v>4.6648451730418943</v>
      </c>
      <c r="AF289" s="9">
        <f t="shared" si="380"/>
        <v>2561</v>
      </c>
      <c r="AG289" s="10">
        <f t="shared" si="606"/>
        <v>0</v>
      </c>
      <c r="AH289" s="11">
        <f t="shared" si="381"/>
        <v>0</v>
      </c>
      <c r="AI289" s="6">
        <v>612</v>
      </c>
      <c r="AJ289" s="298">
        <f t="shared" si="607"/>
        <v>0</v>
      </c>
      <c r="AK289" s="6">
        <v>124</v>
      </c>
      <c r="AL289" s="298">
        <f t="shared" si="608"/>
        <v>0</v>
      </c>
      <c r="AM289" s="6"/>
      <c r="AN289" s="298">
        <f t="shared" si="609"/>
        <v>0</v>
      </c>
      <c r="AO289" s="182">
        <v>5.8398692810457513</v>
      </c>
      <c r="AP289" s="41">
        <f t="shared" si="382"/>
        <v>3574</v>
      </c>
      <c r="AQ289" s="182">
        <v>6.588709677419355</v>
      </c>
      <c r="AR289" s="41">
        <f t="shared" si="610"/>
        <v>817</v>
      </c>
      <c r="AS289" s="182"/>
      <c r="AT289" s="41">
        <f t="shared" si="611"/>
        <v>0</v>
      </c>
      <c r="AU289" s="182"/>
      <c r="AV289" s="111">
        <f t="shared" si="612"/>
        <v>0</v>
      </c>
      <c r="AW289" s="182"/>
      <c r="AX289" s="111">
        <f t="shared" si="613"/>
        <v>0</v>
      </c>
      <c r="AY289" s="182"/>
      <c r="AZ289" s="118">
        <f t="shared" si="614"/>
        <v>0</v>
      </c>
      <c r="BA289" s="8">
        <f t="shared" si="615"/>
        <v>736</v>
      </c>
      <c r="BB289" s="298">
        <f t="shared" si="386"/>
        <v>0</v>
      </c>
      <c r="BC289" s="110">
        <f t="shared" si="616"/>
        <v>5.9660326086956523</v>
      </c>
      <c r="BD289" s="9">
        <f t="shared" si="387"/>
        <v>4391</v>
      </c>
      <c r="BE289" s="10">
        <f t="shared" si="617"/>
        <v>0</v>
      </c>
      <c r="BF289" s="11">
        <f t="shared" si="388"/>
        <v>0</v>
      </c>
      <c r="BG289" s="304">
        <f t="shared" si="596"/>
        <v>1285</v>
      </c>
      <c r="BH289" s="298">
        <f t="shared" si="597"/>
        <v>0</v>
      </c>
      <c r="BI289" s="112">
        <f t="shared" si="618"/>
        <v>5.41011673151751</v>
      </c>
      <c r="BJ289" s="113">
        <f t="shared" si="389"/>
        <v>6952</v>
      </c>
      <c r="BK289" s="10">
        <f t="shared" si="619"/>
        <v>0</v>
      </c>
      <c r="BL289" s="119">
        <f t="shared" si="390"/>
        <v>0</v>
      </c>
      <c r="BM289" s="5">
        <v>671</v>
      </c>
      <c r="BN289" s="298">
        <f t="shared" si="420"/>
        <v>0</v>
      </c>
      <c r="BO289" s="6">
        <v>459</v>
      </c>
      <c r="BP289" s="298">
        <f t="shared" si="620"/>
        <v>0</v>
      </c>
      <c r="BQ289" s="6"/>
      <c r="BR289" s="298">
        <f t="shared" si="621"/>
        <v>0</v>
      </c>
      <c r="BS289" s="183">
        <v>3.6140089418777945</v>
      </c>
      <c r="BT289" s="41">
        <f t="shared" si="423"/>
        <v>2425</v>
      </c>
      <c r="BU289" s="183">
        <v>3.8278867102396514</v>
      </c>
      <c r="BV289" s="41">
        <f t="shared" si="622"/>
        <v>1757</v>
      </c>
      <c r="BW289" s="183"/>
      <c r="BX289" s="41">
        <f t="shared" si="623"/>
        <v>0</v>
      </c>
      <c r="BY289" s="182"/>
      <c r="BZ289" s="111">
        <f t="shared" si="639"/>
        <v>0</v>
      </c>
      <c r="CA289" s="182"/>
      <c r="CB289" s="111">
        <f t="shared" si="624"/>
        <v>0</v>
      </c>
      <c r="CC289" s="182"/>
      <c r="CD289" s="111">
        <f t="shared" si="625"/>
        <v>0</v>
      </c>
      <c r="CE289" s="8">
        <f t="shared" si="626"/>
        <v>1130</v>
      </c>
      <c r="CF289" s="298">
        <f t="shared" si="396"/>
        <v>0</v>
      </c>
      <c r="CG289" s="110">
        <f t="shared" si="627"/>
        <v>3.7008849557522123</v>
      </c>
      <c r="CH289" s="9">
        <f t="shared" si="397"/>
        <v>4182</v>
      </c>
      <c r="CI289" s="10">
        <f t="shared" si="628"/>
        <v>0</v>
      </c>
      <c r="CJ289" s="117">
        <f t="shared" si="398"/>
        <v>0</v>
      </c>
      <c r="CK289" s="5">
        <v>290</v>
      </c>
      <c r="CL289" s="302">
        <f t="shared" si="629"/>
        <v>0</v>
      </c>
      <c r="CM289" s="40">
        <v>5.431034482758621</v>
      </c>
      <c r="CN289" s="9">
        <f t="shared" si="630"/>
        <v>1575</v>
      </c>
      <c r="CO289" s="6"/>
      <c r="CP289" s="117">
        <f t="shared" si="631"/>
        <v>0</v>
      </c>
      <c r="CQ289" s="195">
        <f t="shared" si="582"/>
        <v>795</v>
      </c>
      <c r="CR289" s="298">
        <f t="shared" si="583"/>
        <v>0</v>
      </c>
      <c r="CS289" s="9">
        <f t="shared" si="584"/>
        <v>3242</v>
      </c>
      <c r="CT289" s="117" t="str">
        <f t="shared" si="585"/>
        <v/>
      </c>
      <c r="CU289" s="196">
        <f t="shared" si="586"/>
        <v>459</v>
      </c>
      <c r="CV289" s="298">
        <f t="shared" si="587"/>
        <v>0</v>
      </c>
      <c r="CW289" s="31">
        <f t="shared" si="588"/>
        <v>1757</v>
      </c>
      <c r="CX289" s="121">
        <f t="shared" si="589"/>
        <v>0</v>
      </c>
      <c r="CY289" s="196">
        <f t="shared" si="632"/>
        <v>1254</v>
      </c>
      <c r="CZ289" s="298">
        <f t="shared" si="633"/>
        <v>0</v>
      </c>
      <c r="DA289" s="31">
        <f t="shared" si="634"/>
        <v>4999</v>
      </c>
      <c r="DB289" s="121" t="str">
        <f t="shared" si="635"/>
        <v/>
      </c>
      <c r="DC289" s="196">
        <f t="shared" si="590"/>
        <v>736</v>
      </c>
      <c r="DD289" s="298">
        <f t="shared" si="591"/>
        <v>0</v>
      </c>
      <c r="DE289" s="9">
        <f t="shared" si="592"/>
        <v>4391</v>
      </c>
      <c r="DF289" s="11" t="str">
        <f t="shared" si="593"/>
        <v/>
      </c>
      <c r="DG289" s="29">
        <f t="shared" si="636"/>
        <v>12709</v>
      </c>
      <c r="DH289" s="11" t="str">
        <f t="shared" si="637"/>
        <v/>
      </c>
    </row>
    <row r="290" spans="1:112">
      <c r="A290" s="172" t="s">
        <v>290</v>
      </c>
      <c r="B290" s="171" t="s">
        <v>621</v>
      </c>
      <c r="C290" s="172">
        <v>229814</v>
      </c>
      <c r="D290" s="135">
        <v>3</v>
      </c>
      <c r="E290" s="413">
        <v>1214</v>
      </c>
      <c r="F290" s="346">
        <v>0</v>
      </c>
      <c r="G290" s="116">
        <f t="shared" si="393"/>
        <v>1214</v>
      </c>
      <c r="H290" s="108">
        <f t="shared" si="594"/>
        <v>1214</v>
      </c>
      <c r="I290" s="376">
        <f t="shared" si="595"/>
        <v>0</v>
      </c>
      <c r="J290" s="375"/>
      <c r="K290" s="5">
        <v>141</v>
      </c>
      <c r="L290" s="302">
        <f t="shared" si="394"/>
        <v>0</v>
      </c>
      <c r="M290" s="512">
        <v>4</v>
      </c>
      <c r="N290" s="302">
        <f t="shared" si="598"/>
        <v>0</v>
      </c>
      <c r="O290" s="512"/>
      <c r="P290" s="302">
        <f t="shared" si="599"/>
        <v>0</v>
      </c>
      <c r="Q290" s="520">
        <v>4.6524822695035457</v>
      </c>
      <c r="R290" s="120">
        <f t="shared" si="376"/>
        <v>656</v>
      </c>
      <c r="S290" s="520">
        <v>5</v>
      </c>
      <c r="T290" s="120">
        <f t="shared" si="600"/>
        <v>20</v>
      </c>
      <c r="U290" s="520"/>
      <c r="V290" s="120">
        <f t="shared" si="601"/>
        <v>0</v>
      </c>
      <c r="W290" s="520"/>
      <c r="X290" s="7">
        <f t="shared" si="638"/>
        <v>0</v>
      </c>
      <c r="Y290" s="182"/>
      <c r="Z290" s="7">
        <f t="shared" si="602"/>
        <v>0</v>
      </c>
      <c r="AA290" s="182"/>
      <c r="AB290" s="7">
        <f t="shared" si="603"/>
        <v>0</v>
      </c>
      <c r="AC290" s="8">
        <f t="shared" si="604"/>
        <v>145</v>
      </c>
      <c r="AD290" s="298">
        <f t="shared" si="379"/>
        <v>0</v>
      </c>
      <c r="AE290" s="110">
        <f t="shared" si="605"/>
        <v>4.6620689655172418</v>
      </c>
      <c r="AF290" s="9">
        <f t="shared" si="380"/>
        <v>676.00000000000011</v>
      </c>
      <c r="AG290" s="10">
        <f t="shared" si="606"/>
        <v>0</v>
      </c>
      <c r="AH290" s="11">
        <f t="shared" si="381"/>
        <v>0</v>
      </c>
      <c r="AI290" s="6">
        <v>193</v>
      </c>
      <c r="AJ290" s="298">
        <f t="shared" si="607"/>
        <v>0</v>
      </c>
      <c r="AK290" s="6">
        <v>26</v>
      </c>
      <c r="AL290" s="298">
        <f t="shared" si="608"/>
        <v>0</v>
      </c>
      <c r="AM290" s="6"/>
      <c r="AN290" s="298">
        <f t="shared" si="609"/>
        <v>0</v>
      </c>
      <c r="AO290" s="182">
        <v>5.4196891191709842</v>
      </c>
      <c r="AP290" s="41">
        <f t="shared" si="382"/>
        <v>1046</v>
      </c>
      <c r="AQ290" s="182">
        <v>5.2307692307692308</v>
      </c>
      <c r="AR290" s="41">
        <f t="shared" si="610"/>
        <v>136</v>
      </c>
      <c r="AS290" s="182"/>
      <c r="AT290" s="41">
        <f t="shared" si="611"/>
        <v>0</v>
      </c>
      <c r="AU290" s="182"/>
      <c r="AV290" s="111">
        <f t="shared" si="612"/>
        <v>0</v>
      </c>
      <c r="AW290" s="182"/>
      <c r="AX290" s="111">
        <f t="shared" si="613"/>
        <v>0</v>
      </c>
      <c r="AY290" s="182"/>
      <c r="AZ290" s="118">
        <f t="shared" si="614"/>
        <v>0</v>
      </c>
      <c r="BA290" s="8">
        <f t="shared" si="615"/>
        <v>219</v>
      </c>
      <c r="BB290" s="298">
        <f t="shared" si="386"/>
        <v>0</v>
      </c>
      <c r="BC290" s="110">
        <f t="shared" si="616"/>
        <v>5.397260273972603</v>
      </c>
      <c r="BD290" s="9">
        <f t="shared" si="387"/>
        <v>1182</v>
      </c>
      <c r="BE290" s="10">
        <f t="shared" si="617"/>
        <v>0</v>
      </c>
      <c r="BF290" s="11">
        <f t="shared" si="388"/>
        <v>0</v>
      </c>
      <c r="BG290" s="304">
        <f t="shared" si="596"/>
        <v>364</v>
      </c>
      <c r="BH290" s="298">
        <f t="shared" si="597"/>
        <v>0</v>
      </c>
      <c r="BI290" s="112">
        <f t="shared" si="618"/>
        <v>5.104395604395604</v>
      </c>
      <c r="BJ290" s="113">
        <f t="shared" si="389"/>
        <v>1857.9999999999998</v>
      </c>
      <c r="BK290" s="10">
        <f t="shared" si="619"/>
        <v>0</v>
      </c>
      <c r="BL290" s="119">
        <f t="shared" si="390"/>
        <v>0</v>
      </c>
      <c r="BM290" s="5">
        <v>559</v>
      </c>
      <c r="BN290" s="298">
        <f t="shared" si="420"/>
        <v>0</v>
      </c>
      <c r="BO290" s="6">
        <v>239</v>
      </c>
      <c r="BP290" s="298">
        <f t="shared" si="620"/>
        <v>0</v>
      </c>
      <c r="BQ290" s="6"/>
      <c r="BR290" s="298">
        <f t="shared" si="621"/>
        <v>0</v>
      </c>
      <c r="BS290" s="183">
        <v>3.5277280858676208</v>
      </c>
      <c r="BT290" s="41">
        <f t="shared" si="423"/>
        <v>1972</v>
      </c>
      <c r="BU290" s="183">
        <v>3.5732217573221758</v>
      </c>
      <c r="BV290" s="41">
        <f t="shared" si="622"/>
        <v>854</v>
      </c>
      <c r="BW290" s="183"/>
      <c r="BX290" s="41">
        <f t="shared" si="623"/>
        <v>0</v>
      </c>
      <c r="BY290" s="182"/>
      <c r="BZ290" s="111">
        <f t="shared" si="639"/>
        <v>0</v>
      </c>
      <c r="CA290" s="182"/>
      <c r="CB290" s="111">
        <f t="shared" si="624"/>
        <v>0</v>
      </c>
      <c r="CC290" s="182"/>
      <c r="CD290" s="111">
        <f t="shared" si="625"/>
        <v>0</v>
      </c>
      <c r="CE290" s="8">
        <f t="shared" si="626"/>
        <v>798</v>
      </c>
      <c r="CF290" s="298">
        <f t="shared" si="396"/>
        <v>0</v>
      </c>
      <c r="CG290" s="110">
        <f t="shared" si="627"/>
        <v>3.5413533834586466</v>
      </c>
      <c r="CH290" s="9">
        <f t="shared" si="397"/>
        <v>2826</v>
      </c>
      <c r="CI290" s="10">
        <f t="shared" si="628"/>
        <v>0</v>
      </c>
      <c r="CJ290" s="117">
        <f t="shared" si="398"/>
        <v>0</v>
      </c>
      <c r="CK290" s="5">
        <v>52</v>
      </c>
      <c r="CL290" s="302">
        <f t="shared" si="629"/>
        <v>0</v>
      </c>
      <c r="CM290" s="40">
        <v>6.4230769230769234</v>
      </c>
      <c r="CN290" s="9">
        <f t="shared" si="630"/>
        <v>334</v>
      </c>
      <c r="CO290" s="6"/>
      <c r="CP290" s="117">
        <f t="shared" si="631"/>
        <v>0</v>
      </c>
      <c r="CQ290" s="195">
        <f t="shared" si="582"/>
        <v>585</v>
      </c>
      <c r="CR290" s="298">
        <f t="shared" si="583"/>
        <v>0</v>
      </c>
      <c r="CS290" s="9">
        <f t="shared" si="584"/>
        <v>2108</v>
      </c>
      <c r="CT290" s="117" t="str">
        <f t="shared" si="585"/>
        <v/>
      </c>
      <c r="CU290" s="196">
        <f t="shared" si="586"/>
        <v>239</v>
      </c>
      <c r="CV290" s="298">
        <f t="shared" si="587"/>
        <v>0</v>
      </c>
      <c r="CW290" s="31">
        <f t="shared" si="588"/>
        <v>854</v>
      </c>
      <c r="CX290" s="121">
        <f t="shared" si="589"/>
        <v>0</v>
      </c>
      <c r="CY290" s="196">
        <f t="shared" si="632"/>
        <v>824</v>
      </c>
      <c r="CZ290" s="298">
        <f t="shared" si="633"/>
        <v>0</v>
      </c>
      <c r="DA290" s="31">
        <f t="shared" si="634"/>
        <v>2962</v>
      </c>
      <c r="DB290" s="121" t="str">
        <f t="shared" si="635"/>
        <v/>
      </c>
      <c r="DC290" s="196">
        <f t="shared" si="590"/>
        <v>219</v>
      </c>
      <c r="DD290" s="298">
        <f t="shared" si="591"/>
        <v>0</v>
      </c>
      <c r="DE290" s="9">
        <f t="shared" si="592"/>
        <v>1182</v>
      </c>
      <c r="DF290" s="11" t="str">
        <f t="shared" si="593"/>
        <v/>
      </c>
      <c r="DG290" s="29">
        <f t="shared" si="636"/>
        <v>5018</v>
      </c>
      <c r="DH290" s="11" t="str">
        <f t="shared" si="637"/>
        <v/>
      </c>
    </row>
    <row r="291" spans="1:112">
      <c r="A291" s="172" t="s">
        <v>290</v>
      </c>
      <c r="B291" s="171" t="s">
        <v>623</v>
      </c>
      <c r="C291" s="172">
        <v>224545</v>
      </c>
      <c r="D291" s="135">
        <v>4</v>
      </c>
      <c r="E291" s="413">
        <v>346</v>
      </c>
      <c r="F291" s="346">
        <v>0</v>
      </c>
      <c r="G291" s="116">
        <f t="shared" si="393"/>
        <v>346</v>
      </c>
      <c r="H291" s="108">
        <f t="shared" si="594"/>
        <v>346</v>
      </c>
      <c r="I291" s="376">
        <f t="shared" si="595"/>
        <v>0</v>
      </c>
      <c r="J291" s="375"/>
      <c r="K291" s="5">
        <v>0</v>
      </c>
      <c r="L291" s="302">
        <f t="shared" si="394"/>
        <v>0</v>
      </c>
      <c r="M291" s="512">
        <v>0</v>
      </c>
      <c r="N291" s="302">
        <f t="shared" si="598"/>
        <v>0</v>
      </c>
      <c r="O291" s="512"/>
      <c r="P291" s="302">
        <f t="shared" si="599"/>
        <v>0</v>
      </c>
      <c r="Q291" s="520" t="s">
        <v>397</v>
      </c>
      <c r="R291" s="120">
        <f t="shared" si="376"/>
        <v>0</v>
      </c>
      <c r="S291" s="520" t="s">
        <v>397</v>
      </c>
      <c r="T291" s="120">
        <f t="shared" si="600"/>
        <v>0</v>
      </c>
      <c r="U291" s="520"/>
      <c r="V291" s="120">
        <f t="shared" si="601"/>
        <v>0</v>
      </c>
      <c r="W291" s="520"/>
      <c r="X291" s="7">
        <f t="shared" si="638"/>
        <v>0</v>
      </c>
      <c r="Y291" s="182"/>
      <c r="Z291" s="7">
        <f t="shared" si="602"/>
        <v>0</v>
      </c>
      <c r="AA291" s="182"/>
      <c r="AB291" s="7">
        <f t="shared" si="603"/>
        <v>0</v>
      </c>
      <c r="AC291" s="8">
        <f t="shared" si="604"/>
        <v>0</v>
      </c>
      <c r="AD291" s="298">
        <f t="shared" si="379"/>
        <v>0</v>
      </c>
      <c r="AE291" s="110">
        <f t="shared" si="605"/>
        <v>0</v>
      </c>
      <c r="AF291" s="9">
        <f t="shared" si="380"/>
        <v>0</v>
      </c>
      <c r="AG291" s="10">
        <f t="shared" si="606"/>
        <v>0</v>
      </c>
      <c r="AH291" s="11">
        <f t="shared" si="381"/>
        <v>0</v>
      </c>
      <c r="AI291" s="6">
        <v>0</v>
      </c>
      <c r="AJ291" s="298">
        <f t="shared" si="607"/>
        <v>0</v>
      </c>
      <c r="AK291" s="6">
        <v>0</v>
      </c>
      <c r="AL291" s="298">
        <f t="shared" si="608"/>
        <v>0</v>
      </c>
      <c r="AM291" s="6"/>
      <c r="AN291" s="298">
        <f t="shared" si="609"/>
        <v>0</v>
      </c>
      <c r="AO291" s="182" t="s">
        <v>397</v>
      </c>
      <c r="AP291" s="41">
        <f t="shared" si="382"/>
        <v>0</v>
      </c>
      <c r="AQ291" s="182" t="s">
        <v>397</v>
      </c>
      <c r="AR291" s="41">
        <f t="shared" si="610"/>
        <v>0</v>
      </c>
      <c r="AS291" s="182"/>
      <c r="AT291" s="41">
        <f t="shared" si="611"/>
        <v>0</v>
      </c>
      <c r="AU291" s="182"/>
      <c r="AV291" s="111">
        <f t="shared" si="612"/>
        <v>0</v>
      </c>
      <c r="AW291" s="182"/>
      <c r="AX291" s="111">
        <f t="shared" si="613"/>
        <v>0</v>
      </c>
      <c r="AY291" s="182"/>
      <c r="AZ291" s="118">
        <f t="shared" si="614"/>
        <v>0</v>
      </c>
      <c r="BA291" s="8">
        <f t="shared" si="615"/>
        <v>0</v>
      </c>
      <c r="BB291" s="298">
        <f t="shared" si="386"/>
        <v>0</v>
      </c>
      <c r="BC291" s="110">
        <f t="shared" si="616"/>
        <v>0</v>
      </c>
      <c r="BD291" s="9">
        <f t="shared" si="387"/>
        <v>0</v>
      </c>
      <c r="BE291" s="10">
        <f t="shared" si="617"/>
        <v>0</v>
      </c>
      <c r="BF291" s="11">
        <f t="shared" si="388"/>
        <v>0</v>
      </c>
      <c r="BG291" s="304">
        <f t="shared" si="596"/>
        <v>0</v>
      </c>
      <c r="BH291" s="298">
        <f t="shared" si="597"/>
        <v>0</v>
      </c>
      <c r="BI291" s="112">
        <f t="shared" si="618"/>
        <v>0</v>
      </c>
      <c r="BJ291" s="113">
        <f t="shared" si="389"/>
        <v>0</v>
      </c>
      <c r="BK291" s="10">
        <f t="shared" si="619"/>
        <v>0</v>
      </c>
      <c r="BL291" s="119">
        <f t="shared" si="390"/>
        <v>0</v>
      </c>
      <c r="BM291" s="5">
        <v>124</v>
      </c>
      <c r="BN291" s="298">
        <f t="shared" si="420"/>
        <v>0</v>
      </c>
      <c r="BO291" s="6">
        <v>205</v>
      </c>
      <c r="BP291" s="298">
        <f t="shared" si="620"/>
        <v>0</v>
      </c>
      <c r="BQ291" s="6"/>
      <c r="BR291" s="298">
        <f t="shared" si="621"/>
        <v>0</v>
      </c>
      <c r="BS291" s="183">
        <v>2.7903225806451615</v>
      </c>
      <c r="BT291" s="41">
        <f t="shared" si="423"/>
        <v>346</v>
      </c>
      <c r="BU291" s="183">
        <v>3.1804878048780489</v>
      </c>
      <c r="BV291" s="41">
        <f t="shared" si="622"/>
        <v>652</v>
      </c>
      <c r="BW291" s="183"/>
      <c r="BX291" s="41">
        <f t="shared" si="623"/>
        <v>0</v>
      </c>
      <c r="BY291" s="182"/>
      <c r="BZ291" s="111">
        <f t="shared" si="639"/>
        <v>0</v>
      </c>
      <c r="CA291" s="182"/>
      <c r="CB291" s="111">
        <f t="shared" si="624"/>
        <v>0</v>
      </c>
      <c r="CC291" s="182"/>
      <c r="CD291" s="111">
        <f t="shared" si="625"/>
        <v>0</v>
      </c>
      <c r="CE291" s="8">
        <f t="shared" si="626"/>
        <v>329</v>
      </c>
      <c r="CF291" s="298">
        <f t="shared" si="396"/>
        <v>0</v>
      </c>
      <c r="CG291" s="110">
        <f t="shared" si="627"/>
        <v>3.0334346504559271</v>
      </c>
      <c r="CH291" s="9">
        <f t="shared" si="397"/>
        <v>998</v>
      </c>
      <c r="CI291" s="10">
        <f t="shared" si="628"/>
        <v>0</v>
      </c>
      <c r="CJ291" s="117">
        <f t="shared" si="398"/>
        <v>0</v>
      </c>
      <c r="CK291" s="5">
        <v>17</v>
      </c>
      <c r="CL291" s="302">
        <f t="shared" si="629"/>
        <v>0</v>
      </c>
      <c r="CM291" s="40">
        <v>4.882352941176471</v>
      </c>
      <c r="CN291" s="9">
        <f t="shared" si="630"/>
        <v>83</v>
      </c>
      <c r="CO291" s="6"/>
      <c r="CP291" s="117">
        <f t="shared" si="631"/>
        <v>0</v>
      </c>
      <c r="CQ291" s="195">
        <f t="shared" si="582"/>
        <v>124</v>
      </c>
      <c r="CR291" s="298">
        <f t="shared" si="583"/>
        <v>0</v>
      </c>
      <c r="CS291" s="9">
        <f t="shared" si="584"/>
        <v>346</v>
      </c>
      <c r="CT291" s="117" t="str">
        <f t="shared" si="585"/>
        <v/>
      </c>
      <c r="CU291" s="196">
        <f t="shared" si="586"/>
        <v>205</v>
      </c>
      <c r="CV291" s="298">
        <f t="shared" si="587"/>
        <v>0</v>
      </c>
      <c r="CW291" s="31">
        <f t="shared" si="588"/>
        <v>652</v>
      </c>
      <c r="CX291" s="121">
        <f t="shared" si="589"/>
        <v>0</v>
      </c>
      <c r="CY291" s="196">
        <f t="shared" si="632"/>
        <v>329</v>
      </c>
      <c r="CZ291" s="298">
        <f t="shared" si="633"/>
        <v>0</v>
      </c>
      <c r="DA291" s="31">
        <f t="shared" si="634"/>
        <v>998</v>
      </c>
      <c r="DB291" s="121" t="str">
        <f t="shared" si="635"/>
        <v/>
      </c>
      <c r="DC291" s="196">
        <f t="shared" si="590"/>
        <v>0</v>
      </c>
      <c r="DD291" s="298">
        <f t="shared" si="591"/>
        <v>0</v>
      </c>
      <c r="DE291" s="9" t="str">
        <f t="shared" si="592"/>
        <v/>
      </c>
      <c r="DF291" s="11" t="str">
        <f t="shared" si="593"/>
        <v/>
      </c>
      <c r="DG291" s="29">
        <f t="shared" si="636"/>
        <v>1081</v>
      </c>
      <c r="DH291" s="11" t="str">
        <f t="shared" si="637"/>
        <v/>
      </c>
    </row>
    <row r="292" spans="1:112">
      <c r="A292" s="172" t="s">
        <v>290</v>
      </c>
      <c r="B292" s="173" t="s">
        <v>629</v>
      </c>
      <c r="C292" s="174">
        <v>225502</v>
      </c>
      <c r="D292" s="132">
        <v>4</v>
      </c>
      <c r="E292" s="413">
        <v>490</v>
      </c>
      <c r="F292" s="346">
        <v>2</v>
      </c>
      <c r="G292" s="116">
        <f>E292-F292</f>
        <v>488</v>
      </c>
      <c r="H292" s="108">
        <f t="shared" si="594"/>
        <v>488</v>
      </c>
      <c r="I292" s="376">
        <f>IF(W292&gt;0,H292,)</f>
        <v>0</v>
      </c>
      <c r="J292" s="375"/>
      <c r="K292" s="5">
        <v>0</v>
      </c>
      <c r="L292" s="302">
        <f>IF(W292&gt;0,K292,)</f>
        <v>0</v>
      </c>
      <c r="M292" s="512">
        <v>0</v>
      </c>
      <c r="N292" s="302">
        <f t="shared" si="598"/>
        <v>0</v>
      </c>
      <c r="O292" s="512"/>
      <c r="P292" s="302">
        <f t="shared" si="599"/>
        <v>0</v>
      </c>
      <c r="Q292" s="520" t="s">
        <v>397</v>
      </c>
      <c r="R292" s="120">
        <f>IF(K292&gt;0,(K292*Q292),)</f>
        <v>0</v>
      </c>
      <c r="S292" s="520" t="s">
        <v>397</v>
      </c>
      <c r="T292" s="120">
        <f t="shared" si="600"/>
        <v>0</v>
      </c>
      <c r="U292" s="520"/>
      <c r="V292" s="120">
        <f t="shared" si="601"/>
        <v>0</v>
      </c>
      <c r="W292" s="520"/>
      <c r="X292" s="7">
        <f t="shared" si="638"/>
        <v>0</v>
      </c>
      <c r="Y292" s="182"/>
      <c r="Z292" s="7">
        <f t="shared" si="602"/>
        <v>0</v>
      </c>
      <c r="AA292" s="182"/>
      <c r="AB292" s="7">
        <f t="shared" si="603"/>
        <v>0</v>
      </c>
      <c r="AC292" s="8">
        <f t="shared" si="604"/>
        <v>0</v>
      </c>
      <c r="AD292" s="298">
        <f>IF(AG292&gt;0,AC292,)</f>
        <v>0</v>
      </c>
      <c r="AE292" s="110">
        <f t="shared" si="605"/>
        <v>0</v>
      </c>
      <c r="AF292" s="9">
        <f>IF(AC292&gt;0,(AC292*AE292),)</f>
        <v>0</v>
      </c>
      <c r="AG292" s="10">
        <f t="shared" si="606"/>
        <v>0</v>
      </c>
      <c r="AH292" s="11">
        <f>IF(AD292&gt;0,(AC292*AG292),)</f>
        <v>0</v>
      </c>
      <c r="AI292" s="6">
        <v>0</v>
      </c>
      <c r="AJ292" s="298">
        <f t="shared" si="607"/>
        <v>0</v>
      </c>
      <c r="AK292" s="6">
        <v>0</v>
      </c>
      <c r="AL292" s="298">
        <f t="shared" si="608"/>
        <v>0</v>
      </c>
      <c r="AM292" s="6"/>
      <c r="AN292" s="298">
        <f t="shared" si="609"/>
        <v>0</v>
      </c>
      <c r="AO292" s="182" t="s">
        <v>397</v>
      </c>
      <c r="AP292" s="41">
        <f>IF(AI292&gt;0,(AI292*AO292),)</f>
        <v>0</v>
      </c>
      <c r="AQ292" s="182" t="s">
        <v>397</v>
      </c>
      <c r="AR292" s="41">
        <f t="shared" si="610"/>
        <v>0</v>
      </c>
      <c r="AS292" s="182"/>
      <c r="AT292" s="41">
        <f t="shared" si="611"/>
        <v>0</v>
      </c>
      <c r="AU292" s="182"/>
      <c r="AV292" s="111">
        <f t="shared" si="612"/>
        <v>0</v>
      </c>
      <c r="AW292" s="182"/>
      <c r="AX292" s="111">
        <f t="shared" si="613"/>
        <v>0</v>
      </c>
      <c r="AY292" s="182"/>
      <c r="AZ292" s="118">
        <f t="shared" si="614"/>
        <v>0</v>
      </c>
      <c r="BA292" s="8">
        <f t="shared" si="615"/>
        <v>0</v>
      </c>
      <c r="BB292" s="298">
        <f>IF(BE292&gt;0,BA292,)</f>
        <v>0</v>
      </c>
      <c r="BC292" s="110">
        <f t="shared" si="616"/>
        <v>0</v>
      </c>
      <c r="BD292" s="9">
        <f>IF(BA292&gt;0,(BA292*BC292),)</f>
        <v>0</v>
      </c>
      <c r="BE292" s="10">
        <f t="shared" si="617"/>
        <v>0</v>
      </c>
      <c r="BF292" s="11">
        <f>IF(BB292&gt;0,(BA292*BE292),)</f>
        <v>0</v>
      </c>
      <c r="BG292" s="304">
        <f t="shared" si="596"/>
        <v>0</v>
      </c>
      <c r="BH292" s="298">
        <f t="shared" si="597"/>
        <v>0</v>
      </c>
      <c r="BI292" s="112">
        <f t="shared" si="618"/>
        <v>0</v>
      </c>
      <c r="BJ292" s="113">
        <f>IF(BG292&gt;0,(BG292*BI292),)</f>
        <v>0</v>
      </c>
      <c r="BK292" s="10">
        <f t="shared" si="619"/>
        <v>0</v>
      </c>
      <c r="BL292" s="119">
        <f>IF(BH292&gt;0,(BH292*BK292),)</f>
        <v>0</v>
      </c>
      <c r="BM292" s="5">
        <v>168</v>
      </c>
      <c r="BN292" s="298">
        <f>IF(BY292&gt;0,BM292,)</f>
        <v>0</v>
      </c>
      <c r="BO292" s="6">
        <v>297</v>
      </c>
      <c r="BP292" s="298">
        <f t="shared" si="620"/>
        <v>0</v>
      </c>
      <c r="BQ292" s="6"/>
      <c r="BR292" s="298">
        <f t="shared" si="621"/>
        <v>0</v>
      </c>
      <c r="BS292" s="183">
        <v>2.3273809523809526</v>
      </c>
      <c r="BT292" s="41">
        <f>IF(BM292&gt;0,(BM292*BS292),)</f>
        <v>391</v>
      </c>
      <c r="BU292" s="183">
        <v>3.0336700336700337</v>
      </c>
      <c r="BV292" s="41">
        <f t="shared" si="622"/>
        <v>901</v>
      </c>
      <c r="BW292" s="183"/>
      <c r="BX292" s="41">
        <f t="shared" si="623"/>
        <v>0</v>
      </c>
      <c r="BY292" s="182"/>
      <c r="BZ292" s="111">
        <f t="shared" si="639"/>
        <v>0</v>
      </c>
      <c r="CA292" s="182"/>
      <c r="CB292" s="111">
        <f t="shared" si="624"/>
        <v>0</v>
      </c>
      <c r="CC292" s="182"/>
      <c r="CD292" s="111">
        <f t="shared" si="625"/>
        <v>0</v>
      </c>
      <c r="CE292" s="8">
        <f t="shared" si="626"/>
        <v>465</v>
      </c>
      <c r="CF292" s="298">
        <f>IF(CI292&gt;0,CE292,)</f>
        <v>0</v>
      </c>
      <c r="CG292" s="110">
        <f t="shared" si="627"/>
        <v>2.7784946236559138</v>
      </c>
      <c r="CH292" s="9">
        <f>IF(CE292&gt;0,(CE292*CG292),)</f>
        <v>1292</v>
      </c>
      <c r="CI292" s="10">
        <f t="shared" si="628"/>
        <v>0</v>
      </c>
      <c r="CJ292" s="117">
        <f>IF(CE292&gt;0,(CE292*CI292),)</f>
        <v>0</v>
      </c>
      <c r="CK292" s="5">
        <v>23</v>
      </c>
      <c r="CL292" s="302">
        <f t="shared" si="629"/>
        <v>0</v>
      </c>
      <c r="CM292" s="40">
        <v>2.652173913043478</v>
      </c>
      <c r="CN292" s="9">
        <f t="shared" si="630"/>
        <v>60.999999999999993</v>
      </c>
      <c r="CO292" s="6"/>
      <c r="CP292" s="117">
        <f t="shared" si="631"/>
        <v>0</v>
      </c>
      <c r="CQ292" s="195">
        <f t="shared" si="582"/>
        <v>168</v>
      </c>
      <c r="CR292" s="298">
        <f t="shared" si="583"/>
        <v>0</v>
      </c>
      <c r="CS292" s="9">
        <f t="shared" si="584"/>
        <v>391</v>
      </c>
      <c r="CT292" s="117" t="str">
        <f t="shared" si="585"/>
        <v/>
      </c>
      <c r="CU292" s="196">
        <f t="shared" si="586"/>
        <v>297</v>
      </c>
      <c r="CV292" s="298">
        <f t="shared" si="587"/>
        <v>0</v>
      </c>
      <c r="CW292" s="31">
        <f t="shared" si="588"/>
        <v>901</v>
      </c>
      <c r="CX292" s="121">
        <f t="shared" si="589"/>
        <v>0</v>
      </c>
      <c r="CY292" s="196">
        <f t="shared" si="632"/>
        <v>465</v>
      </c>
      <c r="CZ292" s="298">
        <f t="shared" si="633"/>
        <v>0</v>
      </c>
      <c r="DA292" s="31">
        <f t="shared" si="634"/>
        <v>1292</v>
      </c>
      <c r="DB292" s="121" t="str">
        <f t="shared" si="635"/>
        <v/>
      </c>
      <c r="DC292" s="196">
        <f t="shared" si="590"/>
        <v>0</v>
      </c>
      <c r="DD292" s="298">
        <f t="shared" si="591"/>
        <v>0</v>
      </c>
      <c r="DE292" s="9" t="str">
        <f t="shared" si="592"/>
        <v/>
      </c>
      <c r="DF292" s="11" t="str">
        <f t="shared" si="593"/>
        <v/>
      </c>
      <c r="DG292" s="29">
        <f t="shared" si="636"/>
        <v>1353</v>
      </c>
      <c r="DH292" s="11" t="str">
        <f t="shared" si="637"/>
        <v/>
      </c>
    </row>
    <row r="293" spans="1:112">
      <c r="A293" s="172" t="s">
        <v>290</v>
      </c>
      <c r="B293" s="171" t="s">
        <v>624</v>
      </c>
      <c r="C293" s="172">
        <v>227377</v>
      </c>
      <c r="D293" s="135">
        <v>4</v>
      </c>
      <c r="E293" s="413">
        <v>987</v>
      </c>
      <c r="F293" s="346">
        <v>0</v>
      </c>
      <c r="G293" s="116">
        <f t="shared" si="393"/>
        <v>987</v>
      </c>
      <c r="H293" s="108">
        <f t="shared" si="594"/>
        <v>987</v>
      </c>
      <c r="I293" s="376">
        <f t="shared" si="595"/>
        <v>0</v>
      </c>
      <c r="J293" s="375"/>
      <c r="K293" s="5">
        <v>3</v>
      </c>
      <c r="L293" s="302">
        <f t="shared" si="394"/>
        <v>0</v>
      </c>
      <c r="M293" s="512">
        <v>0</v>
      </c>
      <c r="N293" s="302">
        <f t="shared" si="598"/>
        <v>0</v>
      </c>
      <c r="O293" s="512"/>
      <c r="P293" s="302">
        <f t="shared" si="599"/>
        <v>0</v>
      </c>
      <c r="Q293" s="520">
        <v>5</v>
      </c>
      <c r="R293" s="120">
        <f t="shared" si="376"/>
        <v>15</v>
      </c>
      <c r="S293" s="520" t="s">
        <v>397</v>
      </c>
      <c r="T293" s="120">
        <f t="shared" si="600"/>
        <v>0</v>
      </c>
      <c r="U293" s="520"/>
      <c r="V293" s="120">
        <f t="shared" si="601"/>
        <v>0</v>
      </c>
      <c r="W293" s="520"/>
      <c r="X293" s="7">
        <f t="shared" si="638"/>
        <v>0</v>
      </c>
      <c r="Y293" s="182"/>
      <c r="Z293" s="7">
        <f t="shared" si="602"/>
        <v>0</v>
      </c>
      <c r="AA293" s="182"/>
      <c r="AB293" s="7">
        <f t="shared" si="603"/>
        <v>0</v>
      </c>
      <c r="AC293" s="8">
        <f t="shared" si="604"/>
        <v>3</v>
      </c>
      <c r="AD293" s="298">
        <f t="shared" si="379"/>
        <v>0</v>
      </c>
      <c r="AE293" s="110">
        <f t="shared" si="605"/>
        <v>5</v>
      </c>
      <c r="AF293" s="9">
        <f t="shared" si="380"/>
        <v>15</v>
      </c>
      <c r="AG293" s="10">
        <f t="shared" si="606"/>
        <v>0</v>
      </c>
      <c r="AH293" s="11">
        <f t="shared" si="381"/>
        <v>0</v>
      </c>
      <c r="AI293" s="6">
        <v>10</v>
      </c>
      <c r="AJ293" s="298">
        <f t="shared" si="607"/>
        <v>0</v>
      </c>
      <c r="AK293" s="6">
        <v>0</v>
      </c>
      <c r="AL293" s="298">
        <f t="shared" si="608"/>
        <v>0</v>
      </c>
      <c r="AM293" s="6"/>
      <c r="AN293" s="298">
        <f t="shared" si="609"/>
        <v>0</v>
      </c>
      <c r="AO293" s="182">
        <v>7.3</v>
      </c>
      <c r="AP293" s="41">
        <f t="shared" si="382"/>
        <v>73</v>
      </c>
      <c r="AQ293" s="182" t="s">
        <v>397</v>
      </c>
      <c r="AR293" s="41">
        <f t="shared" si="610"/>
        <v>0</v>
      </c>
      <c r="AS293" s="182"/>
      <c r="AT293" s="41">
        <f t="shared" si="611"/>
        <v>0</v>
      </c>
      <c r="AU293" s="182"/>
      <c r="AV293" s="111">
        <f t="shared" si="612"/>
        <v>0</v>
      </c>
      <c r="AW293" s="182"/>
      <c r="AX293" s="111">
        <f t="shared" si="613"/>
        <v>0</v>
      </c>
      <c r="AY293" s="182"/>
      <c r="AZ293" s="118">
        <f t="shared" si="614"/>
        <v>0</v>
      </c>
      <c r="BA293" s="8">
        <f t="shared" si="615"/>
        <v>10</v>
      </c>
      <c r="BB293" s="298">
        <f t="shared" si="386"/>
        <v>0</v>
      </c>
      <c r="BC293" s="110">
        <f t="shared" si="616"/>
        <v>7.3</v>
      </c>
      <c r="BD293" s="9">
        <f t="shared" si="387"/>
        <v>73</v>
      </c>
      <c r="BE293" s="10">
        <f t="shared" si="617"/>
        <v>0</v>
      </c>
      <c r="BF293" s="11">
        <f t="shared" si="388"/>
        <v>0</v>
      </c>
      <c r="BG293" s="304">
        <f t="shared" si="596"/>
        <v>13</v>
      </c>
      <c r="BH293" s="298">
        <f t="shared" si="597"/>
        <v>0</v>
      </c>
      <c r="BI293" s="112">
        <f t="shared" si="618"/>
        <v>6.7692307692307692</v>
      </c>
      <c r="BJ293" s="113">
        <f t="shared" si="389"/>
        <v>88</v>
      </c>
      <c r="BK293" s="10">
        <f t="shared" si="619"/>
        <v>0</v>
      </c>
      <c r="BL293" s="119">
        <f t="shared" si="390"/>
        <v>0</v>
      </c>
      <c r="BM293" s="5">
        <v>88</v>
      </c>
      <c r="BN293" s="298">
        <f t="shared" si="420"/>
        <v>0</v>
      </c>
      <c r="BO293" s="6">
        <v>774</v>
      </c>
      <c r="BP293" s="298">
        <f t="shared" si="620"/>
        <v>0</v>
      </c>
      <c r="BQ293" s="6"/>
      <c r="BR293" s="298">
        <f t="shared" si="621"/>
        <v>0</v>
      </c>
      <c r="BS293" s="183">
        <v>3.0909090909090908</v>
      </c>
      <c r="BT293" s="41">
        <f t="shared" si="423"/>
        <v>272</v>
      </c>
      <c r="BU293" s="183">
        <v>3.4354005167958657</v>
      </c>
      <c r="BV293" s="41">
        <f t="shared" si="622"/>
        <v>2659</v>
      </c>
      <c r="BW293" s="183"/>
      <c r="BX293" s="41">
        <f t="shared" si="623"/>
        <v>0</v>
      </c>
      <c r="BY293" s="182"/>
      <c r="BZ293" s="111">
        <f t="shared" si="639"/>
        <v>0</v>
      </c>
      <c r="CA293" s="182"/>
      <c r="CB293" s="111">
        <f t="shared" si="624"/>
        <v>0</v>
      </c>
      <c r="CC293" s="182"/>
      <c r="CD293" s="111">
        <f t="shared" si="625"/>
        <v>0</v>
      </c>
      <c r="CE293" s="8">
        <f t="shared" si="626"/>
        <v>862</v>
      </c>
      <c r="CF293" s="298">
        <f t="shared" si="396"/>
        <v>0</v>
      </c>
      <c r="CG293" s="110">
        <f t="shared" si="627"/>
        <v>3.4002320185614847</v>
      </c>
      <c r="CH293" s="9">
        <f t="shared" si="397"/>
        <v>2931</v>
      </c>
      <c r="CI293" s="10">
        <f t="shared" si="628"/>
        <v>0</v>
      </c>
      <c r="CJ293" s="117">
        <f t="shared" si="398"/>
        <v>0</v>
      </c>
      <c r="CK293" s="5">
        <v>112</v>
      </c>
      <c r="CL293" s="302">
        <f t="shared" si="629"/>
        <v>0</v>
      </c>
      <c r="CM293" s="40">
        <v>6.0267857142857144</v>
      </c>
      <c r="CN293" s="9">
        <f t="shared" si="630"/>
        <v>675</v>
      </c>
      <c r="CO293" s="6"/>
      <c r="CP293" s="117">
        <f t="shared" si="631"/>
        <v>0</v>
      </c>
      <c r="CQ293" s="195">
        <f t="shared" si="582"/>
        <v>88</v>
      </c>
      <c r="CR293" s="298">
        <f t="shared" si="583"/>
        <v>0</v>
      </c>
      <c r="CS293" s="9">
        <f t="shared" si="584"/>
        <v>272</v>
      </c>
      <c r="CT293" s="117" t="str">
        <f t="shared" si="585"/>
        <v/>
      </c>
      <c r="CU293" s="196">
        <f t="shared" si="586"/>
        <v>774</v>
      </c>
      <c r="CV293" s="298">
        <f t="shared" si="587"/>
        <v>0</v>
      </c>
      <c r="CW293" s="31">
        <f t="shared" si="588"/>
        <v>2659</v>
      </c>
      <c r="CX293" s="121">
        <f t="shared" si="589"/>
        <v>0</v>
      </c>
      <c r="CY293" s="196">
        <f t="shared" si="632"/>
        <v>862</v>
      </c>
      <c r="CZ293" s="298">
        <f t="shared" si="633"/>
        <v>0</v>
      </c>
      <c r="DA293" s="31">
        <f t="shared" si="634"/>
        <v>2931</v>
      </c>
      <c r="DB293" s="121" t="str">
        <f t="shared" si="635"/>
        <v/>
      </c>
      <c r="DC293" s="196">
        <f t="shared" si="590"/>
        <v>10</v>
      </c>
      <c r="DD293" s="298">
        <f t="shared" si="591"/>
        <v>0</v>
      </c>
      <c r="DE293" s="9">
        <f t="shared" si="592"/>
        <v>73</v>
      </c>
      <c r="DF293" s="11" t="str">
        <f t="shared" si="593"/>
        <v/>
      </c>
      <c r="DG293" s="29">
        <f t="shared" si="636"/>
        <v>3694</v>
      </c>
      <c r="DH293" s="11" t="str">
        <f t="shared" si="637"/>
        <v/>
      </c>
    </row>
    <row r="294" spans="1:112">
      <c r="A294" s="172" t="s">
        <v>290</v>
      </c>
      <c r="B294" s="171" t="s">
        <v>625</v>
      </c>
      <c r="C294" s="172">
        <v>229018</v>
      </c>
      <c r="D294" s="135">
        <v>4</v>
      </c>
      <c r="E294" s="413">
        <v>573</v>
      </c>
      <c r="F294" s="346">
        <v>8</v>
      </c>
      <c r="G294" s="116">
        <f t="shared" si="393"/>
        <v>565</v>
      </c>
      <c r="H294" s="108">
        <f t="shared" si="594"/>
        <v>565</v>
      </c>
      <c r="I294" s="376">
        <f t="shared" si="595"/>
        <v>0</v>
      </c>
      <c r="J294" s="375"/>
      <c r="K294" s="5">
        <v>47</v>
      </c>
      <c r="L294" s="302">
        <f t="shared" si="394"/>
        <v>0</v>
      </c>
      <c r="M294" s="512">
        <v>0</v>
      </c>
      <c r="N294" s="302">
        <f t="shared" si="598"/>
        <v>0</v>
      </c>
      <c r="O294" s="512"/>
      <c r="P294" s="302">
        <f t="shared" si="599"/>
        <v>0</v>
      </c>
      <c r="Q294" s="520">
        <v>4.4893617021276597</v>
      </c>
      <c r="R294" s="120">
        <f t="shared" si="376"/>
        <v>211</v>
      </c>
      <c r="S294" s="520" t="s">
        <v>397</v>
      </c>
      <c r="T294" s="120">
        <f t="shared" si="600"/>
        <v>0</v>
      </c>
      <c r="U294" s="520"/>
      <c r="V294" s="120">
        <f t="shared" si="601"/>
        <v>0</v>
      </c>
      <c r="W294" s="520"/>
      <c r="X294" s="7">
        <f t="shared" si="638"/>
        <v>0</v>
      </c>
      <c r="Y294" s="182"/>
      <c r="Z294" s="7">
        <f t="shared" si="602"/>
        <v>0</v>
      </c>
      <c r="AA294" s="182"/>
      <c r="AB294" s="7">
        <f t="shared" si="603"/>
        <v>0</v>
      </c>
      <c r="AC294" s="8">
        <f t="shared" si="604"/>
        <v>47</v>
      </c>
      <c r="AD294" s="298">
        <f t="shared" si="379"/>
        <v>0</v>
      </c>
      <c r="AE294" s="110">
        <f t="shared" si="605"/>
        <v>4.4893617021276597</v>
      </c>
      <c r="AF294" s="9">
        <f t="shared" si="380"/>
        <v>211</v>
      </c>
      <c r="AG294" s="10">
        <f t="shared" si="606"/>
        <v>0</v>
      </c>
      <c r="AH294" s="11">
        <f t="shared" si="381"/>
        <v>0</v>
      </c>
      <c r="AI294" s="6">
        <v>60</v>
      </c>
      <c r="AJ294" s="298">
        <f t="shared" si="607"/>
        <v>0</v>
      </c>
      <c r="AK294" s="6">
        <v>1</v>
      </c>
      <c r="AL294" s="298">
        <f t="shared" si="608"/>
        <v>0</v>
      </c>
      <c r="AM294" s="6"/>
      <c r="AN294" s="298">
        <f t="shared" si="609"/>
        <v>0</v>
      </c>
      <c r="AO294" s="182">
        <v>5.0166666666666666</v>
      </c>
      <c r="AP294" s="41">
        <f t="shared" si="382"/>
        <v>301</v>
      </c>
      <c r="AQ294" s="182">
        <v>6</v>
      </c>
      <c r="AR294" s="41">
        <f t="shared" si="610"/>
        <v>6</v>
      </c>
      <c r="AS294" s="182"/>
      <c r="AT294" s="41">
        <f t="shared" si="611"/>
        <v>0</v>
      </c>
      <c r="AU294" s="182"/>
      <c r="AV294" s="111">
        <f t="shared" si="612"/>
        <v>0</v>
      </c>
      <c r="AW294" s="182"/>
      <c r="AX294" s="111">
        <f t="shared" si="613"/>
        <v>0</v>
      </c>
      <c r="AY294" s="182"/>
      <c r="AZ294" s="118">
        <f t="shared" si="614"/>
        <v>0</v>
      </c>
      <c r="BA294" s="8">
        <f t="shared" si="615"/>
        <v>61</v>
      </c>
      <c r="BB294" s="298">
        <f t="shared" si="386"/>
        <v>0</v>
      </c>
      <c r="BC294" s="110">
        <f t="shared" si="616"/>
        <v>5.0327868852459012</v>
      </c>
      <c r="BD294" s="9">
        <f t="shared" si="387"/>
        <v>307</v>
      </c>
      <c r="BE294" s="10">
        <f t="shared" si="617"/>
        <v>0</v>
      </c>
      <c r="BF294" s="11">
        <f t="shared" si="388"/>
        <v>0</v>
      </c>
      <c r="BG294" s="304">
        <f t="shared" si="596"/>
        <v>108</v>
      </c>
      <c r="BH294" s="298">
        <f t="shared" si="597"/>
        <v>0</v>
      </c>
      <c r="BI294" s="112">
        <f t="shared" si="618"/>
        <v>4.7962962962962967</v>
      </c>
      <c r="BJ294" s="113">
        <f t="shared" si="389"/>
        <v>518</v>
      </c>
      <c r="BK294" s="10">
        <f t="shared" si="619"/>
        <v>0</v>
      </c>
      <c r="BL294" s="119">
        <f t="shared" si="390"/>
        <v>0</v>
      </c>
      <c r="BM294" s="5">
        <v>281</v>
      </c>
      <c r="BN294" s="298">
        <f t="shared" si="420"/>
        <v>0</v>
      </c>
      <c r="BO294" s="6">
        <v>128</v>
      </c>
      <c r="BP294" s="298">
        <f t="shared" si="620"/>
        <v>0</v>
      </c>
      <c r="BQ294" s="6"/>
      <c r="BR294" s="298">
        <f t="shared" si="621"/>
        <v>0</v>
      </c>
      <c r="BS294" s="183">
        <v>3.3096085409252667</v>
      </c>
      <c r="BT294" s="41">
        <f t="shared" si="423"/>
        <v>929.99999999999989</v>
      </c>
      <c r="BU294" s="183">
        <v>3.890625</v>
      </c>
      <c r="BV294" s="41">
        <f t="shared" si="622"/>
        <v>498</v>
      </c>
      <c r="BW294" s="183"/>
      <c r="BX294" s="41">
        <f t="shared" si="623"/>
        <v>0</v>
      </c>
      <c r="BY294" s="182"/>
      <c r="BZ294" s="111">
        <f t="shared" si="639"/>
        <v>0</v>
      </c>
      <c r="CA294" s="182"/>
      <c r="CB294" s="111">
        <f t="shared" si="624"/>
        <v>0</v>
      </c>
      <c r="CC294" s="182"/>
      <c r="CD294" s="111">
        <f t="shared" si="625"/>
        <v>0</v>
      </c>
      <c r="CE294" s="8">
        <f t="shared" si="626"/>
        <v>409</v>
      </c>
      <c r="CF294" s="298">
        <f t="shared" si="396"/>
        <v>0</v>
      </c>
      <c r="CG294" s="110">
        <f t="shared" si="627"/>
        <v>3.4914425427872859</v>
      </c>
      <c r="CH294" s="9">
        <f t="shared" si="397"/>
        <v>1428</v>
      </c>
      <c r="CI294" s="10">
        <f t="shared" si="628"/>
        <v>0</v>
      </c>
      <c r="CJ294" s="117">
        <f t="shared" si="398"/>
        <v>0</v>
      </c>
      <c r="CK294" s="5">
        <v>48</v>
      </c>
      <c r="CL294" s="302">
        <f t="shared" si="629"/>
        <v>0</v>
      </c>
      <c r="CM294" s="40">
        <v>4.291666666666667</v>
      </c>
      <c r="CN294" s="9">
        <f t="shared" si="630"/>
        <v>206</v>
      </c>
      <c r="CO294" s="6"/>
      <c r="CP294" s="117">
        <f t="shared" si="631"/>
        <v>0</v>
      </c>
      <c r="CQ294" s="195">
        <f t="shared" si="582"/>
        <v>282</v>
      </c>
      <c r="CR294" s="298">
        <f t="shared" si="583"/>
        <v>0</v>
      </c>
      <c r="CS294" s="9">
        <f t="shared" si="584"/>
        <v>935.99999999999989</v>
      </c>
      <c r="CT294" s="117" t="str">
        <f t="shared" si="585"/>
        <v/>
      </c>
      <c r="CU294" s="196">
        <f t="shared" si="586"/>
        <v>128</v>
      </c>
      <c r="CV294" s="298">
        <f t="shared" si="587"/>
        <v>0</v>
      </c>
      <c r="CW294" s="31">
        <f t="shared" si="588"/>
        <v>498</v>
      </c>
      <c r="CX294" s="121">
        <f t="shared" si="589"/>
        <v>0</v>
      </c>
      <c r="CY294" s="196">
        <f t="shared" si="632"/>
        <v>410</v>
      </c>
      <c r="CZ294" s="298">
        <f t="shared" si="633"/>
        <v>0</v>
      </c>
      <c r="DA294" s="31">
        <f t="shared" si="634"/>
        <v>1434</v>
      </c>
      <c r="DB294" s="121" t="str">
        <f t="shared" si="635"/>
        <v/>
      </c>
      <c r="DC294" s="196">
        <f t="shared" si="590"/>
        <v>61</v>
      </c>
      <c r="DD294" s="298">
        <f t="shared" si="591"/>
        <v>0</v>
      </c>
      <c r="DE294" s="9">
        <f t="shared" si="592"/>
        <v>307</v>
      </c>
      <c r="DF294" s="11" t="str">
        <f t="shared" si="593"/>
        <v/>
      </c>
      <c r="DG294" s="29">
        <f t="shared" si="636"/>
        <v>2152</v>
      </c>
      <c r="DH294" s="11" t="str">
        <f t="shared" si="637"/>
        <v/>
      </c>
    </row>
    <row r="295" spans="1:112">
      <c r="A295" s="172" t="s">
        <v>290</v>
      </c>
      <c r="B295" s="171" t="s">
        <v>626</v>
      </c>
      <c r="C295" s="172" t="s">
        <v>627</v>
      </c>
      <c r="D295" s="135">
        <v>5</v>
      </c>
      <c r="E295" s="413">
        <v>173</v>
      </c>
      <c r="F295" s="346">
        <v>0</v>
      </c>
      <c r="G295" s="116">
        <f t="shared" si="393"/>
        <v>173</v>
      </c>
      <c r="H295" s="108">
        <f t="shared" si="594"/>
        <v>173</v>
      </c>
      <c r="I295" s="376">
        <f t="shared" si="595"/>
        <v>0</v>
      </c>
      <c r="J295" s="375"/>
      <c r="K295" s="5">
        <v>0</v>
      </c>
      <c r="L295" s="302">
        <f t="shared" si="394"/>
        <v>0</v>
      </c>
      <c r="M295" s="512">
        <v>0</v>
      </c>
      <c r="N295" s="302">
        <f t="shared" si="598"/>
        <v>0</v>
      </c>
      <c r="O295" s="512"/>
      <c r="P295" s="302">
        <f t="shared" si="599"/>
        <v>0</v>
      </c>
      <c r="Q295" s="520" t="s">
        <v>397</v>
      </c>
      <c r="R295" s="120">
        <f t="shared" si="376"/>
        <v>0</v>
      </c>
      <c r="S295" s="520" t="s">
        <v>397</v>
      </c>
      <c r="T295" s="120">
        <f t="shared" si="600"/>
        <v>0</v>
      </c>
      <c r="U295" s="520"/>
      <c r="V295" s="120">
        <f t="shared" si="601"/>
        <v>0</v>
      </c>
      <c r="W295" s="520"/>
      <c r="X295" s="7">
        <f t="shared" si="638"/>
        <v>0</v>
      </c>
      <c r="Y295" s="182"/>
      <c r="Z295" s="7">
        <f t="shared" si="602"/>
        <v>0</v>
      </c>
      <c r="AA295" s="182"/>
      <c r="AB295" s="7">
        <f t="shared" si="603"/>
        <v>0</v>
      </c>
      <c r="AC295" s="8">
        <f t="shared" si="604"/>
        <v>0</v>
      </c>
      <c r="AD295" s="298">
        <f t="shared" si="379"/>
        <v>0</v>
      </c>
      <c r="AE295" s="110">
        <f t="shared" si="605"/>
        <v>0</v>
      </c>
      <c r="AF295" s="9">
        <f t="shared" si="380"/>
        <v>0</v>
      </c>
      <c r="AG295" s="10">
        <f t="shared" si="606"/>
        <v>0</v>
      </c>
      <c r="AH295" s="11">
        <f t="shared" si="381"/>
        <v>0</v>
      </c>
      <c r="AI295" s="6">
        <v>1</v>
      </c>
      <c r="AJ295" s="298">
        <f t="shared" si="607"/>
        <v>0</v>
      </c>
      <c r="AK295" s="6">
        <v>0</v>
      </c>
      <c r="AL295" s="298">
        <f t="shared" si="608"/>
        <v>0</v>
      </c>
      <c r="AM295" s="6"/>
      <c r="AN295" s="298">
        <f t="shared" si="609"/>
        <v>0</v>
      </c>
      <c r="AO295" s="182">
        <v>3</v>
      </c>
      <c r="AP295" s="41">
        <f t="shared" si="382"/>
        <v>3</v>
      </c>
      <c r="AQ295" s="182" t="s">
        <v>397</v>
      </c>
      <c r="AR295" s="41">
        <f t="shared" si="610"/>
        <v>0</v>
      </c>
      <c r="AS295" s="182"/>
      <c r="AT295" s="41">
        <f t="shared" si="611"/>
        <v>0</v>
      </c>
      <c r="AU295" s="182"/>
      <c r="AV295" s="111">
        <f t="shared" si="612"/>
        <v>0</v>
      </c>
      <c r="AW295" s="182"/>
      <c r="AX295" s="111">
        <f t="shared" si="613"/>
        <v>0</v>
      </c>
      <c r="AY295" s="182"/>
      <c r="AZ295" s="118">
        <f t="shared" si="614"/>
        <v>0</v>
      </c>
      <c r="BA295" s="8">
        <f t="shared" si="615"/>
        <v>1</v>
      </c>
      <c r="BB295" s="298">
        <f t="shared" si="386"/>
        <v>0</v>
      </c>
      <c r="BC295" s="110">
        <f t="shared" si="616"/>
        <v>3</v>
      </c>
      <c r="BD295" s="9">
        <f t="shared" si="387"/>
        <v>3</v>
      </c>
      <c r="BE295" s="10">
        <f t="shared" si="617"/>
        <v>0</v>
      </c>
      <c r="BF295" s="11">
        <f t="shared" si="388"/>
        <v>0</v>
      </c>
      <c r="BG295" s="304">
        <f t="shared" si="596"/>
        <v>1</v>
      </c>
      <c r="BH295" s="298">
        <f t="shared" si="597"/>
        <v>0</v>
      </c>
      <c r="BI295" s="112">
        <f t="shared" si="618"/>
        <v>3</v>
      </c>
      <c r="BJ295" s="113">
        <f t="shared" si="389"/>
        <v>3</v>
      </c>
      <c r="BK295" s="10">
        <f t="shared" si="619"/>
        <v>0</v>
      </c>
      <c r="BL295" s="119">
        <f t="shared" si="390"/>
        <v>0</v>
      </c>
      <c r="BM295" s="5">
        <v>70</v>
      </c>
      <c r="BN295" s="298">
        <f t="shared" si="420"/>
        <v>0</v>
      </c>
      <c r="BO295" s="6">
        <v>86</v>
      </c>
      <c r="BP295" s="298">
        <f t="shared" si="620"/>
        <v>0</v>
      </c>
      <c r="BQ295" s="6"/>
      <c r="BR295" s="298">
        <f t="shared" si="621"/>
        <v>0</v>
      </c>
      <c r="BS295" s="183">
        <v>3.3</v>
      </c>
      <c r="BT295" s="41">
        <f t="shared" si="423"/>
        <v>231</v>
      </c>
      <c r="BU295" s="183">
        <v>3.6162790697674421</v>
      </c>
      <c r="BV295" s="41">
        <f t="shared" si="622"/>
        <v>311</v>
      </c>
      <c r="BW295" s="183"/>
      <c r="BX295" s="41">
        <f t="shared" si="623"/>
        <v>0</v>
      </c>
      <c r="BY295" s="182"/>
      <c r="BZ295" s="111">
        <f t="shared" si="639"/>
        <v>0</v>
      </c>
      <c r="CA295" s="182"/>
      <c r="CB295" s="111">
        <f t="shared" si="624"/>
        <v>0</v>
      </c>
      <c r="CC295" s="182"/>
      <c r="CD295" s="111">
        <f t="shared" si="625"/>
        <v>0</v>
      </c>
      <c r="CE295" s="8">
        <f t="shared" si="626"/>
        <v>156</v>
      </c>
      <c r="CF295" s="298">
        <f t="shared" si="396"/>
        <v>0</v>
      </c>
      <c r="CG295" s="110">
        <f t="shared" si="627"/>
        <v>3.4743589743589745</v>
      </c>
      <c r="CH295" s="9">
        <f t="shared" si="397"/>
        <v>542</v>
      </c>
      <c r="CI295" s="10">
        <f t="shared" si="628"/>
        <v>0</v>
      </c>
      <c r="CJ295" s="117">
        <f t="shared" si="398"/>
        <v>0</v>
      </c>
      <c r="CK295" s="5">
        <v>16</v>
      </c>
      <c r="CL295" s="302">
        <f t="shared" si="629"/>
        <v>0</v>
      </c>
      <c r="CM295" s="40">
        <v>4.6875</v>
      </c>
      <c r="CN295" s="9">
        <f t="shared" si="630"/>
        <v>75</v>
      </c>
      <c r="CO295" s="6"/>
      <c r="CP295" s="117">
        <f t="shared" si="631"/>
        <v>0</v>
      </c>
      <c r="CQ295" s="195">
        <f t="shared" si="582"/>
        <v>70</v>
      </c>
      <c r="CR295" s="298">
        <f t="shared" si="583"/>
        <v>0</v>
      </c>
      <c r="CS295" s="9">
        <f t="shared" si="584"/>
        <v>231</v>
      </c>
      <c r="CT295" s="117" t="str">
        <f t="shared" si="585"/>
        <v/>
      </c>
      <c r="CU295" s="196">
        <f t="shared" si="586"/>
        <v>86</v>
      </c>
      <c r="CV295" s="298">
        <f t="shared" si="587"/>
        <v>0</v>
      </c>
      <c r="CW295" s="31">
        <f t="shared" si="588"/>
        <v>311</v>
      </c>
      <c r="CX295" s="121">
        <f t="shared" si="589"/>
        <v>0</v>
      </c>
      <c r="CY295" s="196">
        <f t="shared" si="632"/>
        <v>156</v>
      </c>
      <c r="CZ295" s="298">
        <f t="shared" si="633"/>
        <v>0</v>
      </c>
      <c r="DA295" s="31">
        <f t="shared" si="634"/>
        <v>542</v>
      </c>
      <c r="DB295" s="121" t="str">
        <f t="shared" si="635"/>
        <v/>
      </c>
      <c r="DC295" s="196">
        <f t="shared" si="590"/>
        <v>1</v>
      </c>
      <c r="DD295" s="298">
        <f t="shared" si="591"/>
        <v>0</v>
      </c>
      <c r="DE295" s="9">
        <f t="shared" si="592"/>
        <v>3</v>
      </c>
      <c r="DF295" s="11" t="str">
        <f t="shared" si="593"/>
        <v/>
      </c>
      <c r="DG295" s="29">
        <f t="shared" si="636"/>
        <v>620</v>
      </c>
      <c r="DH295" s="11" t="str">
        <f t="shared" si="637"/>
        <v/>
      </c>
    </row>
    <row r="296" spans="1:112">
      <c r="A296" s="172" t="s">
        <v>290</v>
      </c>
      <c r="B296" s="171" t="s">
        <v>628</v>
      </c>
      <c r="C296" s="172">
        <v>225432</v>
      </c>
      <c r="D296" s="135">
        <v>5</v>
      </c>
      <c r="E296" s="413">
        <v>2175</v>
      </c>
      <c r="F296" s="346">
        <v>3</v>
      </c>
      <c r="G296" s="116">
        <f t="shared" si="393"/>
        <v>2172</v>
      </c>
      <c r="H296" s="108">
        <f t="shared" si="594"/>
        <v>2172</v>
      </c>
      <c r="I296" s="376">
        <f t="shared" si="595"/>
        <v>0</v>
      </c>
      <c r="J296" s="375"/>
      <c r="K296" s="5">
        <v>6</v>
      </c>
      <c r="L296" s="302">
        <f t="shared" si="394"/>
        <v>0</v>
      </c>
      <c r="M296" s="512">
        <v>0</v>
      </c>
      <c r="N296" s="302">
        <f t="shared" si="598"/>
        <v>0</v>
      </c>
      <c r="O296" s="512"/>
      <c r="P296" s="302">
        <f t="shared" si="599"/>
        <v>0</v>
      </c>
      <c r="Q296" s="520">
        <v>5.166666666666667</v>
      </c>
      <c r="R296" s="120">
        <f t="shared" si="376"/>
        <v>31</v>
      </c>
      <c r="S296" s="520" t="s">
        <v>397</v>
      </c>
      <c r="T296" s="120">
        <f t="shared" si="600"/>
        <v>0</v>
      </c>
      <c r="U296" s="520"/>
      <c r="V296" s="120">
        <f t="shared" si="601"/>
        <v>0</v>
      </c>
      <c r="W296" s="520"/>
      <c r="X296" s="7">
        <f t="shared" si="638"/>
        <v>0</v>
      </c>
      <c r="Y296" s="182"/>
      <c r="Z296" s="7">
        <f t="shared" si="602"/>
        <v>0</v>
      </c>
      <c r="AA296" s="182"/>
      <c r="AB296" s="7">
        <f t="shared" si="603"/>
        <v>0</v>
      </c>
      <c r="AC296" s="8">
        <f t="shared" si="604"/>
        <v>6</v>
      </c>
      <c r="AD296" s="298">
        <f t="shared" si="379"/>
        <v>0</v>
      </c>
      <c r="AE296" s="110">
        <f t="shared" si="605"/>
        <v>5.166666666666667</v>
      </c>
      <c r="AF296" s="9">
        <f t="shared" si="380"/>
        <v>31</v>
      </c>
      <c r="AG296" s="10">
        <f t="shared" si="606"/>
        <v>0</v>
      </c>
      <c r="AH296" s="11">
        <f t="shared" si="381"/>
        <v>0</v>
      </c>
      <c r="AI296" s="6">
        <v>221</v>
      </c>
      <c r="AJ296" s="298">
        <f t="shared" si="607"/>
        <v>0</v>
      </c>
      <c r="AK296" s="6">
        <v>45</v>
      </c>
      <c r="AL296" s="298">
        <f t="shared" si="608"/>
        <v>0</v>
      </c>
      <c r="AM296" s="6"/>
      <c r="AN296" s="298">
        <f t="shared" si="609"/>
        <v>0</v>
      </c>
      <c r="AO296" s="182">
        <v>6.4253393665158374</v>
      </c>
      <c r="AP296" s="41">
        <f t="shared" si="382"/>
        <v>1420</v>
      </c>
      <c r="AQ296" s="182">
        <v>6.5111111111111111</v>
      </c>
      <c r="AR296" s="41">
        <f t="shared" si="610"/>
        <v>293</v>
      </c>
      <c r="AS296" s="182"/>
      <c r="AT296" s="41">
        <f t="shared" si="611"/>
        <v>0</v>
      </c>
      <c r="AU296" s="182"/>
      <c r="AV296" s="111">
        <f t="shared" si="612"/>
        <v>0</v>
      </c>
      <c r="AW296" s="182"/>
      <c r="AX296" s="111">
        <f t="shared" si="613"/>
        <v>0</v>
      </c>
      <c r="AY296" s="182"/>
      <c r="AZ296" s="118">
        <f t="shared" si="614"/>
        <v>0</v>
      </c>
      <c r="BA296" s="8">
        <f t="shared" si="615"/>
        <v>266</v>
      </c>
      <c r="BB296" s="298">
        <f t="shared" si="386"/>
        <v>0</v>
      </c>
      <c r="BC296" s="110">
        <f t="shared" si="616"/>
        <v>6.4398496240601499</v>
      </c>
      <c r="BD296" s="9">
        <f t="shared" si="387"/>
        <v>1712.9999999999998</v>
      </c>
      <c r="BE296" s="10">
        <f t="shared" si="617"/>
        <v>0</v>
      </c>
      <c r="BF296" s="11">
        <f t="shared" si="388"/>
        <v>0</v>
      </c>
      <c r="BG296" s="304">
        <f t="shared" si="596"/>
        <v>272</v>
      </c>
      <c r="BH296" s="298">
        <f t="shared" si="597"/>
        <v>0</v>
      </c>
      <c r="BI296" s="112">
        <f t="shared" si="618"/>
        <v>6.4117647058823524</v>
      </c>
      <c r="BJ296" s="113">
        <f t="shared" si="389"/>
        <v>1743.9999999999998</v>
      </c>
      <c r="BK296" s="10">
        <f t="shared" si="619"/>
        <v>0</v>
      </c>
      <c r="BL296" s="119">
        <f t="shared" si="390"/>
        <v>0</v>
      </c>
      <c r="BM296" s="5">
        <v>841</v>
      </c>
      <c r="BN296" s="298">
        <f t="shared" si="420"/>
        <v>0</v>
      </c>
      <c r="BO296" s="6">
        <v>915</v>
      </c>
      <c r="BP296" s="298">
        <f t="shared" si="620"/>
        <v>0</v>
      </c>
      <c r="BQ296" s="6"/>
      <c r="BR296" s="298">
        <f t="shared" si="621"/>
        <v>0</v>
      </c>
      <c r="BS296" s="183">
        <v>3.3709869203329368</v>
      </c>
      <c r="BT296" s="41">
        <f t="shared" si="423"/>
        <v>2835</v>
      </c>
      <c r="BU296" s="183">
        <v>3.5333333333333332</v>
      </c>
      <c r="BV296" s="41">
        <f t="shared" si="622"/>
        <v>3233</v>
      </c>
      <c r="BW296" s="183"/>
      <c r="BX296" s="41">
        <f t="shared" si="623"/>
        <v>0</v>
      </c>
      <c r="BY296" s="182"/>
      <c r="BZ296" s="111">
        <f t="shared" si="639"/>
        <v>0</v>
      </c>
      <c r="CA296" s="182"/>
      <c r="CB296" s="111">
        <f t="shared" si="624"/>
        <v>0</v>
      </c>
      <c r="CC296" s="182"/>
      <c r="CD296" s="111">
        <f t="shared" si="625"/>
        <v>0</v>
      </c>
      <c r="CE296" s="8">
        <f t="shared" si="626"/>
        <v>1756</v>
      </c>
      <c r="CF296" s="298">
        <f t="shared" si="396"/>
        <v>0</v>
      </c>
      <c r="CG296" s="110">
        <f t="shared" si="627"/>
        <v>3.4555808656036446</v>
      </c>
      <c r="CH296" s="9">
        <f t="shared" si="397"/>
        <v>6068</v>
      </c>
      <c r="CI296" s="10">
        <f t="shared" si="628"/>
        <v>0</v>
      </c>
      <c r="CJ296" s="117">
        <f t="shared" si="398"/>
        <v>0</v>
      </c>
      <c r="CK296" s="5">
        <v>144</v>
      </c>
      <c r="CL296" s="302">
        <f t="shared" si="629"/>
        <v>0</v>
      </c>
      <c r="CM296" s="40">
        <v>6.166666666666667</v>
      </c>
      <c r="CN296" s="9">
        <f t="shared" si="630"/>
        <v>888</v>
      </c>
      <c r="CO296" s="6"/>
      <c r="CP296" s="117">
        <f t="shared" si="631"/>
        <v>0</v>
      </c>
      <c r="CQ296" s="195">
        <f t="shared" si="582"/>
        <v>886</v>
      </c>
      <c r="CR296" s="298">
        <f t="shared" si="583"/>
        <v>0</v>
      </c>
      <c r="CS296" s="9">
        <f t="shared" si="584"/>
        <v>3128</v>
      </c>
      <c r="CT296" s="117" t="str">
        <f t="shared" si="585"/>
        <v/>
      </c>
      <c r="CU296" s="196">
        <f t="shared" si="586"/>
        <v>915</v>
      </c>
      <c r="CV296" s="298">
        <f t="shared" si="587"/>
        <v>0</v>
      </c>
      <c r="CW296" s="31">
        <f t="shared" si="588"/>
        <v>3233</v>
      </c>
      <c r="CX296" s="121">
        <f t="shared" si="589"/>
        <v>0</v>
      </c>
      <c r="CY296" s="196">
        <f t="shared" si="632"/>
        <v>1801</v>
      </c>
      <c r="CZ296" s="298">
        <f t="shared" si="633"/>
        <v>0</v>
      </c>
      <c r="DA296" s="31">
        <f t="shared" si="634"/>
        <v>6361</v>
      </c>
      <c r="DB296" s="121" t="str">
        <f t="shared" si="635"/>
        <v/>
      </c>
      <c r="DC296" s="196">
        <f t="shared" si="590"/>
        <v>266</v>
      </c>
      <c r="DD296" s="298">
        <f t="shared" si="591"/>
        <v>0</v>
      </c>
      <c r="DE296" s="9">
        <f t="shared" si="592"/>
        <v>1712.9999999999998</v>
      </c>
      <c r="DF296" s="11" t="str">
        <f t="shared" si="593"/>
        <v/>
      </c>
      <c r="DG296" s="29">
        <f t="shared" si="636"/>
        <v>8700</v>
      </c>
      <c r="DH296" s="11" t="str">
        <f t="shared" si="637"/>
        <v/>
      </c>
    </row>
    <row r="297" spans="1:112">
      <c r="A297" s="172" t="s">
        <v>290</v>
      </c>
      <c r="B297" s="171" t="s">
        <v>630</v>
      </c>
      <c r="C297" s="172">
        <v>228714</v>
      </c>
      <c r="D297" s="135">
        <v>6</v>
      </c>
      <c r="E297" s="413">
        <v>239</v>
      </c>
      <c r="F297" s="346">
        <v>2</v>
      </c>
      <c r="G297" s="116">
        <f t="shared" si="393"/>
        <v>237</v>
      </c>
      <c r="H297" s="108">
        <f t="shared" si="594"/>
        <v>237</v>
      </c>
      <c r="I297" s="376">
        <f t="shared" si="595"/>
        <v>0</v>
      </c>
      <c r="J297" s="375"/>
      <c r="K297" s="5">
        <v>28</v>
      </c>
      <c r="L297" s="302">
        <f t="shared" si="394"/>
        <v>0</v>
      </c>
      <c r="M297" s="512">
        <v>1</v>
      </c>
      <c r="N297" s="302">
        <f t="shared" si="598"/>
        <v>0</v>
      </c>
      <c r="O297" s="512"/>
      <c r="P297" s="302">
        <f t="shared" si="599"/>
        <v>0</v>
      </c>
      <c r="Q297" s="520">
        <v>4.4285714285714288</v>
      </c>
      <c r="R297" s="120">
        <f t="shared" si="376"/>
        <v>124</v>
      </c>
      <c r="S297" s="520">
        <v>4</v>
      </c>
      <c r="T297" s="120">
        <f t="shared" si="600"/>
        <v>4</v>
      </c>
      <c r="U297" s="520"/>
      <c r="V297" s="120">
        <f t="shared" si="601"/>
        <v>0</v>
      </c>
      <c r="W297" s="520"/>
      <c r="X297" s="7">
        <f t="shared" si="638"/>
        <v>0</v>
      </c>
      <c r="Y297" s="182"/>
      <c r="Z297" s="7">
        <f t="shared" si="602"/>
        <v>0</v>
      </c>
      <c r="AA297" s="182"/>
      <c r="AB297" s="7">
        <f t="shared" si="603"/>
        <v>0</v>
      </c>
      <c r="AC297" s="8">
        <f t="shared" si="604"/>
        <v>29</v>
      </c>
      <c r="AD297" s="298">
        <f t="shared" si="379"/>
        <v>0</v>
      </c>
      <c r="AE297" s="110">
        <f t="shared" si="605"/>
        <v>4.4137931034482758</v>
      </c>
      <c r="AF297" s="9">
        <f t="shared" si="380"/>
        <v>128</v>
      </c>
      <c r="AG297" s="10">
        <f t="shared" si="606"/>
        <v>0</v>
      </c>
      <c r="AH297" s="11">
        <f t="shared" si="381"/>
        <v>0</v>
      </c>
      <c r="AI297" s="6">
        <v>87</v>
      </c>
      <c r="AJ297" s="298">
        <f t="shared" si="607"/>
        <v>0</v>
      </c>
      <c r="AK297" s="6">
        <v>15</v>
      </c>
      <c r="AL297" s="298">
        <f t="shared" si="608"/>
        <v>0</v>
      </c>
      <c r="AM297" s="6"/>
      <c r="AN297" s="298">
        <f t="shared" si="609"/>
        <v>0</v>
      </c>
      <c r="AO297" s="182">
        <v>4.7816091954022992</v>
      </c>
      <c r="AP297" s="41">
        <f t="shared" si="382"/>
        <v>416.00000000000006</v>
      </c>
      <c r="AQ297" s="182">
        <v>5.4666666666666668</v>
      </c>
      <c r="AR297" s="41">
        <f t="shared" si="610"/>
        <v>82</v>
      </c>
      <c r="AS297" s="182"/>
      <c r="AT297" s="41">
        <f t="shared" si="611"/>
        <v>0</v>
      </c>
      <c r="AU297" s="182"/>
      <c r="AV297" s="111">
        <f t="shared" si="612"/>
        <v>0</v>
      </c>
      <c r="AW297" s="182"/>
      <c r="AX297" s="111">
        <f t="shared" si="613"/>
        <v>0</v>
      </c>
      <c r="AY297" s="182"/>
      <c r="AZ297" s="118">
        <f t="shared" si="614"/>
        <v>0</v>
      </c>
      <c r="BA297" s="8">
        <f t="shared" si="615"/>
        <v>102</v>
      </c>
      <c r="BB297" s="298">
        <f t="shared" si="386"/>
        <v>0</v>
      </c>
      <c r="BC297" s="110">
        <f t="shared" si="616"/>
        <v>4.882352941176471</v>
      </c>
      <c r="BD297" s="9">
        <f t="shared" si="387"/>
        <v>498.00000000000006</v>
      </c>
      <c r="BE297" s="10">
        <f t="shared" si="617"/>
        <v>0</v>
      </c>
      <c r="BF297" s="11">
        <f t="shared" si="388"/>
        <v>0</v>
      </c>
      <c r="BG297" s="304">
        <f t="shared" si="596"/>
        <v>131</v>
      </c>
      <c r="BH297" s="298">
        <f t="shared" si="597"/>
        <v>0</v>
      </c>
      <c r="BI297" s="112">
        <f t="shared" si="618"/>
        <v>4.778625954198473</v>
      </c>
      <c r="BJ297" s="113">
        <f t="shared" si="389"/>
        <v>626</v>
      </c>
      <c r="BK297" s="10">
        <f t="shared" si="619"/>
        <v>0</v>
      </c>
      <c r="BL297" s="119">
        <f t="shared" si="390"/>
        <v>0</v>
      </c>
      <c r="BM297" s="5">
        <v>88</v>
      </c>
      <c r="BN297" s="298">
        <f t="shared" si="420"/>
        <v>0</v>
      </c>
      <c r="BO297" s="6">
        <v>9</v>
      </c>
      <c r="BP297" s="298">
        <f t="shared" si="620"/>
        <v>0</v>
      </c>
      <c r="BQ297" s="6"/>
      <c r="BR297" s="298">
        <f t="shared" si="621"/>
        <v>0</v>
      </c>
      <c r="BS297" s="183">
        <v>4.0113636363636367</v>
      </c>
      <c r="BT297" s="41">
        <f t="shared" si="423"/>
        <v>353</v>
      </c>
      <c r="BU297" s="183">
        <v>3.1111111111111112</v>
      </c>
      <c r="BV297" s="41">
        <f t="shared" si="622"/>
        <v>28</v>
      </c>
      <c r="BW297" s="183"/>
      <c r="BX297" s="41">
        <f t="shared" si="623"/>
        <v>0</v>
      </c>
      <c r="BY297" s="182"/>
      <c r="BZ297" s="111">
        <f t="shared" si="639"/>
        <v>0</v>
      </c>
      <c r="CA297" s="182"/>
      <c r="CB297" s="111">
        <f t="shared" si="624"/>
        <v>0</v>
      </c>
      <c r="CC297" s="182"/>
      <c r="CD297" s="111">
        <f t="shared" si="625"/>
        <v>0</v>
      </c>
      <c r="CE297" s="8">
        <f t="shared" si="626"/>
        <v>97</v>
      </c>
      <c r="CF297" s="298">
        <f t="shared" si="396"/>
        <v>0</v>
      </c>
      <c r="CG297" s="110">
        <f t="shared" si="627"/>
        <v>3.9278350515463916</v>
      </c>
      <c r="CH297" s="9">
        <f t="shared" si="397"/>
        <v>381</v>
      </c>
      <c r="CI297" s="10">
        <f t="shared" si="628"/>
        <v>0</v>
      </c>
      <c r="CJ297" s="117">
        <f t="shared" si="398"/>
        <v>0</v>
      </c>
      <c r="CK297" s="5">
        <v>9</v>
      </c>
      <c r="CL297" s="302">
        <f t="shared" si="629"/>
        <v>0</v>
      </c>
      <c r="CM297" s="40">
        <v>4</v>
      </c>
      <c r="CN297" s="9">
        <f t="shared" si="630"/>
        <v>36</v>
      </c>
      <c r="CO297" s="6"/>
      <c r="CP297" s="117">
        <f t="shared" si="631"/>
        <v>0</v>
      </c>
      <c r="CQ297" s="195">
        <f t="shared" si="582"/>
        <v>103</v>
      </c>
      <c r="CR297" s="298">
        <f t="shared" si="583"/>
        <v>0</v>
      </c>
      <c r="CS297" s="9">
        <f t="shared" si="584"/>
        <v>435</v>
      </c>
      <c r="CT297" s="117" t="str">
        <f t="shared" si="585"/>
        <v/>
      </c>
      <c r="CU297" s="196">
        <f t="shared" si="586"/>
        <v>9</v>
      </c>
      <c r="CV297" s="298">
        <f t="shared" si="587"/>
        <v>0</v>
      </c>
      <c r="CW297" s="31">
        <f t="shared" si="588"/>
        <v>28</v>
      </c>
      <c r="CX297" s="121">
        <f t="shared" si="589"/>
        <v>0</v>
      </c>
      <c r="CY297" s="196">
        <f t="shared" si="632"/>
        <v>112</v>
      </c>
      <c r="CZ297" s="298">
        <f t="shared" si="633"/>
        <v>0</v>
      </c>
      <c r="DA297" s="31">
        <f t="shared" si="634"/>
        <v>463</v>
      </c>
      <c r="DB297" s="121" t="str">
        <f t="shared" si="635"/>
        <v/>
      </c>
      <c r="DC297" s="196">
        <f t="shared" si="590"/>
        <v>102</v>
      </c>
      <c r="DD297" s="298">
        <f t="shared" si="591"/>
        <v>0</v>
      </c>
      <c r="DE297" s="9">
        <f t="shared" si="592"/>
        <v>498.00000000000006</v>
      </c>
      <c r="DF297" s="11" t="str">
        <f t="shared" si="593"/>
        <v/>
      </c>
      <c r="DG297" s="29">
        <f t="shared" si="636"/>
        <v>1043</v>
      </c>
      <c r="DH297" s="11" t="str">
        <f t="shared" si="637"/>
        <v/>
      </c>
    </row>
    <row r="298" spans="1:112">
      <c r="A298" s="172" t="s">
        <v>290</v>
      </c>
      <c r="B298" s="349" t="s">
        <v>658</v>
      </c>
      <c r="C298" s="174">
        <v>223506</v>
      </c>
      <c r="D298" s="132">
        <v>7</v>
      </c>
      <c r="E298" s="413">
        <v>202</v>
      </c>
      <c r="F298" s="346">
        <v>1</v>
      </c>
      <c r="G298" s="116">
        <f>E298-F298</f>
        <v>201</v>
      </c>
      <c r="H298" s="108">
        <f t="shared" si="594"/>
        <v>201</v>
      </c>
      <c r="I298" s="376">
        <f>IF(W298&gt;0,H298,)</f>
        <v>0</v>
      </c>
      <c r="J298" s="375"/>
      <c r="K298" s="5">
        <v>15</v>
      </c>
      <c r="L298" s="302">
        <f>IF(W298&gt;0,K298,)</f>
        <v>0</v>
      </c>
      <c r="M298" s="512">
        <v>29</v>
      </c>
      <c r="N298" s="302">
        <f t="shared" si="598"/>
        <v>0</v>
      </c>
      <c r="O298" s="512"/>
      <c r="P298" s="302">
        <f t="shared" si="599"/>
        <v>0</v>
      </c>
      <c r="Q298" s="520">
        <v>4.0666666666666664</v>
      </c>
      <c r="R298" s="120">
        <f>IF(K298&gt;0,(K298*Q298),)</f>
        <v>61</v>
      </c>
      <c r="S298" s="520">
        <v>3.8620689655172415</v>
      </c>
      <c r="T298" s="120">
        <f t="shared" si="600"/>
        <v>112</v>
      </c>
      <c r="U298" s="520"/>
      <c r="V298" s="120">
        <f t="shared" si="601"/>
        <v>0</v>
      </c>
      <c r="W298" s="520"/>
      <c r="X298" s="7">
        <f t="shared" si="638"/>
        <v>0</v>
      </c>
      <c r="Y298" s="182"/>
      <c r="Z298" s="7">
        <f t="shared" si="602"/>
        <v>0</v>
      </c>
      <c r="AA298" s="182"/>
      <c r="AB298" s="7">
        <f t="shared" si="603"/>
        <v>0</v>
      </c>
      <c r="AC298" s="8">
        <f t="shared" si="604"/>
        <v>44</v>
      </c>
      <c r="AD298" s="298">
        <f>IF(AG298&gt;0,AC298,)</f>
        <v>0</v>
      </c>
      <c r="AE298" s="110">
        <f t="shared" si="605"/>
        <v>3.9318181818181817</v>
      </c>
      <c r="AF298" s="9">
        <f>IF(AC298&gt;0,(AC298*AE298),)</f>
        <v>173</v>
      </c>
      <c r="AG298" s="10">
        <f t="shared" si="606"/>
        <v>0</v>
      </c>
      <c r="AH298" s="11">
        <f>IF(AD298&gt;0,(AC298*AG298),)</f>
        <v>0</v>
      </c>
      <c r="AI298" s="6">
        <v>31</v>
      </c>
      <c r="AJ298" s="298">
        <f t="shared" si="607"/>
        <v>0</v>
      </c>
      <c r="AK298" s="6">
        <v>29</v>
      </c>
      <c r="AL298" s="298">
        <f t="shared" si="608"/>
        <v>0</v>
      </c>
      <c r="AM298" s="6"/>
      <c r="AN298" s="298">
        <f t="shared" si="609"/>
        <v>0</v>
      </c>
      <c r="AO298" s="182">
        <v>4.580645161290323</v>
      </c>
      <c r="AP298" s="41">
        <f>IF(AI298&gt;0,(AI298*AO298),)</f>
        <v>142</v>
      </c>
      <c r="AQ298" s="182">
        <v>5</v>
      </c>
      <c r="AR298" s="41">
        <f t="shared" si="610"/>
        <v>145</v>
      </c>
      <c r="AS298" s="182"/>
      <c r="AT298" s="41">
        <f t="shared" si="611"/>
        <v>0</v>
      </c>
      <c r="AU298" s="182"/>
      <c r="AV298" s="111">
        <f t="shared" si="612"/>
        <v>0</v>
      </c>
      <c r="AW298" s="182"/>
      <c r="AX298" s="111">
        <f t="shared" si="613"/>
        <v>0</v>
      </c>
      <c r="AY298" s="182"/>
      <c r="AZ298" s="118">
        <f t="shared" si="614"/>
        <v>0</v>
      </c>
      <c r="BA298" s="8">
        <f t="shared" si="615"/>
        <v>60</v>
      </c>
      <c r="BB298" s="298">
        <f>IF(BE298&gt;0,BA298,)</f>
        <v>0</v>
      </c>
      <c r="BC298" s="110">
        <f t="shared" si="616"/>
        <v>4.7833333333333332</v>
      </c>
      <c r="BD298" s="9">
        <f>IF(BA298&gt;0,(BA298*BC298),)</f>
        <v>287</v>
      </c>
      <c r="BE298" s="10">
        <f t="shared" si="617"/>
        <v>0</v>
      </c>
      <c r="BF298" s="11">
        <f>IF(BB298&gt;0,(BA298*BE298),)</f>
        <v>0</v>
      </c>
      <c r="BG298" s="304">
        <f t="shared" si="596"/>
        <v>104</v>
      </c>
      <c r="BH298" s="298">
        <f t="shared" si="597"/>
        <v>0</v>
      </c>
      <c r="BI298" s="112">
        <f t="shared" si="618"/>
        <v>4.4230769230769234</v>
      </c>
      <c r="BJ298" s="113">
        <f>IF(BG298&gt;0,(BG298*BI298),)</f>
        <v>460</v>
      </c>
      <c r="BK298" s="10">
        <f t="shared" si="619"/>
        <v>0</v>
      </c>
      <c r="BL298" s="119">
        <f>IF(BH298&gt;0,(BH298*BK298),)</f>
        <v>0</v>
      </c>
      <c r="BM298" s="5">
        <v>16</v>
      </c>
      <c r="BN298" s="298">
        <f>IF(BY298&gt;0,BM298,)</f>
        <v>0</v>
      </c>
      <c r="BO298" s="6">
        <v>26</v>
      </c>
      <c r="BP298" s="298">
        <f t="shared" si="620"/>
        <v>0</v>
      </c>
      <c r="BQ298" s="6"/>
      <c r="BR298" s="298">
        <f t="shared" si="621"/>
        <v>0</v>
      </c>
      <c r="BS298" s="183">
        <v>3.875</v>
      </c>
      <c r="BT298" s="41">
        <f>IF(BM298&gt;0,(BM298*BS298),)</f>
        <v>62</v>
      </c>
      <c r="BU298" s="183">
        <v>4.615384615384615</v>
      </c>
      <c r="BV298" s="41">
        <f t="shared" si="622"/>
        <v>119.99999999999999</v>
      </c>
      <c r="BW298" s="183"/>
      <c r="BX298" s="41">
        <f t="shared" si="623"/>
        <v>0</v>
      </c>
      <c r="BY298" s="182"/>
      <c r="BZ298" s="111">
        <f t="shared" si="639"/>
        <v>0</v>
      </c>
      <c r="CA298" s="182"/>
      <c r="CB298" s="111">
        <f t="shared" si="624"/>
        <v>0</v>
      </c>
      <c r="CC298" s="182"/>
      <c r="CD298" s="111">
        <f t="shared" si="625"/>
        <v>0</v>
      </c>
      <c r="CE298" s="8">
        <f t="shared" si="626"/>
        <v>42</v>
      </c>
      <c r="CF298" s="298">
        <f>IF(CI298&gt;0,CE298,)</f>
        <v>0</v>
      </c>
      <c r="CG298" s="110">
        <f t="shared" si="627"/>
        <v>4.333333333333333</v>
      </c>
      <c r="CH298" s="9">
        <f>IF(CE298&gt;0,(CE298*CG298),)</f>
        <v>182</v>
      </c>
      <c r="CI298" s="10">
        <f t="shared" si="628"/>
        <v>0</v>
      </c>
      <c r="CJ298" s="117">
        <f>IF(CE298&gt;0,(CE298*CI298),)</f>
        <v>0</v>
      </c>
      <c r="CK298" s="5">
        <v>55</v>
      </c>
      <c r="CL298" s="302">
        <f t="shared" si="629"/>
        <v>0</v>
      </c>
      <c r="CM298" s="40">
        <v>5.7636363636363637</v>
      </c>
      <c r="CN298" s="9">
        <f t="shared" si="630"/>
        <v>317</v>
      </c>
      <c r="CO298" s="6"/>
      <c r="CP298" s="117">
        <f t="shared" si="631"/>
        <v>0</v>
      </c>
      <c r="CQ298" s="195">
        <f t="shared" ref="CQ298:CQ329" si="640">(AK298+BM298)</f>
        <v>45</v>
      </c>
      <c r="CR298" s="298">
        <f t="shared" ref="CR298:CR329" si="641">(AL298+BN298)</f>
        <v>0</v>
      </c>
      <c r="CS298" s="9">
        <f t="shared" ref="CS298:CS329" si="642">IF(CQ298&gt;0,(AR298+BT298),"")</f>
        <v>207</v>
      </c>
      <c r="CT298" s="117" t="str">
        <f t="shared" ref="CT298:CT329" si="643">IF(CR298&gt;0,(AX298+BZ298),"")</f>
        <v/>
      </c>
      <c r="CU298" s="196">
        <f t="shared" ref="CU298:CU329" si="644">(AM298+BO298)</f>
        <v>26</v>
      </c>
      <c r="CV298" s="298">
        <f t="shared" ref="CV298:CV329" si="645">(AN298+BP298)</f>
        <v>0</v>
      </c>
      <c r="CW298" s="31">
        <f t="shared" ref="CW298:CW329" si="646">IF(CU298&gt;0,AT298+BV298,)</f>
        <v>119.99999999999999</v>
      </c>
      <c r="CX298" s="121">
        <f t="shared" ref="CX298:CX329" si="647">IF(CV298&gt;0,AZ298+CB298,)</f>
        <v>0</v>
      </c>
      <c r="CY298" s="196">
        <f t="shared" si="632"/>
        <v>71</v>
      </c>
      <c r="CZ298" s="298">
        <f t="shared" si="633"/>
        <v>0</v>
      </c>
      <c r="DA298" s="31">
        <f t="shared" si="634"/>
        <v>327</v>
      </c>
      <c r="DB298" s="121" t="str">
        <f t="shared" si="635"/>
        <v/>
      </c>
      <c r="DC298" s="196">
        <f t="shared" ref="DC298:DC329" si="648">(BA298+BQ298)</f>
        <v>60</v>
      </c>
      <c r="DD298" s="298">
        <f t="shared" ref="DD298:DD329" si="649">(BB298+BR298)</f>
        <v>0</v>
      </c>
      <c r="DE298" s="9">
        <f t="shared" ref="DE298:DE329" si="650">IF(DC298&gt;0,(BD298+BX298),"")</f>
        <v>287</v>
      </c>
      <c r="DF298" s="11" t="str">
        <f t="shared" ref="DF298:DF329" si="651">IF(DD298&gt;0,(BF298+CD298),"")</f>
        <v/>
      </c>
      <c r="DG298" s="29">
        <f t="shared" si="636"/>
        <v>959</v>
      </c>
      <c r="DH298" s="11" t="str">
        <f t="shared" si="637"/>
        <v/>
      </c>
    </row>
    <row r="299" spans="1:112">
      <c r="A299" s="172" t="s">
        <v>290</v>
      </c>
      <c r="B299" s="349" t="s">
        <v>670</v>
      </c>
      <c r="C299" s="174">
        <v>226806</v>
      </c>
      <c r="D299" s="132">
        <v>7</v>
      </c>
      <c r="E299" s="413">
        <v>405</v>
      </c>
      <c r="F299" s="346">
        <v>12</v>
      </c>
      <c r="G299" s="116">
        <f>E299-F299</f>
        <v>393</v>
      </c>
      <c r="H299" s="108">
        <f t="shared" ref="H299:H330" si="652">+K299+M299+O299+AI299+AK299+AM299+BM299+BO299+BQ299+CK299</f>
        <v>393</v>
      </c>
      <c r="I299" s="376">
        <f>IF(W299&gt;0,H299,)</f>
        <v>0</v>
      </c>
      <c r="J299" s="375"/>
      <c r="K299" s="5">
        <v>44</v>
      </c>
      <c r="L299" s="302">
        <f>IF(W299&gt;0,K299,)</f>
        <v>0</v>
      </c>
      <c r="M299" s="512">
        <v>16</v>
      </c>
      <c r="N299" s="302">
        <f t="shared" si="598"/>
        <v>0</v>
      </c>
      <c r="O299" s="512"/>
      <c r="P299" s="302">
        <f t="shared" si="599"/>
        <v>0</v>
      </c>
      <c r="Q299" s="520">
        <v>3.0681818181818183</v>
      </c>
      <c r="R299" s="120">
        <f>IF(K299&gt;0,(K299*Q299),)</f>
        <v>135</v>
      </c>
      <c r="S299" s="520">
        <v>3.5</v>
      </c>
      <c r="T299" s="120">
        <f t="shared" si="600"/>
        <v>56</v>
      </c>
      <c r="U299" s="520"/>
      <c r="V299" s="120">
        <f t="shared" si="601"/>
        <v>0</v>
      </c>
      <c r="W299" s="520"/>
      <c r="X299" s="7">
        <f t="shared" si="638"/>
        <v>0</v>
      </c>
      <c r="Y299" s="182"/>
      <c r="Z299" s="7">
        <f t="shared" si="602"/>
        <v>0</v>
      </c>
      <c r="AA299" s="182"/>
      <c r="AB299" s="7">
        <f t="shared" si="603"/>
        <v>0</v>
      </c>
      <c r="AC299" s="8">
        <f t="shared" si="604"/>
        <v>60</v>
      </c>
      <c r="AD299" s="298">
        <f>IF(AG299&gt;0,AC299,)</f>
        <v>0</v>
      </c>
      <c r="AE299" s="110">
        <f t="shared" si="605"/>
        <v>3.1833333333333331</v>
      </c>
      <c r="AF299" s="9">
        <f>IF(AC299&gt;0,(AC299*AE299),)</f>
        <v>191</v>
      </c>
      <c r="AG299" s="10">
        <f t="shared" si="606"/>
        <v>0</v>
      </c>
      <c r="AH299" s="11">
        <f>IF(AD299&gt;0,(AC299*AG299),)</f>
        <v>0</v>
      </c>
      <c r="AI299" s="6">
        <v>85</v>
      </c>
      <c r="AJ299" s="298">
        <f t="shared" si="607"/>
        <v>0</v>
      </c>
      <c r="AK299" s="6">
        <v>48</v>
      </c>
      <c r="AL299" s="298">
        <f t="shared" si="608"/>
        <v>0</v>
      </c>
      <c r="AM299" s="6"/>
      <c r="AN299" s="298">
        <f t="shared" si="609"/>
        <v>0</v>
      </c>
      <c r="AO299" s="182">
        <v>4.4000000000000004</v>
      </c>
      <c r="AP299" s="41">
        <f>IF(AI299&gt;0,(AI299*AO299),)</f>
        <v>374.00000000000006</v>
      </c>
      <c r="AQ299" s="182">
        <v>5.8125</v>
      </c>
      <c r="AR299" s="41">
        <f t="shared" si="610"/>
        <v>279</v>
      </c>
      <c r="AS299" s="182"/>
      <c r="AT299" s="41">
        <f t="shared" si="611"/>
        <v>0</v>
      </c>
      <c r="AU299" s="182"/>
      <c r="AV299" s="111">
        <f t="shared" si="612"/>
        <v>0</v>
      </c>
      <c r="AW299" s="182"/>
      <c r="AX299" s="111">
        <f t="shared" si="613"/>
        <v>0</v>
      </c>
      <c r="AY299" s="182"/>
      <c r="AZ299" s="118">
        <f t="shared" si="614"/>
        <v>0</v>
      </c>
      <c r="BA299" s="8">
        <f t="shared" si="615"/>
        <v>133</v>
      </c>
      <c r="BB299" s="298">
        <f>IF(BE299&gt;0,BA299,)</f>
        <v>0</v>
      </c>
      <c r="BC299" s="110">
        <f t="shared" si="616"/>
        <v>4.9097744360902258</v>
      </c>
      <c r="BD299" s="9">
        <f>IF(BA299&gt;0,(BA299*BC299),)</f>
        <v>653</v>
      </c>
      <c r="BE299" s="10">
        <f t="shared" si="617"/>
        <v>0</v>
      </c>
      <c r="BF299" s="11">
        <f>IF(BB299&gt;0,(BA299*BE299),)</f>
        <v>0</v>
      </c>
      <c r="BG299" s="304">
        <f t="shared" si="596"/>
        <v>193</v>
      </c>
      <c r="BH299" s="298">
        <f t="shared" si="597"/>
        <v>0</v>
      </c>
      <c r="BI299" s="112">
        <f t="shared" si="618"/>
        <v>4.3730569948186533</v>
      </c>
      <c r="BJ299" s="113">
        <f>IF(BG299&gt;0,(BG299*BI299),)</f>
        <v>844.00000000000011</v>
      </c>
      <c r="BK299" s="10">
        <f t="shared" si="619"/>
        <v>0</v>
      </c>
      <c r="BL299" s="119">
        <f>IF(BH299&gt;0,(BH299*BK299),)</f>
        <v>0</v>
      </c>
      <c r="BM299" s="5">
        <v>50</v>
      </c>
      <c r="BN299" s="298">
        <f>IF(BY299&gt;0,BM299,)</f>
        <v>0</v>
      </c>
      <c r="BO299" s="6">
        <v>66</v>
      </c>
      <c r="BP299" s="298">
        <f t="shared" si="620"/>
        <v>0</v>
      </c>
      <c r="BQ299" s="6"/>
      <c r="BR299" s="298">
        <f t="shared" si="621"/>
        <v>0</v>
      </c>
      <c r="BS299" s="183">
        <v>2.72</v>
      </c>
      <c r="BT299" s="41">
        <f>IF(BM299&gt;0,(BM299*BS299),)</f>
        <v>136</v>
      </c>
      <c r="BU299" s="183">
        <v>3.0757575757575757</v>
      </c>
      <c r="BV299" s="41">
        <f t="shared" si="622"/>
        <v>203</v>
      </c>
      <c r="BW299" s="183"/>
      <c r="BX299" s="41">
        <f t="shared" si="623"/>
        <v>0</v>
      </c>
      <c r="BY299" s="182"/>
      <c r="BZ299" s="111">
        <f t="shared" si="639"/>
        <v>0</v>
      </c>
      <c r="CA299" s="182"/>
      <c r="CB299" s="111">
        <f t="shared" si="624"/>
        <v>0</v>
      </c>
      <c r="CC299" s="182"/>
      <c r="CD299" s="111">
        <f t="shared" si="625"/>
        <v>0</v>
      </c>
      <c r="CE299" s="8">
        <f t="shared" si="626"/>
        <v>116</v>
      </c>
      <c r="CF299" s="298">
        <f>IF(CI299&gt;0,CE299,)</f>
        <v>0</v>
      </c>
      <c r="CG299" s="110">
        <f t="shared" si="627"/>
        <v>2.9224137931034484</v>
      </c>
      <c r="CH299" s="9">
        <f>IF(CE299&gt;0,(CE299*CG299),)</f>
        <v>339</v>
      </c>
      <c r="CI299" s="10">
        <f t="shared" si="628"/>
        <v>0</v>
      </c>
      <c r="CJ299" s="117">
        <f>IF(CE299&gt;0,(CE299*CI299),)</f>
        <v>0</v>
      </c>
      <c r="CK299" s="5">
        <v>84</v>
      </c>
      <c r="CL299" s="302">
        <f t="shared" si="629"/>
        <v>0</v>
      </c>
      <c r="CM299" s="40">
        <v>5.2380952380952381</v>
      </c>
      <c r="CN299" s="9">
        <f t="shared" si="630"/>
        <v>440</v>
      </c>
      <c r="CO299" s="6"/>
      <c r="CP299" s="117">
        <f t="shared" si="631"/>
        <v>0</v>
      </c>
      <c r="CQ299" s="195">
        <f t="shared" si="640"/>
        <v>98</v>
      </c>
      <c r="CR299" s="298">
        <f t="shared" si="641"/>
        <v>0</v>
      </c>
      <c r="CS299" s="9">
        <f t="shared" si="642"/>
        <v>415</v>
      </c>
      <c r="CT299" s="117" t="str">
        <f t="shared" si="643"/>
        <v/>
      </c>
      <c r="CU299" s="196">
        <f t="shared" si="644"/>
        <v>66</v>
      </c>
      <c r="CV299" s="298">
        <f t="shared" si="645"/>
        <v>0</v>
      </c>
      <c r="CW299" s="31">
        <f t="shared" si="646"/>
        <v>203</v>
      </c>
      <c r="CX299" s="121">
        <f t="shared" si="647"/>
        <v>0</v>
      </c>
      <c r="CY299" s="196">
        <f t="shared" si="632"/>
        <v>164</v>
      </c>
      <c r="CZ299" s="298">
        <f t="shared" si="633"/>
        <v>0</v>
      </c>
      <c r="DA299" s="31">
        <f t="shared" si="634"/>
        <v>618</v>
      </c>
      <c r="DB299" s="121" t="str">
        <f t="shared" si="635"/>
        <v/>
      </c>
      <c r="DC299" s="196">
        <f t="shared" si="648"/>
        <v>133</v>
      </c>
      <c r="DD299" s="298">
        <f t="shared" si="649"/>
        <v>0</v>
      </c>
      <c r="DE299" s="9">
        <f t="shared" si="650"/>
        <v>653</v>
      </c>
      <c r="DF299" s="11" t="str">
        <f t="shared" si="651"/>
        <v/>
      </c>
      <c r="DG299" s="29">
        <f t="shared" si="636"/>
        <v>1623</v>
      </c>
      <c r="DH299" s="11" t="str">
        <f t="shared" si="637"/>
        <v/>
      </c>
    </row>
    <row r="300" spans="1:112">
      <c r="A300" s="328" t="s">
        <v>290</v>
      </c>
      <c r="B300" s="349" t="s">
        <v>651</v>
      </c>
      <c r="C300" s="350">
        <v>409315</v>
      </c>
      <c r="D300" s="351">
        <v>7</v>
      </c>
      <c r="E300" s="413">
        <v>1596</v>
      </c>
      <c r="F300" s="346">
        <v>61</v>
      </c>
      <c r="G300" s="116">
        <f>E300-F300</f>
        <v>1535</v>
      </c>
      <c r="H300" s="108">
        <f t="shared" si="652"/>
        <v>1535</v>
      </c>
      <c r="I300" s="376">
        <f>IF(W300&gt;0,H300,)</f>
        <v>0</v>
      </c>
      <c r="J300" s="375"/>
      <c r="K300" s="5">
        <v>127</v>
      </c>
      <c r="L300" s="302">
        <f>IF(W300&gt;0,K300,)</f>
        <v>0</v>
      </c>
      <c r="M300" s="512">
        <v>63</v>
      </c>
      <c r="N300" s="302">
        <f t="shared" si="598"/>
        <v>0</v>
      </c>
      <c r="O300" s="512"/>
      <c r="P300" s="302">
        <f t="shared" si="599"/>
        <v>0</v>
      </c>
      <c r="Q300" s="520">
        <v>3.188976377952756</v>
      </c>
      <c r="R300" s="120">
        <f>IF(K300&gt;0,(K300*Q300),)</f>
        <v>405</v>
      </c>
      <c r="S300" s="520">
        <v>3.3650793650793651</v>
      </c>
      <c r="T300" s="120">
        <f t="shared" si="600"/>
        <v>212</v>
      </c>
      <c r="U300" s="520"/>
      <c r="V300" s="120">
        <f t="shared" si="601"/>
        <v>0</v>
      </c>
      <c r="W300" s="520"/>
      <c r="X300" s="7">
        <f t="shared" si="638"/>
        <v>0</v>
      </c>
      <c r="Y300" s="182"/>
      <c r="Z300" s="7">
        <f t="shared" si="602"/>
        <v>0</v>
      </c>
      <c r="AA300" s="182"/>
      <c r="AB300" s="7">
        <f t="shared" si="603"/>
        <v>0</v>
      </c>
      <c r="AC300" s="8">
        <f t="shared" si="604"/>
        <v>190</v>
      </c>
      <c r="AD300" s="298">
        <f>IF(AG300&gt;0,AC300,)</f>
        <v>0</v>
      </c>
      <c r="AE300" s="110">
        <f t="shared" si="605"/>
        <v>3.2473684210526317</v>
      </c>
      <c r="AF300" s="9">
        <f>IF(AC300&gt;0,(AC300*AE300),)</f>
        <v>617</v>
      </c>
      <c r="AG300" s="10">
        <f t="shared" si="606"/>
        <v>0</v>
      </c>
      <c r="AH300" s="11">
        <f>IF(AD300&gt;0,(AC300*AG300),)</f>
        <v>0</v>
      </c>
      <c r="AI300" s="6">
        <v>378</v>
      </c>
      <c r="AJ300" s="298">
        <f t="shared" si="607"/>
        <v>0</v>
      </c>
      <c r="AK300" s="6">
        <v>199</v>
      </c>
      <c r="AL300" s="298">
        <f t="shared" si="608"/>
        <v>0</v>
      </c>
      <c r="AM300" s="6"/>
      <c r="AN300" s="298">
        <f t="shared" si="609"/>
        <v>0</v>
      </c>
      <c r="AO300" s="182">
        <v>5.0026455026455023</v>
      </c>
      <c r="AP300" s="41">
        <f>IF(AI300&gt;0,(AI300*AO300),)</f>
        <v>1890.9999999999998</v>
      </c>
      <c r="AQ300" s="182">
        <v>5.1206030150753765</v>
      </c>
      <c r="AR300" s="41">
        <f t="shared" si="610"/>
        <v>1018.9999999999999</v>
      </c>
      <c r="AS300" s="182"/>
      <c r="AT300" s="41">
        <f t="shared" si="611"/>
        <v>0</v>
      </c>
      <c r="AU300" s="182"/>
      <c r="AV300" s="111">
        <f t="shared" si="612"/>
        <v>0</v>
      </c>
      <c r="AW300" s="182"/>
      <c r="AX300" s="111">
        <f t="shared" si="613"/>
        <v>0</v>
      </c>
      <c r="AY300" s="182"/>
      <c r="AZ300" s="118">
        <f t="shared" si="614"/>
        <v>0</v>
      </c>
      <c r="BA300" s="8">
        <f t="shared" si="615"/>
        <v>577</v>
      </c>
      <c r="BB300" s="298">
        <f>IF(BE300&gt;0,BA300,)</f>
        <v>0</v>
      </c>
      <c r="BC300" s="110">
        <f t="shared" si="616"/>
        <v>5.0433275563258224</v>
      </c>
      <c r="BD300" s="9">
        <f>IF(BA300&gt;0,(BA300*BC300),)</f>
        <v>2909.9999999999995</v>
      </c>
      <c r="BE300" s="10">
        <f t="shared" si="617"/>
        <v>0</v>
      </c>
      <c r="BF300" s="11">
        <f>IF(BB300&gt;0,(BA300*BE300),)</f>
        <v>0</v>
      </c>
      <c r="BG300" s="304">
        <f t="shared" ref="BG300:BG331" si="653">AC300+BA300</f>
        <v>767</v>
      </c>
      <c r="BH300" s="298">
        <f t="shared" ref="BH300:BH331" si="654">+BB300+AD300</f>
        <v>0</v>
      </c>
      <c r="BI300" s="112">
        <f t="shared" si="618"/>
        <v>4.5984354628422421</v>
      </c>
      <c r="BJ300" s="113">
        <f>IF(BG300&gt;0,(BG300*BI300),)</f>
        <v>3526.9999999999995</v>
      </c>
      <c r="BK300" s="10">
        <f t="shared" si="619"/>
        <v>0</v>
      </c>
      <c r="BL300" s="119">
        <f>IF(BH300&gt;0,(BH300*BK300),)</f>
        <v>0</v>
      </c>
      <c r="BM300" s="5">
        <v>178</v>
      </c>
      <c r="BN300" s="298">
        <f>IF(BY300&gt;0,BM300,)</f>
        <v>0</v>
      </c>
      <c r="BO300" s="6">
        <v>285</v>
      </c>
      <c r="BP300" s="298">
        <f t="shared" si="620"/>
        <v>0</v>
      </c>
      <c r="BQ300" s="6"/>
      <c r="BR300" s="298">
        <f t="shared" si="621"/>
        <v>0</v>
      </c>
      <c r="BS300" s="183">
        <v>4.5898876404494384</v>
      </c>
      <c r="BT300" s="41">
        <f>IF(BM300&gt;0,(BM300*BS300),)</f>
        <v>817</v>
      </c>
      <c r="BU300" s="183">
        <v>4.3228070175438598</v>
      </c>
      <c r="BV300" s="41">
        <f t="shared" si="622"/>
        <v>1232</v>
      </c>
      <c r="BW300" s="183"/>
      <c r="BX300" s="41">
        <f t="shared" si="623"/>
        <v>0</v>
      </c>
      <c r="BY300" s="182"/>
      <c r="BZ300" s="111">
        <f t="shared" si="639"/>
        <v>0</v>
      </c>
      <c r="CA300" s="182"/>
      <c r="CB300" s="111">
        <f t="shared" si="624"/>
        <v>0</v>
      </c>
      <c r="CC300" s="182"/>
      <c r="CD300" s="111">
        <f t="shared" si="625"/>
        <v>0</v>
      </c>
      <c r="CE300" s="8">
        <f t="shared" si="626"/>
        <v>463</v>
      </c>
      <c r="CF300" s="298">
        <f>IF(CI300&gt;0,CE300,)</f>
        <v>0</v>
      </c>
      <c r="CG300" s="110">
        <f t="shared" si="627"/>
        <v>4.4254859611231101</v>
      </c>
      <c r="CH300" s="9">
        <f>IF(CE300&gt;0,(CE300*CG300),)</f>
        <v>2049</v>
      </c>
      <c r="CI300" s="10">
        <f t="shared" si="628"/>
        <v>0</v>
      </c>
      <c r="CJ300" s="117">
        <f>IF(CE300&gt;0,(CE300*CI300),)</f>
        <v>0</v>
      </c>
      <c r="CK300" s="5">
        <v>305</v>
      </c>
      <c r="CL300" s="302">
        <f t="shared" si="629"/>
        <v>0</v>
      </c>
      <c r="CM300" s="40">
        <v>5.334426229508197</v>
      </c>
      <c r="CN300" s="9">
        <f t="shared" si="630"/>
        <v>1627</v>
      </c>
      <c r="CO300" s="6"/>
      <c r="CP300" s="117">
        <f t="shared" si="631"/>
        <v>0</v>
      </c>
      <c r="CQ300" s="195">
        <f t="shared" si="640"/>
        <v>377</v>
      </c>
      <c r="CR300" s="298">
        <f t="shared" si="641"/>
        <v>0</v>
      </c>
      <c r="CS300" s="9">
        <f t="shared" si="642"/>
        <v>1836</v>
      </c>
      <c r="CT300" s="117" t="str">
        <f t="shared" si="643"/>
        <v/>
      </c>
      <c r="CU300" s="196">
        <f t="shared" si="644"/>
        <v>285</v>
      </c>
      <c r="CV300" s="298">
        <f t="shared" si="645"/>
        <v>0</v>
      </c>
      <c r="CW300" s="31">
        <f t="shared" si="646"/>
        <v>1232</v>
      </c>
      <c r="CX300" s="121">
        <f t="shared" si="647"/>
        <v>0</v>
      </c>
      <c r="CY300" s="196">
        <f t="shared" si="632"/>
        <v>662</v>
      </c>
      <c r="CZ300" s="298">
        <f t="shared" si="633"/>
        <v>0</v>
      </c>
      <c r="DA300" s="31">
        <f t="shared" si="634"/>
        <v>3068</v>
      </c>
      <c r="DB300" s="121" t="str">
        <f t="shared" si="635"/>
        <v/>
      </c>
      <c r="DC300" s="196">
        <f t="shared" si="648"/>
        <v>577</v>
      </c>
      <c r="DD300" s="298">
        <f t="shared" si="649"/>
        <v>0</v>
      </c>
      <c r="DE300" s="9">
        <f t="shared" si="650"/>
        <v>2909.9999999999995</v>
      </c>
      <c r="DF300" s="11" t="str">
        <f t="shared" si="651"/>
        <v/>
      </c>
      <c r="DG300" s="29">
        <f t="shared" si="636"/>
        <v>7203</v>
      </c>
      <c r="DH300" s="11" t="str">
        <f t="shared" si="637"/>
        <v/>
      </c>
    </row>
    <row r="301" spans="1:112">
      <c r="A301" s="172" t="s">
        <v>290</v>
      </c>
      <c r="B301" s="171" t="s">
        <v>631</v>
      </c>
      <c r="C301" s="172">
        <v>222576</v>
      </c>
      <c r="D301" s="135">
        <v>8</v>
      </c>
      <c r="E301" s="413">
        <v>729</v>
      </c>
      <c r="F301" s="346">
        <v>5</v>
      </c>
      <c r="G301" s="116">
        <f t="shared" si="393"/>
        <v>724</v>
      </c>
      <c r="H301" s="108">
        <f t="shared" si="652"/>
        <v>724</v>
      </c>
      <c r="I301" s="376">
        <f t="shared" si="595"/>
        <v>0</v>
      </c>
      <c r="J301" s="375"/>
      <c r="K301" s="5">
        <v>58</v>
      </c>
      <c r="L301" s="302">
        <f t="shared" si="394"/>
        <v>0</v>
      </c>
      <c r="M301" s="512">
        <v>21</v>
      </c>
      <c r="N301" s="302">
        <f t="shared" si="598"/>
        <v>0</v>
      </c>
      <c r="O301" s="512"/>
      <c r="P301" s="302">
        <f t="shared" si="599"/>
        <v>0</v>
      </c>
      <c r="Q301" s="520">
        <v>3.3103448275862069</v>
      </c>
      <c r="R301" s="120">
        <f t="shared" si="376"/>
        <v>192</v>
      </c>
      <c r="S301" s="520">
        <v>3.7619047619047619</v>
      </c>
      <c r="T301" s="120">
        <f t="shared" si="600"/>
        <v>79</v>
      </c>
      <c r="U301" s="520"/>
      <c r="V301" s="120">
        <f t="shared" si="601"/>
        <v>0</v>
      </c>
      <c r="W301" s="520"/>
      <c r="X301" s="7">
        <f t="shared" si="638"/>
        <v>0</v>
      </c>
      <c r="Y301" s="182"/>
      <c r="Z301" s="7">
        <f t="shared" si="602"/>
        <v>0</v>
      </c>
      <c r="AA301" s="182"/>
      <c r="AB301" s="7">
        <f t="shared" si="603"/>
        <v>0</v>
      </c>
      <c r="AC301" s="8">
        <f t="shared" si="604"/>
        <v>79</v>
      </c>
      <c r="AD301" s="298">
        <f t="shared" si="379"/>
        <v>0</v>
      </c>
      <c r="AE301" s="110">
        <f t="shared" si="605"/>
        <v>3.4303797468354431</v>
      </c>
      <c r="AF301" s="9">
        <f t="shared" si="380"/>
        <v>271</v>
      </c>
      <c r="AG301" s="10">
        <f t="shared" si="606"/>
        <v>0</v>
      </c>
      <c r="AH301" s="11">
        <f t="shared" si="381"/>
        <v>0</v>
      </c>
      <c r="AI301" s="6">
        <v>161</v>
      </c>
      <c r="AJ301" s="298">
        <f t="shared" si="607"/>
        <v>0</v>
      </c>
      <c r="AK301" s="6">
        <v>154</v>
      </c>
      <c r="AL301" s="298">
        <f t="shared" si="608"/>
        <v>0</v>
      </c>
      <c r="AM301" s="6"/>
      <c r="AN301" s="298">
        <f t="shared" si="609"/>
        <v>0</v>
      </c>
      <c r="AO301" s="182">
        <v>5.0621118012422359</v>
      </c>
      <c r="AP301" s="41">
        <f t="shared" si="382"/>
        <v>815</v>
      </c>
      <c r="AQ301" s="182">
        <v>5.5909090909090908</v>
      </c>
      <c r="AR301" s="41">
        <f t="shared" si="610"/>
        <v>861</v>
      </c>
      <c r="AS301" s="182"/>
      <c r="AT301" s="41">
        <f t="shared" si="611"/>
        <v>0</v>
      </c>
      <c r="AU301" s="182"/>
      <c r="AV301" s="111">
        <f t="shared" si="612"/>
        <v>0</v>
      </c>
      <c r="AW301" s="182"/>
      <c r="AX301" s="111">
        <f t="shared" si="613"/>
        <v>0</v>
      </c>
      <c r="AY301" s="182"/>
      <c r="AZ301" s="118">
        <f t="shared" si="614"/>
        <v>0</v>
      </c>
      <c r="BA301" s="8">
        <f t="shared" si="615"/>
        <v>315</v>
      </c>
      <c r="BB301" s="298">
        <f t="shared" si="386"/>
        <v>0</v>
      </c>
      <c r="BC301" s="110">
        <f t="shared" si="616"/>
        <v>5.3206349206349204</v>
      </c>
      <c r="BD301" s="9">
        <f t="shared" si="387"/>
        <v>1676</v>
      </c>
      <c r="BE301" s="10">
        <f t="shared" si="617"/>
        <v>0</v>
      </c>
      <c r="BF301" s="11">
        <f t="shared" si="388"/>
        <v>0</v>
      </c>
      <c r="BG301" s="304">
        <f t="shared" si="653"/>
        <v>394</v>
      </c>
      <c r="BH301" s="298">
        <f t="shared" si="654"/>
        <v>0</v>
      </c>
      <c r="BI301" s="112">
        <f t="shared" si="618"/>
        <v>4.9416243654822338</v>
      </c>
      <c r="BJ301" s="113">
        <f t="shared" si="389"/>
        <v>1947.0000000000002</v>
      </c>
      <c r="BK301" s="10">
        <f t="shared" si="619"/>
        <v>0</v>
      </c>
      <c r="BL301" s="119">
        <f t="shared" si="390"/>
        <v>0</v>
      </c>
      <c r="BM301" s="5">
        <v>85</v>
      </c>
      <c r="BN301" s="298">
        <f t="shared" si="420"/>
        <v>0</v>
      </c>
      <c r="BO301" s="6">
        <v>108</v>
      </c>
      <c r="BP301" s="298">
        <f t="shared" si="620"/>
        <v>0</v>
      </c>
      <c r="BQ301" s="6"/>
      <c r="BR301" s="298">
        <f t="shared" si="621"/>
        <v>0</v>
      </c>
      <c r="BS301" s="183">
        <v>3.776470588235294</v>
      </c>
      <c r="BT301" s="41">
        <f t="shared" si="423"/>
        <v>321</v>
      </c>
      <c r="BU301" s="183">
        <v>3.7685185185185186</v>
      </c>
      <c r="BV301" s="41">
        <f t="shared" si="622"/>
        <v>407</v>
      </c>
      <c r="BW301" s="183"/>
      <c r="BX301" s="41">
        <f t="shared" si="623"/>
        <v>0</v>
      </c>
      <c r="BY301" s="182"/>
      <c r="BZ301" s="111">
        <f t="shared" si="639"/>
        <v>0</v>
      </c>
      <c r="CA301" s="182"/>
      <c r="CB301" s="111">
        <f t="shared" si="624"/>
        <v>0</v>
      </c>
      <c r="CC301" s="182"/>
      <c r="CD301" s="111">
        <f t="shared" si="625"/>
        <v>0</v>
      </c>
      <c r="CE301" s="8">
        <f t="shared" si="626"/>
        <v>193</v>
      </c>
      <c r="CF301" s="298">
        <f t="shared" si="396"/>
        <v>0</v>
      </c>
      <c r="CG301" s="110">
        <f t="shared" si="627"/>
        <v>3.7720207253886011</v>
      </c>
      <c r="CH301" s="9">
        <f t="shared" si="397"/>
        <v>728</v>
      </c>
      <c r="CI301" s="10">
        <f t="shared" si="628"/>
        <v>0</v>
      </c>
      <c r="CJ301" s="117">
        <f t="shared" si="398"/>
        <v>0</v>
      </c>
      <c r="CK301" s="5">
        <v>137</v>
      </c>
      <c r="CL301" s="302">
        <f t="shared" si="629"/>
        <v>0</v>
      </c>
      <c r="CM301" s="40">
        <v>6.5109489051094886</v>
      </c>
      <c r="CN301" s="9">
        <f t="shared" si="630"/>
        <v>892</v>
      </c>
      <c r="CO301" s="6"/>
      <c r="CP301" s="117">
        <f t="shared" si="631"/>
        <v>0</v>
      </c>
      <c r="CQ301" s="195">
        <f t="shared" si="640"/>
        <v>239</v>
      </c>
      <c r="CR301" s="298">
        <f t="shared" si="641"/>
        <v>0</v>
      </c>
      <c r="CS301" s="9">
        <f t="shared" si="642"/>
        <v>1182</v>
      </c>
      <c r="CT301" s="117" t="str">
        <f t="shared" si="643"/>
        <v/>
      </c>
      <c r="CU301" s="196">
        <f t="shared" si="644"/>
        <v>108</v>
      </c>
      <c r="CV301" s="298">
        <f t="shared" si="645"/>
        <v>0</v>
      </c>
      <c r="CW301" s="31">
        <f t="shared" si="646"/>
        <v>407</v>
      </c>
      <c r="CX301" s="121">
        <f t="shared" si="647"/>
        <v>0</v>
      </c>
      <c r="CY301" s="196">
        <f t="shared" si="632"/>
        <v>347</v>
      </c>
      <c r="CZ301" s="298">
        <f t="shared" si="633"/>
        <v>0</v>
      </c>
      <c r="DA301" s="31">
        <f t="shared" si="634"/>
        <v>1589</v>
      </c>
      <c r="DB301" s="121" t="str">
        <f t="shared" si="635"/>
        <v/>
      </c>
      <c r="DC301" s="196">
        <f t="shared" si="648"/>
        <v>315</v>
      </c>
      <c r="DD301" s="298">
        <f t="shared" si="649"/>
        <v>0</v>
      </c>
      <c r="DE301" s="9">
        <f t="shared" si="650"/>
        <v>1676</v>
      </c>
      <c r="DF301" s="11" t="str">
        <f t="shared" si="651"/>
        <v/>
      </c>
      <c r="DG301" s="29">
        <f t="shared" si="636"/>
        <v>3567</v>
      </c>
      <c r="DH301" s="11" t="str">
        <f t="shared" si="637"/>
        <v/>
      </c>
    </row>
    <row r="302" spans="1:112">
      <c r="A302" s="172" t="s">
        <v>290</v>
      </c>
      <c r="B302" s="171" t="s">
        <v>632</v>
      </c>
      <c r="C302" s="172">
        <v>222992</v>
      </c>
      <c r="D302" s="135">
        <v>8</v>
      </c>
      <c r="E302" s="413">
        <v>1259</v>
      </c>
      <c r="F302" s="346">
        <v>12</v>
      </c>
      <c r="G302" s="116">
        <f t="shared" si="393"/>
        <v>1247</v>
      </c>
      <c r="H302" s="108">
        <f t="shared" si="652"/>
        <v>1247</v>
      </c>
      <c r="I302" s="376">
        <f t="shared" si="595"/>
        <v>0</v>
      </c>
      <c r="J302" s="375"/>
      <c r="K302" s="5">
        <v>12</v>
      </c>
      <c r="L302" s="302">
        <f t="shared" si="394"/>
        <v>0</v>
      </c>
      <c r="M302" s="512">
        <v>24</v>
      </c>
      <c r="N302" s="302">
        <f t="shared" si="598"/>
        <v>0</v>
      </c>
      <c r="O302" s="512"/>
      <c r="P302" s="302">
        <f t="shared" si="599"/>
        <v>0</v>
      </c>
      <c r="Q302" s="520">
        <v>3.1666666666666665</v>
      </c>
      <c r="R302" s="120">
        <f t="shared" si="376"/>
        <v>38</v>
      </c>
      <c r="S302" s="520">
        <v>3.3333333333333335</v>
      </c>
      <c r="T302" s="120">
        <f t="shared" si="600"/>
        <v>80</v>
      </c>
      <c r="U302" s="520"/>
      <c r="V302" s="120">
        <f t="shared" si="601"/>
        <v>0</v>
      </c>
      <c r="W302" s="520"/>
      <c r="X302" s="7">
        <f t="shared" si="638"/>
        <v>0</v>
      </c>
      <c r="Y302" s="182"/>
      <c r="Z302" s="7">
        <f t="shared" si="602"/>
        <v>0</v>
      </c>
      <c r="AA302" s="182"/>
      <c r="AB302" s="7">
        <f t="shared" si="603"/>
        <v>0</v>
      </c>
      <c r="AC302" s="8">
        <f t="shared" si="604"/>
        <v>36</v>
      </c>
      <c r="AD302" s="298">
        <f t="shared" si="379"/>
        <v>0</v>
      </c>
      <c r="AE302" s="110">
        <f t="shared" si="605"/>
        <v>3.2777777777777777</v>
      </c>
      <c r="AF302" s="9">
        <f t="shared" si="380"/>
        <v>118</v>
      </c>
      <c r="AG302" s="10">
        <f t="shared" si="606"/>
        <v>0</v>
      </c>
      <c r="AH302" s="11">
        <f t="shared" si="381"/>
        <v>0</v>
      </c>
      <c r="AI302" s="6">
        <v>195</v>
      </c>
      <c r="AJ302" s="298">
        <f t="shared" si="607"/>
        <v>0</v>
      </c>
      <c r="AK302" s="6">
        <v>450</v>
      </c>
      <c r="AL302" s="298">
        <f t="shared" si="608"/>
        <v>0</v>
      </c>
      <c r="AM302" s="6"/>
      <c r="AN302" s="298">
        <f t="shared" si="609"/>
        <v>0</v>
      </c>
      <c r="AO302" s="182">
        <v>4.7435897435897436</v>
      </c>
      <c r="AP302" s="41">
        <f t="shared" si="382"/>
        <v>925</v>
      </c>
      <c r="AQ302" s="182">
        <v>5.3644444444444446</v>
      </c>
      <c r="AR302" s="41">
        <f t="shared" si="610"/>
        <v>2414</v>
      </c>
      <c r="AS302" s="182"/>
      <c r="AT302" s="41">
        <f t="shared" si="611"/>
        <v>0</v>
      </c>
      <c r="AU302" s="182"/>
      <c r="AV302" s="111">
        <f t="shared" si="612"/>
        <v>0</v>
      </c>
      <c r="AW302" s="182"/>
      <c r="AX302" s="111">
        <f t="shared" si="613"/>
        <v>0</v>
      </c>
      <c r="AY302" s="182"/>
      <c r="AZ302" s="118">
        <f t="shared" si="614"/>
        <v>0</v>
      </c>
      <c r="BA302" s="8">
        <f t="shared" si="615"/>
        <v>645</v>
      </c>
      <c r="BB302" s="298">
        <f t="shared" si="386"/>
        <v>0</v>
      </c>
      <c r="BC302" s="110">
        <f t="shared" si="616"/>
        <v>5.1767441860465118</v>
      </c>
      <c r="BD302" s="9">
        <f t="shared" si="387"/>
        <v>3339</v>
      </c>
      <c r="BE302" s="10">
        <f t="shared" si="617"/>
        <v>0</v>
      </c>
      <c r="BF302" s="11">
        <f t="shared" si="388"/>
        <v>0</v>
      </c>
      <c r="BG302" s="304">
        <f t="shared" si="653"/>
        <v>681</v>
      </c>
      <c r="BH302" s="298">
        <f t="shared" si="654"/>
        <v>0</v>
      </c>
      <c r="BI302" s="112">
        <f t="shared" si="618"/>
        <v>5.0763582966226135</v>
      </c>
      <c r="BJ302" s="113">
        <f t="shared" si="389"/>
        <v>3457</v>
      </c>
      <c r="BK302" s="10">
        <f t="shared" si="619"/>
        <v>0</v>
      </c>
      <c r="BL302" s="119">
        <f t="shared" si="390"/>
        <v>0</v>
      </c>
      <c r="BM302" s="5">
        <v>71</v>
      </c>
      <c r="BN302" s="298">
        <f t="shared" si="420"/>
        <v>0</v>
      </c>
      <c r="BO302" s="6">
        <v>226</v>
      </c>
      <c r="BP302" s="298">
        <f t="shared" si="620"/>
        <v>0</v>
      </c>
      <c r="BQ302" s="6"/>
      <c r="BR302" s="298">
        <f t="shared" si="621"/>
        <v>0</v>
      </c>
      <c r="BS302" s="183">
        <v>3.8450704225352115</v>
      </c>
      <c r="BT302" s="41">
        <f t="shared" si="423"/>
        <v>273</v>
      </c>
      <c r="BU302" s="183">
        <v>4.8053097345132745</v>
      </c>
      <c r="BV302" s="41">
        <f t="shared" si="622"/>
        <v>1086</v>
      </c>
      <c r="BW302" s="183"/>
      <c r="BX302" s="41">
        <f t="shared" si="623"/>
        <v>0</v>
      </c>
      <c r="BY302" s="182"/>
      <c r="BZ302" s="111">
        <f t="shared" si="639"/>
        <v>0</v>
      </c>
      <c r="CA302" s="182"/>
      <c r="CB302" s="111">
        <f t="shared" si="624"/>
        <v>0</v>
      </c>
      <c r="CC302" s="182"/>
      <c r="CD302" s="111">
        <f t="shared" si="625"/>
        <v>0</v>
      </c>
      <c r="CE302" s="8">
        <f t="shared" si="626"/>
        <v>297</v>
      </c>
      <c r="CF302" s="298">
        <f t="shared" si="396"/>
        <v>0</v>
      </c>
      <c r="CG302" s="110">
        <f t="shared" si="627"/>
        <v>4.5757575757575761</v>
      </c>
      <c r="CH302" s="9">
        <f t="shared" si="397"/>
        <v>1359</v>
      </c>
      <c r="CI302" s="10">
        <f t="shared" si="628"/>
        <v>0</v>
      </c>
      <c r="CJ302" s="117">
        <f t="shared" si="398"/>
        <v>0</v>
      </c>
      <c r="CK302" s="5">
        <v>269</v>
      </c>
      <c r="CL302" s="302">
        <f t="shared" si="629"/>
        <v>0</v>
      </c>
      <c r="CM302" s="40">
        <v>6.4163568773234196</v>
      </c>
      <c r="CN302" s="9">
        <f t="shared" si="630"/>
        <v>1725.9999999999998</v>
      </c>
      <c r="CO302" s="6"/>
      <c r="CP302" s="117">
        <f t="shared" si="631"/>
        <v>0</v>
      </c>
      <c r="CQ302" s="195">
        <f t="shared" si="640"/>
        <v>521</v>
      </c>
      <c r="CR302" s="298">
        <f t="shared" si="641"/>
        <v>0</v>
      </c>
      <c r="CS302" s="9">
        <f t="shared" si="642"/>
        <v>2687</v>
      </c>
      <c r="CT302" s="117" t="str">
        <f t="shared" si="643"/>
        <v/>
      </c>
      <c r="CU302" s="196">
        <f t="shared" si="644"/>
        <v>226</v>
      </c>
      <c r="CV302" s="298">
        <f t="shared" si="645"/>
        <v>0</v>
      </c>
      <c r="CW302" s="31">
        <f t="shared" si="646"/>
        <v>1086</v>
      </c>
      <c r="CX302" s="121">
        <f t="shared" si="647"/>
        <v>0</v>
      </c>
      <c r="CY302" s="196">
        <f t="shared" si="632"/>
        <v>747</v>
      </c>
      <c r="CZ302" s="298">
        <f t="shared" si="633"/>
        <v>0</v>
      </c>
      <c r="DA302" s="31">
        <f t="shared" si="634"/>
        <v>3773</v>
      </c>
      <c r="DB302" s="121" t="str">
        <f t="shared" si="635"/>
        <v/>
      </c>
      <c r="DC302" s="196">
        <f t="shared" si="648"/>
        <v>645</v>
      </c>
      <c r="DD302" s="298">
        <f t="shared" si="649"/>
        <v>0</v>
      </c>
      <c r="DE302" s="9">
        <f t="shared" si="650"/>
        <v>3339</v>
      </c>
      <c r="DF302" s="11" t="str">
        <f t="shared" si="651"/>
        <v/>
      </c>
      <c r="DG302" s="29">
        <f t="shared" si="636"/>
        <v>6542</v>
      </c>
      <c r="DH302" s="11" t="str">
        <f t="shared" si="637"/>
        <v/>
      </c>
    </row>
    <row r="303" spans="1:112">
      <c r="A303" s="172" t="s">
        <v>290</v>
      </c>
      <c r="B303" s="171" t="s">
        <v>633</v>
      </c>
      <c r="C303" s="172">
        <v>223427</v>
      </c>
      <c r="D303" s="135">
        <v>8</v>
      </c>
      <c r="E303" s="413">
        <v>864</v>
      </c>
      <c r="F303" s="346">
        <v>111</v>
      </c>
      <c r="G303" s="116">
        <f t="shared" si="393"/>
        <v>753</v>
      </c>
      <c r="H303" s="108">
        <f t="shared" si="652"/>
        <v>753</v>
      </c>
      <c r="I303" s="376">
        <f t="shared" si="595"/>
        <v>0</v>
      </c>
      <c r="J303" s="375"/>
      <c r="K303" s="5">
        <v>57</v>
      </c>
      <c r="L303" s="302">
        <f t="shared" si="394"/>
        <v>0</v>
      </c>
      <c r="M303" s="512">
        <v>17</v>
      </c>
      <c r="N303" s="302">
        <f t="shared" si="598"/>
        <v>0</v>
      </c>
      <c r="O303" s="512"/>
      <c r="P303" s="302">
        <f t="shared" si="599"/>
        <v>0</v>
      </c>
      <c r="Q303" s="520">
        <v>2.9649122807017543</v>
      </c>
      <c r="R303" s="120">
        <f t="shared" si="376"/>
        <v>169</v>
      </c>
      <c r="S303" s="520">
        <v>3.2352941176470589</v>
      </c>
      <c r="T303" s="120">
        <f t="shared" si="600"/>
        <v>55</v>
      </c>
      <c r="U303" s="520"/>
      <c r="V303" s="120">
        <f t="shared" si="601"/>
        <v>0</v>
      </c>
      <c r="W303" s="520"/>
      <c r="X303" s="7">
        <f t="shared" si="638"/>
        <v>0</v>
      </c>
      <c r="Y303" s="182"/>
      <c r="Z303" s="7">
        <f t="shared" si="602"/>
        <v>0</v>
      </c>
      <c r="AA303" s="182"/>
      <c r="AB303" s="7">
        <f t="shared" si="603"/>
        <v>0</v>
      </c>
      <c r="AC303" s="8">
        <f t="shared" si="604"/>
        <v>74</v>
      </c>
      <c r="AD303" s="298">
        <f t="shared" si="379"/>
        <v>0</v>
      </c>
      <c r="AE303" s="110">
        <f t="shared" si="605"/>
        <v>3.0270270270270272</v>
      </c>
      <c r="AF303" s="9">
        <f t="shared" si="380"/>
        <v>224</v>
      </c>
      <c r="AG303" s="10">
        <f t="shared" si="606"/>
        <v>0</v>
      </c>
      <c r="AH303" s="11">
        <f t="shared" si="381"/>
        <v>0</v>
      </c>
      <c r="AI303" s="6">
        <v>234</v>
      </c>
      <c r="AJ303" s="298">
        <f t="shared" si="607"/>
        <v>0</v>
      </c>
      <c r="AK303" s="6">
        <v>93</v>
      </c>
      <c r="AL303" s="298">
        <f t="shared" si="608"/>
        <v>0</v>
      </c>
      <c r="AM303" s="6"/>
      <c r="AN303" s="298">
        <f t="shared" si="609"/>
        <v>0</v>
      </c>
      <c r="AO303" s="182">
        <v>4.2222222222222223</v>
      </c>
      <c r="AP303" s="41">
        <f t="shared" si="382"/>
        <v>988</v>
      </c>
      <c r="AQ303" s="182">
        <v>5.311827956989247</v>
      </c>
      <c r="AR303" s="41">
        <f t="shared" si="610"/>
        <v>494</v>
      </c>
      <c r="AS303" s="182"/>
      <c r="AT303" s="41">
        <f t="shared" si="611"/>
        <v>0</v>
      </c>
      <c r="AU303" s="182"/>
      <c r="AV303" s="111">
        <f t="shared" si="612"/>
        <v>0</v>
      </c>
      <c r="AW303" s="182"/>
      <c r="AX303" s="111">
        <f t="shared" si="613"/>
        <v>0</v>
      </c>
      <c r="AY303" s="182"/>
      <c r="AZ303" s="118">
        <f t="shared" si="614"/>
        <v>0</v>
      </c>
      <c r="BA303" s="8">
        <f t="shared" si="615"/>
        <v>327</v>
      </c>
      <c r="BB303" s="298">
        <f t="shared" si="386"/>
        <v>0</v>
      </c>
      <c r="BC303" s="110">
        <f t="shared" si="616"/>
        <v>4.5321100917431192</v>
      </c>
      <c r="BD303" s="9">
        <f t="shared" si="387"/>
        <v>1482</v>
      </c>
      <c r="BE303" s="10">
        <f t="shared" si="617"/>
        <v>0</v>
      </c>
      <c r="BF303" s="11">
        <f t="shared" si="388"/>
        <v>0</v>
      </c>
      <c r="BG303" s="304">
        <f t="shared" si="653"/>
        <v>401</v>
      </c>
      <c r="BH303" s="298">
        <f t="shared" si="654"/>
        <v>0</v>
      </c>
      <c r="BI303" s="112">
        <f t="shared" si="618"/>
        <v>4.254364089775561</v>
      </c>
      <c r="BJ303" s="113">
        <f t="shared" si="389"/>
        <v>1706</v>
      </c>
      <c r="BK303" s="10">
        <f t="shared" si="619"/>
        <v>0</v>
      </c>
      <c r="BL303" s="119">
        <f t="shared" si="390"/>
        <v>0</v>
      </c>
      <c r="BM303" s="5">
        <v>172</v>
      </c>
      <c r="BN303" s="298">
        <f t="shared" si="420"/>
        <v>0</v>
      </c>
      <c r="BO303" s="6">
        <v>128</v>
      </c>
      <c r="BP303" s="298">
        <f t="shared" si="620"/>
        <v>0</v>
      </c>
      <c r="BQ303" s="6"/>
      <c r="BR303" s="298">
        <f t="shared" si="621"/>
        <v>0</v>
      </c>
      <c r="BS303" s="183">
        <v>3.2267441860465116</v>
      </c>
      <c r="BT303" s="41">
        <f t="shared" si="423"/>
        <v>555</v>
      </c>
      <c r="BU303" s="183">
        <v>3.734375</v>
      </c>
      <c r="BV303" s="41">
        <f t="shared" si="622"/>
        <v>478</v>
      </c>
      <c r="BW303" s="183"/>
      <c r="BX303" s="41">
        <f t="shared" si="623"/>
        <v>0</v>
      </c>
      <c r="BY303" s="182"/>
      <c r="BZ303" s="111">
        <f t="shared" si="639"/>
        <v>0</v>
      </c>
      <c r="CA303" s="182"/>
      <c r="CB303" s="111">
        <f t="shared" si="624"/>
        <v>0</v>
      </c>
      <c r="CC303" s="182"/>
      <c r="CD303" s="111">
        <f t="shared" si="625"/>
        <v>0</v>
      </c>
      <c r="CE303" s="8">
        <f t="shared" si="626"/>
        <v>300</v>
      </c>
      <c r="CF303" s="298">
        <f t="shared" si="396"/>
        <v>0</v>
      </c>
      <c r="CG303" s="110">
        <f t="shared" si="627"/>
        <v>3.4433333333333334</v>
      </c>
      <c r="CH303" s="9">
        <f t="shared" si="397"/>
        <v>1033</v>
      </c>
      <c r="CI303" s="10">
        <f t="shared" si="628"/>
        <v>0</v>
      </c>
      <c r="CJ303" s="117">
        <f t="shared" si="398"/>
        <v>0</v>
      </c>
      <c r="CK303" s="5">
        <v>52</v>
      </c>
      <c r="CL303" s="302">
        <f t="shared" si="629"/>
        <v>0</v>
      </c>
      <c r="CM303" s="40">
        <v>4.4807692307692308</v>
      </c>
      <c r="CN303" s="9">
        <f t="shared" si="630"/>
        <v>233</v>
      </c>
      <c r="CO303" s="6"/>
      <c r="CP303" s="117">
        <f t="shared" si="631"/>
        <v>0</v>
      </c>
      <c r="CQ303" s="195">
        <f t="shared" si="640"/>
        <v>265</v>
      </c>
      <c r="CR303" s="298">
        <f t="shared" si="641"/>
        <v>0</v>
      </c>
      <c r="CS303" s="9">
        <f t="shared" si="642"/>
        <v>1049</v>
      </c>
      <c r="CT303" s="117" t="str">
        <f t="shared" si="643"/>
        <v/>
      </c>
      <c r="CU303" s="196">
        <f t="shared" si="644"/>
        <v>128</v>
      </c>
      <c r="CV303" s="298">
        <f t="shared" si="645"/>
        <v>0</v>
      </c>
      <c r="CW303" s="31">
        <f t="shared" si="646"/>
        <v>478</v>
      </c>
      <c r="CX303" s="121">
        <f t="shared" si="647"/>
        <v>0</v>
      </c>
      <c r="CY303" s="196">
        <f t="shared" si="632"/>
        <v>393</v>
      </c>
      <c r="CZ303" s="298">
        <f t="shared" si="633"/>
        <v>0</v>
      </c>
      <c r="DA303" s="31">
        <f t="shared" si="634"/>
        <v>1527</v>
      </c>
      <c r="DB303" s="121" t="str">
        <f t="shared" si="635"/>
        <v/>
      </c>
      <c r="DC303" s="196">
        <f t="shared" si="648"/>
        <v>327</v>
      </c>
      <c r="DD303" s="298">
        <f t="shared" si="649"/>
        <v>0</v>
      </c>
      <c r="DE303" s="9">
        <f t="shared" si="650"/>
        <v>1482</v>
      </c>
      <c r="DF303" s="11" t="str">
        <f t="shared" si="651"/>
        <v/>
      </c>
      <c r="DG303" s="29">
        <f t="shared" si="636"/>
        <v>2972</v>
      </c>
      <c r="DH303" s="11" t="str">
        <f t="shared" si="637"/>
        <v/>
      </c>
    </row>
    <row r="304" spans="1:112">
      <c r="A304" s="172" t="s">
        <v>290</v>
      </c>
      <c r="B304" s="171" t="s">
        <v>634</v>
      </c>
      <c r="C304" s="172">
        <v>223524</v>
      </c>
      <c r="D304" s="135">
        <v>8</v>
      </c>
      <c r="E304" s="413">
        <v>521</v>
      </c>
      <c r="F304" s="346">
        <v>5</v>
      </c>
      <c r="G304" s="116">
        <f t="shared" si="393"/>
        <v>516</v>
      </c>
      <c r="H304" s="108">
        <f t="shared" si="652"/>
        <v>516</v>
      </c>
      <c r="I304" s="376">
        <f t="shared" si="595"/>
        <v>0</v>
      </c>
      <c r="J304" s="375"/>
      <c r="K304" s="5">
        <v>9</v>
      </c>
      <c r="L304" s="302">
        <f t="shared" si="394"/>
        <v>0</v>
      </c>
      <c r="M304" s="512">
        <v>1</v>
      </c>
      <c r="N304" s="302">
        <f t="shared" ref="N304:N335" si="655">IF(Y304&gt;0,M304,)</f>
        <v>0</v>
      </c>
      <c r="O304" s="512"/>
      <c r="P304" s="302">
        <f t="shared" ref="P304:P335" si="656">IF(AA304&gt;0,O304,)</f>
        <v>0</v>
      </c>
      <c r="Q304" s="520">
        <v>3.2222222222222223</v>
      </c>
      <c r="R304" s="120">
        <f t="shared" si="376"/>
        <v>29</v>
      </c>
      <c r="S304" s="520">
        <v>4</v>
      </c>
      <c r="T304" s="120">
        <f t="shared" ref="T304:T335" si="657">IF(M304&gt;0,(M304*S304),)</f>
        <v>4</v>
      </c>
      <c r="U304" s="520"/>
      <c r="V304" s="120">
        <f t="shared" ref="V304:V335" si="658">IF(O304&gt;0,(O304*U304),)</f>
        <v>0</v>
      </c>
      <c r="W304" s="520"/>
      <c r="X304" s="7">
        <f t="shared" si="638"/>
        <v>0</v>
      </c>
      <c r="Y304" s="182"/>
      <c r="Z304" s="7">
        <f t="shared" ref="Z304:Z335" si="659">IF(N304&gt;0,(N304*Y304),)</f>
        <v>0</v>
      </c>
      <c r="AA304" s="182"/>
      <c r="AB304" s="7">
        <f t="shared" ref="AB304:AB335" si="660">IF(P304&gt;0,(P304*AA304),)</f>
        <v>0</v>
      </c>
      <c r="AC304" s="8">
        <f t="shared" ref="AC304:AC335" si="661">K304+M304+O304</f>
        <v>10</v>
      </c>
      <c r="AD304" s="298">
        <f t="shared" si="379"/>
        <v>0</v>
      </c>
      <c r="AE304" s="110">
        <f t="shared" ref="AE304:AE335" si="662">IF(AC304&gt;0,((R304+T304+V304)/AC304),)</f>
        <v>3.3</v>
      </c>
      <c r="AF304" s="9">
        <f t="shared" si="380"/>
        <v>33</v>
      </c>
      <c r="AG304" s="10">
        <f t="shared" ref="AG304:AG335" si="663">IF((X304+Z304+AB304)&gt;0,((X304+Z304+AB304)/AC304),)</f>
        <v>0</v>
      </c>
      <c r="AH304" s="11">
        <f t="shared" si="381"/>
        <v>0</v>
      </c>
      <c r="AI304" s="6">
        <v>108</v>
      </c>
      <c r="AJ304" s="298">
        <f t="shared" ref="AJ304:AJ335" si="664">IF(AU304&gt;0,AI304,)</f>
        <v>0</v>
      </c>
      <c r="AK304" s="6">
        <v>141</v>
      </c>
      <c r="AL304" s="298">
        <f t="shared" ref="AL304:AL335" si="665">IF(AW304&gt;0,AK304,)</f>
        <v>0</v>
      </c>
      <c r="AM304" s="6"/>
      <c r="AN304" s="298">
        <f t="shared" ref="AN304:AN335" si="666">IF(AY304&gt;0,AM304,)</f>
        <v>0</v>
      </c>
      <c r="AO304" s="182">
        <v>4.1111111111111107</v>
      </c>
      <c r="AP304" s="41">
        <f t="shared" si="382"/>
        <v>443.99999999999994</v>
      </c>
      <c r="AQ304" s="182">
        <v>4.6028368794326244</v>
      </c>
      <c r="AR304" s="41">
        <f t="shared" ref="AR304:AR335" si="667">IF(AK304&gt;0,(AK304*AQ304),)</f>
        <v>649</v>
      </c>
      <c r="AS304" s="182"/>
      <c r="AT304" s="41">
        <f t="shared" ref="AT304:AT335" si="668">IF(AM304&gt;0,(AM304*AS304),)</f>
        <v>0</v>
      </c>
      <c r="AU304" s="182"/>
      <c r="AV304" s="111">
        <f t="shared" ref="AV304:AV335" si="669">IF(AJ304&gt;0,(AJ304*AU304),)</f>
        <v>0</v>
      </c>
      <c r="AW304" s="182"/>
      <c r="AX304" s="111">
        <f t="shared" ref="AX304:AX335" si="670">IF(AL304&gt;0,(AL304*AW304),)</f>
        <v>0</v>
      </c>
      <c r="AY304" s="182"/>
      <c r="AZ304" s="118">
        <f t="shared" ref="AZ304:AZ335" si="671">IF(AN304&gt;0,(AN304*AY304),)</f>
        <v>0</v>
      </c>
      <c r="BA304" s="8">
        <f t="shared" ref="BA304:BA335" si="672">AI304+AK304+AM304</f>
        <v>249</v>
      </c>
      <c r="BB304" s="298">
        <f t="shared" si="386"/>
        <v>0</v>
      </c>
      <c r="BC304" s="110">
        <f t="shared" ref="BC304:BC335" si="673">IF(BA304&gt;0,((AP304+AR304+AT304)/BA304),)</f>
        <v>4.3895582329317273</v>
      </c>
      <c r="BD304" s="9">
        <f t="shared" si="387"/>
        <v>1093</v>
      </c>
      <c r="BE304" s="10">
        <f t="shared" ref="BE304:BE335" si="674">IF((AV304+AX304+AZ304)&gt;0,((AV304+AX304+AZ304)/BA304),)</f>
        <v>0</v>
      </c>
      <c r="BF304" s="11">
        <f t="shared" si="388"/>
        <v>0</v>
      </c>
      <c r="BG304" s="304">
        <f t="shared" si="653"/>
        <v>259</v>
      </c>
      <c r="BH304" s="298">
        <f t="shared" si="654"/>
        <v>0</v>
      </c>
      <c r="BI304" s="112">
        <f t="shared" ref="BI304:BI335" si="675">IF(BG304&gt;0,((AC304*AE304)+(BA304*BC304))/BG304,)</f>
        <v>4.3474903474903472</v>
      </c>
      <c r="BJ304" s="113">
        <f t="shared" si="389"/>
        <v>1126</v>
      </c>
      <c r="BK304" s="10">
        <f t="shared" ref="BK304:BK335" si="676">IF(BH304&gt;0,((AD304*AG304)+(BB304*BE304))/BH304,)</f>
        <v>0</v>
      </c>
      <c r="BL304" s="119">
        <f t="shared" si="390"/>
        <v>0</v>
      </c>
      <c r="BM304" s="5">
        <v>36</v>
      </c>
      <c r="BN304" s="298">
        <f t="shared" si="420"/>
        <v>0</v>
      </c>
      <c r="BO304" s="6">
        <v>108</v>
      </c>
      <c r="BP304" s="298">
        <f t="shared" ref="BP304:BP335" si="677">IF(CA304&gt;0,BO304,)</f>
        <v>0</v>
      </c>
      <c r="BQ304" s="6"/>
      <c r="BR304" s="298">
        <f t="shared" ref="BR304:BR335" si="678">IF(CC304&gt;0,BQ304,)</f>
        <v>0</v>
      </c>
      <c r="BS304" s="183">
        <v>3.5833333333333335</v>
      </c>
      <c r="BT304" s="41">
        <f t="shared" si="423"/>
        <v>129</v>
      </c>
      <c r="BU304" s="183">
        <v>3.0925925925925926</v>
      </c>
      <c r="BV304" s="41">
        <f t="shared" ref="BV304:BV335" si="679">IF(BO304&gt;0,(BO304*BU304),)</f>
        <v>334</v>
      </c>
      <c r="BW304" s="183"/>
      <c r="BX304" s="41">
        <f t="shared" ref="BX304:BX335" si="680">IF(BQ304&gt;0,(BQ304*BW304),)</f>
        <v>0</v>
      </c>
      <c r="BY304" s="182"/>
      <c r="BZ304" s="111">
        <f t="shared" si="639"/>
        <v>0</v>
      </c>
      <c r="CA304" s="182"/>
      <c r="CB304" s="111">
        <f t="shared" ref="CB304:CB335" si="681">IF(BP304&gt;0,(BP304*CA304),)</f>
        <v>0</v>
      </c>
      <c r="CC304" s="182"/>
      <c r="CD304" s="111">
        <f t="shared" ref="CD304:CD335" si="682">IF(BR304&gt;0,(BR304*CC304),)</f>
        <v>0</v>
      </c>
      <c r="CE304" s="8">
        <f t="shared" ref="CE304:CE335" si="683">BM304+BO304+BQ304</f>
        <v>144</v>
      </c>
      <c r="CF304" s="298">
        <f t="shared" si="396"/>
        <v>0</v>
      </c>
      <c r="CG304" s="110">
        <f t="shared" ref="CG304:CG335" si="684">IF(CE304&gt;0,((BT304+BV304+BX304)/CE304),)</f>
        <v>3.2152777777777777</v>
      </c>
      <c r="CH304" s="9">
        <f t="shared" si="397"/>
        <v>463</v>
      </c>
      <c r="CI304" s="10">
        <f t="shared" ref="CI304:CI335" si="685">IF((BZ304+CB304+CD304)&gt;0,((BZ304+CB304+CD304)/CE304),)</f>
        <v>0</v>
      </c>
      <c r="CJ304" s="117">
        <f t="shared" si="398"/>
        <v>0</v>
      </c>
      <c r="CK304" s="5">
        <v>113</v>
      </c>
      <c r="CL304" s="302">
        <f t="shared" ref="CL304:CL335" si="686">IF(CO304&gt;0,CK304,)</f>
        <v>0</v>
      </c>
      <c r="CM304" s="40">
        <v>4.0176991150442474</v>
      </c>
      <c r="CN304" s="9">
        <f t="shared" ref="CN304:CN335" si="687">IF(CK304&gt;0,(CK304*CM304),)</f>
        <v>453.99999999999994</v>
      </c>
      <c r="CO304" s="6"/>
      <c r="CP304" s="117">
        <f t="shared" ref="CP304:CP335" si="688">IF(CO304&gt;0,(CK304*CO304),)</f>
        <v>0</v>
      </c>
      <c r="CQ304" s="195">
        <f t="shared" si="640"/>
        <v>177</v>
      </c>
      <c r="CR304" s="298">
        <f t="shared" si="641"/>
        <v>0</v>
      </c>
      <c r="CS304" s="9">
        <f t="shared" si="642"/>
        <v>778</v>
      </c>
      <c r="CT304" s="117" t="str">
        <f t="shared" si="643"/>
        <v/>
      </c>
      <c r="CU304" s="196">
        <f t="shared" si="644"/>
        <v>108</v>
      </c>
      <c r="CV304" s="298">
        <f t="shared" si="645"/>
        <v>0</v>
      </c>
      <c r="CW304" s="31">
        <f t="shared" si="646"/>
        <v>334</v>
      </c>
      <c r="CX304" s="121">
        <f t="shared" si="647"/>
        <v>0</v>
      </c>
      <c r="CY304" s="196">
        <f t="shared" ref="CY304:CY335" si="689">+CU304+CQ304</f>
        <v>285</v>
      </c>
      <c r="CZ304" s="298">
        <f t="shared" ref="CZ304:CZ335" si="690">+CV304+CR304</f>
        <v>0</v>
      </c>
      <c r="DA304" s="31">
        <f t="shared" ref="DA304:DA335" si="691">IF(CY304&gt;0,(CS304+CW304),"")</f>
        <v>1112</v>
      </c>
      <c r="DB304" s="121" t="str">
        <f t="shared" ref="DB304:DB335" si="692">IF(CZ304&gt;0,(CT304+CX304),"")</f>
        <v/>
      </c>
      <c r="DC304" s="196">
        <f t="shared" si="648"/>
        <v>249</v>
      </c>
      <c r="DD304" s="298">
        <f t="shared" si="649"/>
        <v>0</v>
      </c>
      <c r="DE304" s="9">
        <f t="shared" si="650"/>
        <v>1093</v>
      </c>
      <c r="DF304" s="11" t="str">
        <f t="shared" si="651"/>
        <v/>
      </c>
      <c r="DG304" s="29">
        <f t="shared" ref="DG304:DG335" si="693">IF((BG304+CE304+CK304)&gt;0,(BJ304+CH304+CN304),"")</f>
        <v>2043</v>
      </c>
      <c r="DH304" s="11" t="str">
        <f t="shared" ref="DH304:DH335" si="694">IF((BH304+CF304+CL304)&gt;0,(BL304+CJ304+CP304),"")</f>
        <v/>
      </c>
    </row>
    <row r="305" spans="1:112">
      <c r="A305" s="172" t="s">
        <v>290</v>
      </c>
      <c r="B305" s="171" t="s">
        <v>635</v>
      </c>
      <c r="C305" s="172">
        <v>223816</v>
      </c>
      <c r="D305" s="135">
        <v>8</v>
      </c>
      <c r="E305" s="413">
        <v>1098</v>
      </c>
      <c r="F305" s="346">
        <v>6</v>
      </c>
      <c r="G305" s="116">
        <f t="shared" si="393"/>
        <v>1092</v>
      </c>
      <c r="H305" s="108">
        <f t="shared" si="652"/>
        <v>1092</v>
      </c>
      <c r="I305" s="376">
        <f t="shared" si="595"/>
        <v>0</v>
      </c>
      <c r="J305" s="375"/>
      <c r="K305" s="5">
        <v>5</v>
      </c>
      <c r="L305" s="302">
        <f t="shared" si="394"/>
        <v>0</v>
      </c>
      <c r="M305" s="512">
        <v>6</v>
      </c>
      <c r="N305" s="302">
        <f t="shared" si="655"/>
        <v>0</v>
      </c>
      <c r="O305" s="512"/>
      <c r="P305" s="302">
        <f t="shared" si="656"/>
        <v>0</v>
      </c>
      <c r="Q305" s="520">
        <v>4.8</v>
      </c>
      <c r="R305" s="120">
        <f t="shared" si="376"/>
        <v>24</v>
      </c>
      <c r="S305" s="520">
        <v>3.5</v>
      </c>
      <c r="T305" s="120">
        <f t="shared" si="657"/>
        <v>21</v>
      </c>
      <c r="U305" s="520"/>
      <c r="V305" s="120">
        <f t="shared" si="658"/>
        <v>0</v>
      </c>
      <c r="W305" s="520"/>
      <c r="X305" s="7">
        <f t="shared" si="638"/>
        <v>0</v>
      </c>
      <c r="Y305" s="182"/>
      <c r="Z305" s="7">
        <f t="shared" si="659"/>
        <v>0</v>
      </c>
      <c r="AA305" s="182"/>
      <c r="AB305" s="7">
        <f t="shared" si="660"/>
        <v>0</v>
      </c>
      <c r="AC305" s="8">
        <f t="shared" si="661"/>
        <v>11</v>
      </c>
      <c r="AD305" s="298">
        <f t="shared" si="379"/>
        <v>0</v>
      </c>
      <c r="AE305" s="110">
        <f t="shared" si="662"/>
        <v>4.0909090909090908</v>
      </c>
      <c r="AF305" s="9">
        <f t="shared" si="380"/>
        <v>45</v>
      </c>
      <c r="AG305" s="10">
        <f t="shared" si="663"/>
        <v>0</v>
      </c>
      <c r="AH305" s="11">
        <f t="shared" si="381"/>
        <v>0</v>
      </c>
      <c r="AI305" s="6">
        <v>86</v>
      </c>
      <c r="AJ305" s="298">
        <f t="shared" si="664"/>
        <v>0</v>
      </c>
      <c r="AK305" s="6">
        <v>207</v>
      </c>
      <c r="AL305" s="298">
        <f t="shared" si="665"/>
        <v>0</v>
      </c>
      <c r="AM305" s="6"/>
      <c r="AN305" s="298">
        <f t="shared" si="666"/>
        <v>0</v>
      </c>
      <c r="AO305" s="182">
        <v>4.5813953488372094</v>
      </c>
      <c r="AP305" s="41">
        <f t="shared" si="382"/>
        <v>394</v>
      </c>
      <c r="AQ305" s="182">
        <v>5.3091787439613523</v>
      </c>
      <c r="AR305" s="41">
        <f t="shared" si="667"/>
        <v>1099</v>
      </c>
      <c r="AS305" s="182"/>
      <c r="AT305" s="41">
        <f t="shared" si="668"/>
        <v>0</v>
      </c>
      <c r="AU305" s="182"/>
      <c r="AV305" s="111">
        <f t="shared" si="669"/>
        <v>0</v>
      </c>
      <c r="AW305" s="182"/>
      <c r="AX305" s="111">
        <f t="shared" si="670"/>
        <v>0</v>
      </c>
      <c r="AY305" s="182"/>
      <c r="AZ305" s="118">
        <f t="shared" si="671"/>
        <v>0</v>
      </c>
      <c r="BA305" s="8">
        <f t="shared" si="672"/>
        <v>293</v>
      </c>
      <c r="BB305" s="298">
        <f t="shared" si="386"/>
        <v>0</v>
      </c>
      <c r="BC305" s="110">
        <f t="shared" si="673"/>
        <v>5.0955631399317403</v>
      </c>
      <c r="BD305" s="9">
        <f t="shared" si="387"/>
        <v>1493</v>
      </c>
      <c r="BE305" s="10">
        <f t="shared" si="674"/>
        <v>0</v>
      </c>
      <c r="BF305" s="11">
        <f t="shared" si="388"/>
        <v>0</v>
      </c>
      <c r="BG305" s="304">
        <f t="shared" si="653"/>
        <v>304</v>
      </c>
      <c r="BH305" s="298">
        <f t="shared" si="654"/>
        <v>0</v>
      </c>
      <c r="BI305" s="112">
        <f t="shared" si="675"/>
        <v>5.0592105263157894</v>
      </c>
      <c r="BJ305" s="113">
        <f t="shared" si="389"/>
        <v>1538</v>
      </c>
      <c r="BK305" s="10">
        <f t="shared" si="676"/>
        <v>0</v>
      </c>
      <c r="BL305" s="119">
        <f t="shared" si="390"/>
        <v>0</v>
      </c>
      <c r="BM305" s="5">
        <v>54</v>
      </c>
      <c r="BN305" s="298">
        <f t="shared" si="420"/>
        <v>0</v>
      </c>
      <c r="BO305" s="6">
        <v>249</v>
      </c>
      <c r="BP305" s="298">
        <f t="shared" si="677"/>
        <v>0</v>
      </c>
      <c r="BQ305" s="6"/>
      <c r="BR305" s="298">
        <f t="shared" si="678"/>
        <v>0</v>
      </c>
      <c r="BS305" s="183">
        <v>3.425925925925926</v>
      </c>
      <c r="BT305" s="41">
        <f t="shared" si="423"/>
        <v>185</v>
      </c>
      <c r="BU305" s="183">
        <v>4.0281124497991971</v>
      </c>
      <c r="BV305" s="41">
        <f t="shared" si="679"/>
        <v>1003.0000000000001</v>
      </c>
      <c r="BW305" s="183"/>
      <c r="BX305" s="41">
        <f t="shared" si="680"/>
        <v>0</v>
      </c>
      <c r="BY305" s="182"/>
      <c r="BZ305" s="111">
        <f t="shared" si="639"/>
        <v>0</v>
      </c>
      <c r="CA305" s="182"/>
      <c r="CB305" s="111">
        <f t="shared" si="681"/>
        <v>0</v>
      </c>
      <c r="CC305" s="182"/>
      <c r="CD305" s="111">
        <f t="shared" si="682"/>
        <v>0</v>
      </c>
      <c r="CE305" s="8">
        <f t="shared" si="683"/>
        <v>303</v>
      </c>
      <c r="CF305" s="298">
        <f t="shared" si="396"/>
        <v>0</v>
      </c>
      <c r="CG305" s="110">
        <f t="shared" si="684"/>
        <v>3.9207920792079207</v>
      </c>
      <c r="CH305" s="9">
        <f t="shared" si="397"/>
        <v>1188</v>
      </c>
      <c r="CI305" s="10">
        <f t="shared" si="685"/>
        <v>0</v>
      </c>
      <c r="CJ305" s="117">
        <f t="shared" si="398"/>
        <v>0</v>
      </c>
      <c r="CK305" s="5">
        <v>485</v>
      </c>
      <c r="CL305" s="302">
        <f t="shared" si="686"/>
        <v>0</v>
      </c>
      <c r="CM305" s="40">
        <v>3.9773195876288661</v>
      </c>
      <c r="CN305" s="9">
        <f t="shared" si="687"/>
        <v>1929</v>
      </c>
      <c r="CO305" s="6"/>
      <c r="CP305" s="117">
        <f t="shared" si="688"/>
        <v>0</v>
      </c>
      <c r="CQ305" s="195">
        <f t="shared" si="640"/>
        <v>261</v>
      </c>
      <c r="CR305" s="298">
        <f t="shared" si="641"/>
        <v>0</v>
      </c>
      <c r="CS305" s="9">
        <f t="shared" si="642"/>
        <v>1284</v>
      </c>
      <c r="CT305" s="117" t="str">
        <f t="shared" si="643"/>
        <v/>
      </c>
      <c r="CU305" s="196">
        <f t="shared" si="644"/>
        <v>249</v>
      </c>
      <c r="CV305" s="298">
        <f t="shared" si="645"/>
        <v>0</v>
      </c>
      <c r="CW305" s="31">
        <f t="shared" si="646"/>
        <v>1003.0000000000001</v>
      </c>
      <c r="CX305" s="121">
        <f t="shared" si="647"/>
        <v>0</v>
      </c>
      <c r="CY305" s="196">
        <f t="shared" si="689"/>
        <v>510</v>
      </c>
      <c r="CZ305" s="298">
        <f t="shared" si="690"/>
        <v>0</v>
      </c>
      <c r="DA305" s="31">
        <f t="shared" si="691"/>
        <v>2287</v>
      </c>
      <c r="DB305" s="121" t="str">
        <f t="shared" si="692"/>
        <v/>
      </c>
      <c r="DC305" s="196">
        <f t="shared" si="648"/>
        <v>293</v>
      </c>
      <c r="DD305" s="298">
        <f t="shared" si="649"/>
        <v>0</v>
      </c>
      <c r="DE305" s="9">
        <f t="shared" si="650"/>
        <v>1493</v>
      </c>
      <c r="DF305" s="11" t="str">
        <f t="shared" si="651"/>
        <v/>
      </c>
      <c r="DG305" s="29">
        <f t="shared" si="693"/>
        <v>4655</v>
      </c>
      <c r="DH305" s="11" t="str">
        <f t="shared" si="694"/>
        <v/>
      </c>
    </row>
    <row r="306" spans="1:112">
      <c r="A306" s="172" t="s">
        <v>290</v>
      </c>
      <c r="B306" s="171" t="s">
        <v>636</v>
      </c>
      <c r="C306" s="172">
        <v>247834</v>
      </c>
      <c r="D306" s="135">
        <v>8</v>
      </c>
      <c r="E306" s="413">
        <v>1224</v>
      </c>
      <c r="F306" s="346">
        <v>15</v>
      </c>
      <c r="G306" s="116">
        <f t="shared" si="393"/>
        <v>1209</v>
      </c>
      <c r="H306" s="108">
        <f t="shared" si="652"/>
        <v>1209</v>
      </c>
      <c r="I306" s="376">
        <f t="shared" si="595"/>
        <v>0</v>
      </c>
      <c r="J306" s="375"/>
      <c r="K306" s="5">
        <v>54</v>
      </c>
      <c r="L306" s="302">
        <f t="shared" si="394"/>
        <v>0</v>
      </c>
      <c r="M306" s="512">
        <v>28</v>
      </c>
      <c r="N306" s="302">
        <f t="shared" si="655"/>
        <v>0</v>
      </c>
      <c r="O306" s="512"/>
      <c r="P306" s="302">
        <f t="shared" si="656"/>
        <v>0</v>
      </c>
      <c r="Q306" s="520">
        <v>3.1111111111111112</v>
      </c>
      <c r="R306" s="120">
        <f t="shared" si="376"/>
        <v>168</v>
      </c>
      <c r="S306" s="520">
        <v>2.8928571428571428</v>
      </c>
      <c r="T306" s="120">
        <f t="shared" si="657"/>
        <v>81</v>
      </c>
      <c r="U306" s="520"/>
      <c r="V306" s="120">
        <f t="shared" si="658"/>
        <v>0</v>
      </c>
      <c r="W306" s="520"/>
      <c r="X306" s="7">
        <f t="shared" si="638"/>
        <v>0</v>
      </c>
      <c r="Y306" s="182"/>
      <c r="Z306" s="7">
        <f t="shared" si="659"/>
        <v>0</v>
      </c>
      <c r="AA306" s="182"/>
      <c r="AB306" s="7">
        <f t="shared" si="660"/>
        <v>0</v>
      </c>
      <c r="AC306" s="8">
        <f t="shared" si="661"/>
        <v>82</v>
      </c>
      <c r="AD306" s="298">
        <f t="shared" si="379"/>
        <v>0</v>
      </c>
      <c r="AE306" s="110">
        <f t="shared" si="662"/>
        <v>3.0365853658536586</v>
      </c>
      <c r="AF306" s="9">
        <f t="shared" si="380"/>
        <v>249</v>
      </c>
      <c r="AG306" s="10">
        <f t="shared" si="663"/>
        <v>0</v>
      </c>
      <c r="AH306" s="11">
        <f t="shared" si="381"/>
        <v>0</v>
      </c>
      <c r="AI306" s="6">
        <v>345</v>
      </c>
      <c r="AJ306" s="298">
        <f t="shared" si="664"/>
        <v>0</v>
      </c>
      <c r="AK306" s="6">
        <v>212</v>
      </c>
      <c r="AL306" s="298">
        <f t="shared" si="665"/>
        <v>0</v>
      </c>
      <c r="AM306" s="6"/>
      <c r="AN306" s="298">
        <f t="shared" si="666"/>
        <v>0</v>
      </c>
      <c r="AO306" s="182">
        <v>4.0608695652173914</v>
      </c>
      <c r="AP306" s="41">
        <f t="shared" si="382"/>
        <v>1401</v>
      </c>
      <c r="AQ306" s="182">
        <v>4.5896226415094343</v>
      </c>
      <c r="AR306" s="41">
        <f t="shared" si="667"/>
        <v>973.00000000000011</v>
      </c>
      <c r="AS306" s="182"/>
      <c r="AT306" s="41">
        <f t="shared" si="668"/>
        <v>0</v>
      </c>
      <c r="AU306" s="182"/>
      <c r="AV306" s="111">
        <f t="shared" si="669"/>
        <v>0</v>
      </c>
      <c r="AW306" s="182"/>
      <c r="AX306" s="111">
        <f t="shared" si="670"/>
        <v>0</v>
      </c>
      <c r="AY306" s="182"/>
      <c r="AZ306" s="118">
        <f t="shared" si="671"/>
        <v>0</v>
      </c>
      <c r="BA306" s="8">
        <f t="shared" si="672"/>
        <v>557</v>
      </c>
      <c r="BB306" s="298">
        <f t="shared" si="386"/>
        <v>0</v>
      </c>
      <c r="BC306" s="110">
        <f t="shared" si="673"/>
        <v>4.2621184919210053</v>
      </c>
      <c r="BD306" s="9">
        <f t="shared" si="387"/>
        <v>2374</v>
      </c>
      <c r="BE306" s="10">
        <f t="shared" si="674"/>
        <v>0</v>
      </c>
      <c r="BF306" s="11">
        <f t="shared" si="388"/>
        <v>0</v>
      </c>
      <c r="BG306" s="304">
        <f t="shared" si="653"/>
        <v>639</v>
      </c>
      <c r="BH306" s="298">
        <f t="shared" si="654"/>
        <v>0</v>
      </c>
      <c r="BI306" s="112">
        <f t="shared" si="675"/>
        <v>4.1048513302034433</v>
      </c>
      <c r="BJ306" s="113">
        <f t="shared" si="389"/>
        <v>2623.0000000000005</v>
      </c>
      <c r="BK306" s="10">
        <f t="shared" si="676"/>
        <v>0</v>
      </c>
      <c r="BL306" s="119">
        <f t="shared" si="390"/>
        <v>0</v>
      </c>
      <c r="BM306" s="5">
        <v>139</v>
      </c>
      <c r="BN306" s="298">
        <f t="shared" si="420"/>
        <v>0</v>
      </c>
      <c r="BO306" s="6">
        <v>318</v>
      </c>
      <c r="BP306" s="298">
        <f t="shared" si="677"/>
        <v>0</v>
      </c>
      <c r="BQ306" s="6"/>
      <c r="BR306" s="298">
        <f t="shared" si="678"/>
        <v>0</v>
      </c>
      <c r="BS306" s="183">
        <v>3.0863309352517985</v>
      </c>
      <c r="BT306" s="41">
        <f t="shared" si="423"/>
        <v>429</v>
      </c>
      <c r="BU306" s="183">
        <v>4.0125786163522017</v>
      </c>
      <c r="BV306" s="41">
        <f t="shared" si="679"/>
        <v>1276.0000000000002</v>
      </c>
      <c r="BW306" s="183"/>
      <c r="BX306" s="41">
        <f t="shared" si="680"/>
        <v>0</v>
      </c>
      <c r="BY306" s="182"/>
      <c r="BZ306" s="111">
        <f t="shared" si="639"/>
        <v>0</v>
      </c>
      <c r="CA306" s="182"/>
      <c r="CB306" s="111">
        <f t="shared" si="681"/>
        <v>0</v>
      </c>
      <c r="CC306" s="182"/>
      <c r="CD306" s="111">
        <f t="shared" si="682"/>
        <v>0</v>
      </c>
      <c r="CE306" s="8">
        <f t="shared" si="683"/>
        <v>457</v>
      </c>
      <c r="CF306" s="298">
        <f t="shared" si="396"/>
        <v>0</v>
      </c>
      <c r="CG306" s="110">
        <f t="shared" si="684"/>
        <v>3.730853391684902</v>
      </c>
      <c r="CH306" s="9">
        <f t="shared" si="397"/>
        <v>1705.0000000000002</v>
      </c>
      <c r="CI306" s="10">
        <f t="shared" si="685"/>
        <v>0</v>
      </c>
      <c r="CJ306" s="117">
        <f t="shared" si="398"/>
        <v>0</v>
      </c>
      <c r="CK306" s="5">
        <v>113</v>
      </c>
      <c r="CL306" s="302">
        <f t="shared" si="686"/>
        <v>0</v>
      </c>
      <c r="CM306" s="40">
        <v>5.6902654867256635</v>
      </c>
      <c r="CN306" s="9">
        <f t="shared" si="687"/>
        <v>643</v>
      </c>
      <c r="CO306" s="6"/>
      <c r="CP306" s="117">
        <f t="shared" si="688"/>
        <v>0</v>
      </c>
      <c r="CQ306" s="195">
        <f t="shared" si="640"/>
        <v>351</v>
      </c>
      <c r="CR306" s="298">
        <f t="shared" si="641"/>
        <v>0</v>
      </c>
      <c r="CS306" s="9">
        <f t="shared" si="642"/>
        <v>1402</v>
      </c>
      <c r="CT306" s="117" t="str">
        <f t="shared" si="643"/>
        <v/>
      </c>
      <c r="CU306" s="196">
        <f t="shared" si="644"/>
        <v>318</v>
      </c>
      <c r="CV306" s="298">
        <f t="shared" si="645"/>
        <v>0</v>
      </c>
      <c r="CW306" s="31">
        <f t="shared" si="646"/>
        <v>1276.0000000000002</v>
      </c>
      <c r="CX306" s="121">
        <f t="shared" si="647"/>
        <v>0</v>
      </c>
      <c r="CY306" s="196">
        <f t="shared" si="689"/>
        <v>669</v>
      </c>
      <c r="CZ306" s="298">
        <f t="shared" si="690"/>
        <v>0</v>
      </c>
      <c r="DA306" s="31">
        <f t="shared" si="691"/>
        <v>2678</v>
      </c>
      <c r="DB306" s="121" t="str">
        <f t="shared" si="692"/>
        <v/>
      </c>
      <c r="DC306" s="196">
        <f t="shared" si="648"/>
        <v>557</v>
      </c>
      <c r="DD306" s="298">
        <f t="shared" si="649"/>
        <v>0</v>
      </c>
      <c r="DE306" s="9">
        <f t="shared" si="650"/>
        <v>2374</v>
      </c>
      <c r="DF306" s="11" t="str">
        <f t="shared" si="651"/>
        <v/>
      </c>
      <c r="DG306" s="29">
        <f t="shared" si="693"/>
        <v>4971.0000000000009</v>
      </c>
      <c r="DH306" s="11" t="str">
        <f t="shared" si="694"/>
        <v/>
      </c>
    </row>
    <row r="307" spans="1:112">
      <c r="A307" s="172" t="s">
        <v>290</v>
      </c>
      <c r="B307" s="171" t="s">
        <v>637</v>
      </c>
      <c r="C307" s="172">
        <v>224350</v>
      </c>
      <c r="D307" s="135">
        <v>8</v>
      </c>
      <c r="E307" s="413">
        <v>1109</v>
      </c>
      <c r="F307" s="346">
        <v>87</v>
      </c>
      <c r="G307" s="116">
        <f t="shared" si="393"/>
        <v>1022</v>
      </c>
      <c r="H307" s="108">
        <f t="shared" si="652"/>
        <v>1022</v>
      </c>
      <c r="I307" s="376">
        <f t="shared" si="595"/>
        <v>0</v>
      </c>
      <c r="J307" s="375"/>
      <c r="K307" s="5">
        <v>23</v>
      </c>
      <c r="L307" s="302">
        <f t="shared" si="394"/>
        <v>0</v>
      </c>
      <c r="M307" s="512">
        <v>14</v>
      </c>
      <c r="N307" s="302">
        <f t="shared" si="655"/>
        <v>0</v>
      </c>
      <c r="O307" s="512"/>
      <c r="P307" s="302">
        <f t="shared" si="656"/>
        <v>0</v>
      </c>
      <c r="Q307" s="520">
        <v>3.1304347826086958</v>
      </c>
      <c r="R307" s="120">
        <f t="shared" si="376"/>
        <v>72</v>
      </c>
      <c r="S307" s="520">
        <v>3.2857142857142856</v>
      </c>
      <c r="T307" s="120">
        <f t="shared" si="657"/>
        <v>46</v>
      </c>
      <c r="U307" s="520"/>
      <c r="V307" s="120">
        <f t="shared" si="658"/>
        <v>0</v>
      </c>
      <c r="W307" s="520"/>
      <c r="X307" s="7">
        <f t="shared" si="638"/>
        <v>0</v>
      </c>
      <c r="Y307" s="182"/>
      <c r="Z307" s="7">
        <f t="shared" si="659"/>
        <v>0</v>
      </c>
      <c r="AA307" s="182"/>
      <c r="AB307" s="7">
        <f t="shared" si="660"/>
        <v>0</v>
      </c>
      <c r="AC307" s="8">
        <f t="shared" si="661"/>
        <v>37</v>
      </c>
      <c r="AD307" s="298">
        <f t="shared" si="379"/>
        <v>0</v>
      </c>
      <c r="AE307" s="110">
        <f t="shared" si="662"/>
        <v>3.189189189189189</v>
      </c>
      <c r="AF307" s="9">
        <f t="shared" si="380"/>
        <v>118</v>
      </c>
      <c r="AG307" s="10">
        <f t="shared" si="663"/>
        <v>0</v>
      </c>
      <c r="AH307" s="11">
        <f t="shared" si="381"/>
        <v>0</v>
      </c>
      <c r="AI307" s="6">
        <v>197</v>
      </c>
      <c r="AJ307" s="298">
        <f t="shared" si="664"/>
        <v>0</v>
      </c>
      <c r="AK307" s="6">
        <v>199</v>
      </c>
      <c r="AL307" s="298">
        <f t="shared" si="665"/>
        <v>0</v>
      </c>
      <c r="AM307" s="6"/>
      <c r="AN307" s="298">
        <f t="shared" si="666"/>
        <v>0</v>
      </c>
      <c r="AO307" s="182">
        <v>5.7309644670050766</v>
      </c>
      <c r="AP307" s="41">
        <f t="shared" si="382"/>
        <v>1129</v>
      </c>
      <c r="AQ307" s="182">
        <v>5.9346733668341711</v>
      </c>
      <c r="AR307" s="41">
        <f t="shared" si="667"/>
        <v>1181</v>
      </c>
      <c r="AS307" s="182"/>
      <c r="AT307" s="41">
        <f t="shared" si="668"/>
        <v>0</v>
      </c>
      <c r="AU307" s="182"/>
      <c r="AV307" s="111">
        <f t="shared" si="669"/>
        <v>0</v>
      </c>
      <c r="AW307" s="182"/>
      <c r="AX307" s="111">
        <f t="shared" si="670"/>
        <v>0</v>
      </c>
      <c r="AY307" s="182"/>
      <c r="AZ307" s="118">
        <f t="shared" si="671"/>
        <v>0</v>
      </c>
      <c r="BA307" s="8">
        <f t="shared" si="672"/>
        <v>396</v>
      </c>
      <c r="BB307" s="298">
        <f t="shared" si="386"/>
        <v>0</v>
      </c>
      <c r="BC307" s="110">
        <f t="shared" si="673"/>
        <v>5.833333333333333</v>
      </c>
      <c r="BD307" s="9">
        <f t="shared" si="387"/>
        <v>2310</v>
      </c>
      <c r="BE307" s="10">
        <f t="shared" si="674"/>
        <v>0</v>
      </c>
      <c r="BF307" s="11">
        <f t="shared" si="388"/>
        <v>0</v>
      </c>
      <c r="BG307" s="304">
        <f t="shared" si="653"/>
        <v>433</v>
      </c>
      <c r="BH307" s="298">
        <f t="shared" si="654"/>
        <v>0</v>
      </c>
      <c r="BI307" s="112">
        <f t="shared" si="675"/>
        <v>5.6073903002309473</v>
      </c>
      <c r="BJ307" s="113">
        <f t="shared" si="389"/>
        <v>2428</v>
      </c>
      <c r="BK307" s="10">
        <f t="shared" si="676"/>
        <v>0</v>
      </c>
      <c r="BL307" s="119">
        <f t="shared" si="390"/>
        <v>0</v>
      </c>
      <c r="BM307" s="5">
        <v>75</v>
      </c>
      <c r="BN307" s="298">
        <f t="shared" si="420"/>
        <v>0</v>
      </c>
      <c r="BO307" s="6">
        <v>198</v>
      </c>
      <c r="BP307" s="298">
        <f t="shared" si="677"/>
        <v>0</v>
      </c>
      <c r="BQ307" s="6"/>
      <c r="BR307" s="298">
        <f t="shared" si="678"/>
        <v>0</v>
      </c>
      <c r="BS307" s="183">
        <v>4.0133333333333336</v>
      </c>
      <c r="BT307" s="41">
        <f t="shared" si="423"/>
        <v>301</v>
      </c>
      <c r="BU307" s="183">
        <v>4.1313131313131315</v>
      </c>
      <c r="BV307" s="41">
        <f t="shared" si="679"/>
        <v>818</v>
      </c>
      <c r="BW307" s="183"/>
      <c r="BX307" s="41">
        <f t="shared" si="680"/>
        <v>0</v>
      </c>
      <c r="BY307" s="182"/>
      <c r="BZ307" s="111">
        <f t="shared" si="639"/>
        <v>0</v>
      </c>
      <c r="CA307" s="182"/>
      <c r="CB307" s="111">
        <f t="shared" si="681"/>
        <v>0</v>
      </c>
      <c r="CC307" s="182"/>
      <c r="CD307" s="111">
        <f t="shared" si="682"/>
        <v>0</v>
      </c>
      <c r="CE307" s="8">
        <f t="shared" si="683"/>
        <v>273</v>
      </c>
      <c r="CF307" s="298">
        <f t="shared" si="396"/>
        <v>0</v>
      </c>
      <c r="CG307" s="110">
        <f t="shared" si="684"/>
        <v>4.0989010989010985</v>
      </c>
      <c r="CH307" s="9">
        <f t="shared" si="397"/>
        <v>1119</v>
      </c>
      <c r="CI307" s="10">
        <f t="shared" si="685"/>
        <v>0</v>
      </c>
      <c r="CJ307" s="117">
        <f t="shared" si="398"/>
        <v>0</v>
      </c>
      <c r="CK307" s="5">
        <v>316</v>
      </c>
      <c r="CL307" s="302">
        <f t="shared" si="686"/>
        <v>0</v>
      </c>
      <c r="CM307" s="40">
        <v>5.5791139240506329</v>
      </c>
      <c r="CN307" s="9">
        <f t="shared" si="687"/>
        <v>1763</v>
      </c>
      <c r="CO307" s="6"/>
      <c r="CP307" s="117">
        <f t="shared" si="688"/>
        <v>0</v>
      </c>
      <c r="CQ307" s="195">
        <f t="shared" si="640"/>
        <v>274</v>
      </c>
      <c r="CR307" s="298">
        <f t="shared" si="641"/>
        <v>0</v>
      </c>
      <c r="CS307" s="9">
        <f t="shared" si="642"/>
        <v>1482</v>
      </c>
      <c r="CT307" s="117" t="str">
        <f t="shared" si="643"/>
        <v/>
      </c>
      <c r="CU307" s="196">
        <f t="shared" si="644"/>
        <v>198</v>
      </c>
      <c r="CV307" s="298">
        <f t="shared" si="645"/>
        <v>0</v>
      </c>
      <c r="CW307" s="31">
        <f t="shared" si="646"/>
        <v>818</v>
      </c>
      <c r="CX307" s="121">
        <f t="shared" si="647"/>
        <v>0</v>
      </c>
      <c r="CY307" s="196">
        <f t="shared" si="689"/>
        <v>472</v>
      </c>
      <c r="CZ307" s="298">
        <f t="shared" si="690"/>
        <v>0</v>
      </c>
      <c r="DA307" s="31">
        <f t="shared" si="691"/>
        <v>2300</v>
      </c>
      <c r="DB307" s="121" t="str">
        <f t="shared" si="692"/>
        <v/>
      </c>
      <c r="DC307" s="196">
        <f t="shared" si="648"/>
        <v>396</v>
      </c>
      <c r="DD307" s="298">
        <f t="shared" si="649"/>
        <v>0</v>
      </c>
      <c r="DE307" s="9">
        <f t="shared" si="650"/>
        <v>2310</v>
      </c>
      <c r="DF307" s="11" t="str">
        <f t="shared" si="651"/>
        <v/>
      </c>
      <c r="DG307" s="29">
        <f t="shared" si="693"/>
        <v>5310</v>
      </c>
      <c r="DH307" s="11" t="str">
        <f t="shared" si="694"/>
        <v/>
      </c>
    </row>
    <row r="308" spans="1:112">
      <c r="A308" s="172" t="s">
        <v>290</v>
      </c>
      <c r="B308" s="171" t="s">
        <v>638</v>
      </c>
      <c r="C308" s="172">
        <v>224572</v>
      </c>
      <c r="D308" s="135">
        <v>8</v>
      </c>
      <c r="E308" s="413">
        <v>399</v>
      </c>
      <c r="F308" s="346">
        <v>11</v>
      </c>
      <c r="G308" s="116">
        <f t="shared" si="393"/>
        <v>388</v>
      </c>
      <c r="H308" s="108">
        <f t="shared" si="652"/>
        <v>388</v>
      </c>
      <c r="I308" s="376">
        <f t="shared" si="595"/>
        <v>0</v>
      </c>
      <c r="J308" s="375"/>
      <c r="K308" s="5">
        <v>5</v>
      </c>
      <c r="L308" s="302">
        <f t="shared" si="394"/>
        <v>0</v>
      </c>
      <c r="M308" s="512">
        <v>1</v>
      </c>
      <c r="N308" s="302">
        <f t="shared" si="655"/>
        <v>0</v>
      </c>
      <c r="O308" s="512"/>
      <c r="P308" s="302">
        <f t="shared" si="656"/>
        <v>0</v>
      </c>
      <c r="Q308" s="520">
        <v>4</v>
      </c>
      <c r="R308" s="120">
        <f t="shared" si="376"/>
        <v>20</v>
      </c>
      <c r="S308" s="520">
        <v>7</v>
      </c>
      <c r="T308" s="120">
        <f t="shared" si="657"/>
        <v>7</v>
      </c>
      <c r="U308" s="520"/>
      <c r="V308" s="120">
        <f t="shared" si="658"/>
        <v>0</v>
      </c>
      <c r="W308" s="520"/>
      <c r="X308" s="7">
        <f t="shared" si="638"/>
        <v>0</v>
      </c>
      <c r="Y308" s="182"/>
      <c r="Z308" s="7">
        <f t="shared" si="659"/>
        <v>0</v>
      </c>
      <c r="AA308" s="182"/>
      <c r="AB308" s="7">
        <f t="shared" si="660"/>
        <v>0</v>
      </c>
      <c r="AC308" s="8">
        <f t="shared" si="661"/>
        <v>6</v>
      </c>
      <c r="AD308" s="298">
        <f t="shared" si="379"/>
        <v>0</v>
      </c>
      <c r="AE308" s="110">
        <f t="shared" si="662"/>
        <v>4.5</v>
      </c>
      <c r="AF308" s="9">
        <f t="shared" si="380"/>
        <v>27</v>
      </c>
      <c r="AG308" s="10">
        <f t="shared" si="663"/>
        <v>0</v>
      </c>
      <c r="AH308" s="11">
        <f t="shared" si="381"/>
        <v>0</v>
      </c>
      <c r="AI308" s="6">
        <v>81</v>
      </c>
      <c r="AJ308" s="298">
        <f t="shared" si="664"/>
        <v>0</v>
      </c>
      <c r="AK308" s="6">
        <v>101</v>
      </c>
      <c r="AL308" s="298">
        <f t="shared" si="665"/>
        <v>0</v>
      </c>
      <c r="AM308" s="6"/>
      <c r="AN308" s="298">
        <f t="shared" si="666"/>
        <v>0</v>
      </c>
      <c r="AO308" s="182">
        <v>4.2469135802469138</v>
      </c>
      <c r="AP308" s="41">
        <f t="shared" si="382"/>
        <v>344</v>
      </c>
      <c r="AQ308" s="182">
        <v>4.8316831683168315</v>
      </c>
      <c r="AR308" s="41">
        <f t="shared" si="667"/>
        <v>488</v>
      </c>
      <c r="AS308" s="182"/>
      <c r="AT308" s="41">
        <f t="shared" si="668"/>
        <v>0</v>
      </c>
      <c r="AU308" s="182"/>
      <c r="AV308" s="111">
        <f t="shared" si="669"/>
        <v>0</v>
      </c>
      <c r="AW308" s="182"/>
      <c r="AX308" s="111">
        <f t="shared" si="670"/>
        <v>0</v>
      </c>
      <c r="AY308" s="182"/>
      <c r="AZ308" s="118">
        <f t="shared" si="671"/>
        <v>0</v>
      </c>
      <c r="BA308" s="8">
        <f t="shared" si="672"/>
        <v>182</v>
      </c>
      <c r="BB308" s="298">
        <f t="shared" si="386"/>
        <v>0</v>
      </c>
      <c r="BC308" s="110">
        <f t="shared" si="673"/>
        <v>4.5714285714285712</v>
      </c>
      <c r="BD308" s="9">
        <f t="shared" si="387"/>
        <v>832</v>
      </c>
      <c r="BE308" s="10">
        <f t="shared" si="674"/>
        <v>0</v>
      </c>
      <c r="BF308" s="11">
        <f t="shared" si="388"/>
        <v>0</v>
      </c>
      <c r="BG308" s="304">
        <f t="shared" si="653"/>
        <v>188</v>
      </c>
      <c r="BH308" s="298">
        <f t="shared" si="654"/>
        <v>0</v>
      </c>
      <c r="BI308" s="112">
        <f t="shared" si="675"/>
        <v>4.5691489361702127</v>
      </c>
      <c r="BJ308" s="113">
        <f t="shared" si="389"/>
        <v>859</v>
      </c>
      <c r="BK308" s="10">
        <f t="shared" si="676"/>
        <v>0</v>
      </c>
      <c r="BL308" s="119">
        <f t="shared" si="390"/>
        <v>0</v>
      </c>
      <c r="BM308" s="5">
        <v>30</v>
      </c>
      <c r="BN308" s="298">
        <f t="shared" si="420"/>
        <v>0</v>
      </c>
      <c r="BO308" s="6">
        <v>70</v>
      </c>
      <c r="BP308" s="298">
        <f t="shared" si="677"/>
        <v>0</v>
      </c>
      <c r="BQ308" s="6"/>
      <c r="BR308" s="298">
        <f t="shared" si="678"/>
        <v>0</v>
      </c>
      <c r="BS308" s="183">
        <v>3.3</v>
      </c>
      <c r="BT308" s="41">
        <f t="shared" si="423"/>
        <v>99</v>
      </c>
      <c r="BU308" s="183">
        <v>2.8714285714285714</v>
      </c>
      <c r="BV308" s="41">
        <f t="shared" si="679"/>
        <v>201</v>
      </c>
      <c r="BW308" s="183"/>
      <c r="BX308" s="41">
        <f t="shared" si="680"/>
        <v>0</v>
      </c>
      <c r="BY308" s="182"/>
      <c r="BZ308" s="111">
        <f t="shared" si="639"/>
        <v>0</v>
      </c>
      <c r="CA308" s="182"/>
      <c r="CB308" s="111">
        <f t="shared" si="681"/>
        <v>0</v>
      </c>
      <c r="CC308" s="182"/>
      <c r="CD308" s="111">
        <f t="shared" si="682"/>
        <v>0</v>
      </c>
      <c r="CE308" s="8">
        <f t="shared" si="683"/>
        <v>100</v>
      </c>
      <c r="CF308" s="298">
        <f t="shared" si="396"/>
        <v>0</v>
      </c>
      <c r="CG308" s="110">
        <f t="shared" si="684"/>
        <v>3</v>
      </c>
      <c r="CH308" s="9">
        <f t="shared" si="397"/>
        <v>300</v>
      </c>
      <c r="CI308" s="10">
        <f t="shared" si="685"/>
        <v>0</v>
      </c>
      <c r="CJ308" s="117">
        <f t="shared" si="398"/>
        <v>0</v>
      </c>
      <c r="CK308" s="5">
        <v>100</v>
      </c>
      <c r="CL308" s="302">
        <f t="shared" si="686"/>
        <v>0</v>
      </c>
      <c r="CM308" s="40">
        <v>4.6500000000000004</v>
      </c>
      <c r="CN308" s="9">
        <f t="shared" si="687"/>
        <v>465.00000000000006</v>
      </c>
      <c r="CO308" s="6"/>
      <c r="CP308" s="117">
        <f t="shared" si="688"/>
        <v>0</v>
      </c>
      <c r="CQ308" s="195">
        <f t="shared" si="640"/>
        <v>131</v>
      </c>
      <c r="CR308" s="298">
        <f t="shared" si="641"/>
        <v>0</v>
      </c>
      <c r="CS308" s="9">
        <f t="shared" si="642"/>
        <v>587</v>
      </c>
      <c r="CT308" s="117" t="str">
        <f t="shared" si="643"/>
        <v/>
      </c>
      <c r="CU308" s="196">
        <f t="shared" si="644"/>
        <v>70</v>
      </c>
      <c r="CV308" s="298">
        <f t="shared" si="645"/>
        <v>0</v>
      </c>
      <c r="CW308" s="31">
        <f t="shared" si="646"/>
        <v>201</v>
      </c>
      <c r="CX308" s="121">
        <f t="shared" si="647"/>
        <v>0</v>
      </c>
      <c r="CY308" s="196">
        <f t="shared" si="689"/>
        <v>201</v>
      </c>
      <c r="CZ308" s="298">
        <f t="shared" si="690"/>
        <v>0</v>
      </c>
      <c r="DA308" s="31">
        <f t="shared" si="691"/>
        <v>788</v>
      </c>
      <c r="DB308" s="121" t="str">
        <f t="shared" si="692"/>
        <v/>
      </c>
      <c r="DC308" s="196">
        <f t="shared" si="648"/>
        <v>182</v>
      </c>
      <c r="DD308" s="298">
        <f t="shared" si="649"/>
        <v>0</v>
      </c>
      <c r="DE308" s="9">
        <f t="shared" si="650"/>
        <v>832</v>
      </c>
      <c r="DF308" s="11" t="str">
        <f t="shared" si="651"/>
        <v/>
      </c>
      <c r="DG308" s="29">
        <f t="shared" si="693"/>
        <v>1624</v>
      </c>
      <c r="DH308" s="11" t="str">
        <f t="shared" si="694"/>
        <v/>
      </c>
    </row>
    <row r="309" spans="1:112">
      <c r="A309" s="172" t="s">
        <v>290</v>
      </c>
      <c r="B309" s="171" t="s">
        <v>639</v>
      </c>
      <c r="C309" s="172">
        <v>224642</v>
      </c>
      <c r="D309" s="135">
        <v>8</v>
      </c>
      <c r="E309" s="413">
        <v>2089</v>
      </c>
      <c r="F309" s="346">
        <v>73</v>
      </c>
      <c r="G309" s="116">
        <f t="shared" si="393"/>
        <v>2016</v>
      </c>
      <c r="H309" s="108">
        <f t="shared" si="652"/>
        <v>2016</v>
      </c>
      <c r="I309" s="376">
        <f t="shared" si="595"/>
        <v>0</v>
      </c>
      <c r="J309" s="375"/>
      <c r="K309" s="5">
        <v>38</v>
      </c>
      <c r="L309" s="302">
        <f t="shared" si="394"/>
        <v>0</v>
      </c>
      <c r="M309" s="512">
        <v>27</v>
      </c>
      <c r="N309" s="302">
        <f t="shared" si="655"/>
        <v>0</v>
      </c>
      <c r="O309" s="512"/>
      <c r="P309" s="302">
        <f t="shared" si="656"/>
        <v>0</v>
      </c>
      <c r="Q309" s="520">
        <v>3.2105263157894739</v>
      </c>
      <c r="R309" s="120">
        <f t="shared" si="376"/>
        <v>122.00000000000001</v>
      </c>
      <c r="S309" s="520">
        <v>2.9629629629629628</v>
      </c>
      <c r="T309" s="120">
        <f t="shared" si="657"/>
        <v>80</v>
      </c>
      <c r="U309" s="520"/>
      <c r="V309" s="120">
        <f t="shared" si="658"/>
        <v>0</v>
      </c>
      <c r="W309" s="520"/>
      <c r="X309" s="7">
        <f t="shared" si="638"/>
        <v>0</v>
      </c>
      <c r="Y309" s="182"/>
      <c r="Z309" s="7">
        <f t="shared" si="659"/>
        <v>0</v>
      </c>
      <c r="AA309" s="182"/>
      <c r="AB309" s="7">
        <f t="shared" si="660"/>
        <v>0</v>
      </c>
      <c r="AC309" s="8">
        <f t="shared" si="661"/>
        <v>65</v>
      </c>
      <c r="AD309" s="298">
        <f t="shared" si="379"/>
        <v>0</v>
      </c>
      <c r="AE309" s="110">
        <f t="shared" si="662"/>
        <v>3.1076923076923078</v>
      </c>
      <c r="AF309" s="9">
        <f t="shared" si="380"/>
        <v>202</v>
      </c>
      <c r="AG309" s="10">
        <f t="shared" si="663"/>
        <v>0</v>
      </c>
      <c r="AH309" s="11">
        <f t="shared" si="381"/>
        <v>0</v>
      </c>
      <c r="AI309" s="6">
        <v>652</v>
      </c>
      <c r="AJ309" s="298">
        <f t="shared" si="664"/>
        <v>0</v>
      </c>
      <c r="AK309" s="6">
        <v>430</v>
      </c>
      <c r="AL309" s="298">
        <f t="shared" si="665"/>
        <v>0</v>
      </c>
      <c r="AM309" s="6"/>
      <c r="AN309" s="298">
        <f t="shared" si="666"/>
        <v>0</v>
      </c>
      <c r="AO309" s="182">
        <v>4.8573619631901837</v>
      </c>
      <c r="AP309" s="41">
        <f t="shared" si="382"/>
        <v>3166.9999999999995</v>
      </c>
      <c r="AQ309" s="182">
        <v>5.1046511627906979</v>
      </c>
      <c r="AR309" s="41">
        <f t="shared" si="667"/>
        <v>2195</v>
      </c>
      <c r="AS309" s="182"/>
      <c r="AT309" s="41">
        <f t="shared" si="668"/>
        <v>0</v>
      </c>
      <c r="AU309" s="182"/>
      <c r="AV309" s="111">
        <f t="shared" si="669"/>
        <v>0</v>
      </c>
      <c r="AW309" s="182"/>
      <c r="AX309" s="111">
        <f t="shared" si="670"/>
        <v>0</v>
      </c>
      <c r="AY309" s="182"/>
      <c r="AZ309" s="118">
        <f t="shared" si="671"/>
        <v>0</v>
      </c>
      <c r="BA309" s="8">
        <f t="shared" si="672"/>
        <v>1082</v>
      </c>
      <c r="BB309" s="298">
        <f t="shared" si="386"/>
        <v>0</v>
      </c>
      <c r="BC309" s="110">
        <f t="shared" si="673"/>
        <v>4.9556377079482443</v>
      </c>
      <c r="BD309" s="9">
        <f t="shared" si="387"/>
        <v>5362</v>
      </c>
      <c r="BE309" s="10">
        <f t="shared" si="674"/>
        <v>0</v>
      </c>
      <c r="BF309" s="11">
        <f t="shared" si="388"/>
        <v>0</v>
      </c>
      <c r="BG309" s="304">
        <f t="shared" si="653"/>
        <v>1147</v>
      </c>
      <c r="BH309" s="298">
        <f t="shared" si="654"/>
        <v>0</v>
      </c>
      <c r="BI309" s="112">
        <f t="shared" si="675"/>
        <v>4.8509154315605931</v>
      </c>
      <c r="BJ309" s="113">
        <f t="shared" si="389"/>
        <v>5564</v>
      </c>
      <c r="BK309" s="10">
        <f t="shared" si="676"/>
        <v>0</v>
      </c>
      <c r="BL309" s="119">
        <f t="shared" si="390"/>
        <v>0</v>
      </c>
      <c r="BM309" s="5">
        <v>157</v>
      </c>
      <c r="BN309" s="298">
        <f t="shared" si="420"/>
        <v>0</v>
      </c>
      <c r="BO309" s="6">
        <v>243</v>
      </c>
      <c r="BP309" s="298">
        <f t="shared" si="677"/>
        <v>0</v>
      </c>
      <c r="BQ309" s="6"/>
      <c r="BR309" s="298">
        <f t="shared" si="678"/>
        <v>0</v>
      </c>
      <c r="BS309" s="183">
        <v>4.2165605095541405</v>
      </c>
      <c r="BT309" s="41">
        <f t="shared" si="423"/>
        <v>662.00000000000011</v>
      </c>
      <c r="BU309" s="183">
        <v>4.2016460905349797</v>
      </c>
      <c r="BV309" s="41">
        <f t="shared" si="679"/>
        <v>1021.0000000000001</v>
      </c>
      <c r="BW309" s="183"/>
      <c r="BX309" s="41">
        <f t="shared" si="680"/>
        <v>0</v>
      </c>
      <c r="BY309" s="182"/>
      <c r="BZ309" s="111">
        <f t="shared" si="639"/>
        <v>0</v>
      </c>
      <c r="CA309" s="182"/>
      <c r="CB309" s="111">
        <f t="shared" si="681"/>
        <v>0</v>
      </c>
      <c r="CC309" s="182"/>
      <c r="CD309" s="111">
        <f t="shared" si="682"/>
        <v>0</v>
      </c>
      <c r="CE309" s="8">
        <f t="shared" si="683"/>
        <v>400</v>
      </c>
      <c r="CF309" s="298">
        <f t="shared" si="396"/>
        <v>0</v>
      </c>
      <c r="CG309" s="110">
        <f t="shared" si="684"/>
        <v>4.2075000000000005</v>
      </c>
      <c r="CH309" s="9">
        <f t="shared" si="397"/>
        <v>1683.0000000000002</v>
      </c>
      <c r="CI309" s="10">
        <f t="shared" si="685"/>
        <v>0</v>
      </c>
      <c r="CJ309" s="117">
        <f t="shared" si="398"/>
        <v>0</v>
      </c>
      <c r="CK309" s="5">
        <v>469</v>
      </c>
      <c r="CL309" s="302">
        <f t="shared" si="686"/>
        <v>0</v>
      </c>
      <c r="CM309" s="40">
        <v>6.2345415778251603</v>
      </c>
      <c r="CN309" s="9">
        <f t="shared" si="687"/>
        <v>2924</v>
      </c>
      <c r="CO309" s="6"/>
      <c r="CP309" s="117">
        <f t="shared" si="688"/>
        <v>0</v>
      </c>
      <c r="CQ309" s="195">
        <f t="shared" si="640"/>
        <v>587</v>
      </c>
      <c r="CR309" s="298">
        <f t="shared" si="641"/>
        <v>0</v>
      </c>
      <c r="CS309" s="9">
        <f t="shared" si="642"/>
        <v>2857</v>
      </c>
      <c r="CT309" s="117" t="str">
        <f t="shared" si="643"/>
        <v/>
      </c>
      <c r="CU309" s="196">
        <f t="shared" si="644"/>
        <v>243</v>
      </c>
      <c r="CV309" s="298">
        <f t="shared" si="645"/>
        <v>0</v>
      </c>
      <c r="CW309" s="31">
        <f t="shared" si="646"/>
        <v>1021.0000000000001</v>
      </c>
      <c r="CX309" s="121">
        <f t="shared" si="647"/>
        <v>0</v>
      </c>
      <c r="CY309" s="196">
        <f t="shared" si="689"/>
        <v>830</v>
      </c>
      <c r="CZ309" s="298">
        <f t="shared" si="690"/>
        <v>0</v>
      </c>
      <c r="DA309" s="31">
        <f t="shared" si="691"/>
        <v>3878</v>
      </c>
      <c r="DB309" s="121" t="str">
        <f t="shared" si="692"/>
        <v/>
      </c>
      <c r="DC309" s="196">
        <f t="shared" si="648"/>
        <v>1082</v>
      </c>
      <c r="DD309" s="298">
        <f t="shared" si="649"/>
        <v>0</v>
      </c>
      <c r="DE309" s="9">
        <f t="shared" si="650"/>
        <v>5362</v>
      </c>
      <c r="DF309" s="11" t="str">
        <f t="shared" si="651"/>
        <v/>
      </c>
      <c r="DG309" s="29">
        <f t="shared" si="693"/>
        <v>10171</v>
      </c>
      <c r="DH309" s="11" t="str">
        <f t="shared" si="694"/>
        <v/>
      </c>
    </row>
    <row r="310" spans="1:112">
      <c r="A310" s="172" t="s">
        <v>290</v>
      </c>
      <c r="B310" s="171" t="s">
        <v>640</v>
      </c>
      <c r="C310" s="172">
        <v>225423</v>
      </c>
      <c r="D310" s="135">
        <v>8</v>
      </c>
      <c r="E310" s="413">
        <v>2722</v>
      </c>
      <c r="F310" s="346">
        <v>24</v>
      </c>
      <c r="G310" s="116">
        <f t="shared" si="393"/>
        <v>2698</v>
      </c>
      <c r="H310" s="108">
        <f t="shared" si="652"/>
        <v>2698</v>
      </c>
      <c r="I310" s="376">
        <f t="shared" si="595"/>
        <v>0</v>
      </c>
      <c r="J310" s="375"/>
      <c r="K310" s="5">
        <v>30</v>
      </c>
      <c r="L310" s="302">
        <f t="shared" si="394"/>
        <v>0</v>
      </c>
      <c r="M310" s="512">
        <v>51</v>
      </c>
      <c r="N310" s="302">
        <f t="shared" si="655"/>
        <v>0</v>
      </c>
      <c r="O310" s="512"/>
      <c r="P310" s="302">
        <f t="shared" si="656"/>
        <v>0</v>
      </c>
      <c r="Q310" s="520">
        <v>3.4666666666666668</v>
      </c>
      <c r="R310" s="120">
        <f t="shared" si="376"/>
        <v>104</v>
      </c>
      <c r="S310" s="520">
        <v>2.7058823529411766</v>
      </c>
      <c r="T310" s="120">
        <f t="shared" si="657"/>
        <v>138</v>
      </c>
      <c r="U310" s="520"/>
      <c r="V310" s="120">
        <f t="shared" si="658"/>
        <v>0</v>
      </c>
      <c r="W310" s="520"/>
      <c r="X310" s="7">
        <f t="shared" si="638"/>
        <v>0</v>
      </c>
      <c r="Y310" s="182"/>
      <c r="Z310" s="7">
        <f t="shared" si="659"/>
        <v>0</v>
      </c>
      <c r="AA310" s="182"/>
      <c r="AB310" s="7">
        <f t="shared" si="660"/>
        <v>0</v>
      </c>
      <c r="AC310" s="8">
        <f t="shared" si="661"/>
        <v>81</v>
      </c>
      <c r="AD310" s="298">
        <f t="shared" si="379"/>
        <v>0</v>
      </c>
      <c r="AE310" s="110">
        <f t="shared" si="662"/>
        <v>2.9876543209876543</v>
      </c>
      <c r="AF310" s="9">
        <f t="shared" si="380"/>
        <v>242</v>
      </c>
      <c r="AG310" s="10">
        <f t="shared" si="663"/>
        <v>0</v>
      </c>
      <c r="AH310" s="11">
        <f t="shared" si="381"/>
        <v>0</v>
      </c>
      <c r="AI310" s="6">
        <v>299</v>
      </c>
      <c r="AJ310" s="298">
        <f t="shared" si="664"/>
        <v>0</v>
      </c>
      <c r="AK310" s="6">
        <v>434</v>
      </c>
      <c r="AL310" s="298">
        <f t="shared" si="665"/>
        <v>0</v>
      </c>
      <c r="AM310" s="6"/>
      <c r="AN310" s="298">
        <f t="shared" si="666"/>
        <v>0</v>
      </c>
      <c r="AO310" s="182">
        <v>4.5652173913043477</v>
      </c>
      <c r="AP310" s="41">
        <f t="shared" si="382"/>
        <v>1365</v>
      </c>
      <c r="AQ310" s="182">
        <v>4.9423963133640552</v>
      </c>
      <c r="AR310" s="41">
        <f t="shared" si="667"/>
        <v>2145</v>
      </c>
      <c r="AS310" s="182"/>
      <c r="AT310" s="41">
        <f t="shared" si="668"/>
        <v>0</v>
      </c>
      <c r="AU310" s="182"/>
      <c r="AV310" s="111">
        <f t="shared" si="669"/>
        <v>0</v>
      </c>
      <c r="AW310" s="182"/>
      <c r="AX310" s="111">
        <f t="shared" si="670"/>
        <v>0</v>
      </c>
      <c r="AY310" s="182"/>
      <c r="AZ310" s="118">
        <f t="shared" si="671"/>
        <v>0</v>
      </c>
      <c r="BA310" s="8">
        <f t="shared" si="672"/>
        <v>733</v>
      </c>
      <c r="BB310" s="298">
        <f t="shared" si="386"/>
        <v>0</v>
      </c>
      <c r="BC310" s="110">
        <f t="shared" si="673"/>
        <v>4.7885402455661668</v>
      </c>
      <c r="BD310" s="9">
        <f t="shared" si="387"/>
        <v>3510.0000000000005</v>
      </c>
      <c r="BE310" s="10">
        <f t="shared" si="674"/>
        <v>0</v>
      </c>
      <c r="BF310" s="11">
        <f t="shared" si="388"/>
        <v>0</v>
      </c>
      <c r="BG310" s="304">
        <f t="shared" si="653"/>
        <v>814</v>
      </c>
      <c r="BH310" s="298">
        <f t="shared" si="654"/>
        <v>0</v>
      </c>
      <c r="BI310" s="112">
        <f t="shared" si="675"/>
        <v>4.6093366093366095</v>
      </c>
      <c r="BJ310" s="113">
        <f t="shared" si="389"/>
        <v>3752</v>
      </c>
      <c r="BK310" s="10">
        <f t="shared" si="676"/>
        <v>0</v>
      </c>
      <c r="BL310" s="119">
        <f t="shared" si="390"/>
        <v>0</v>
      </c>
      <c r="BM310" s="5">
        <v>235</v>
      </c>
      <c r="BN310" s="298">
        <f t="shared" si="420"/>
        <v>0</v>
      </c>
      <c r="BO310" s="6">
        <v>443</v>
      </c>
      <c r="BP310" s="298">
        <f t="shared" si="677"/>
        <v>0</v>
      </c>
      <c r="BQ310" s="6"/>
      <c r="BR310" s="298">
        <f t="shared" si="678"/>
        <v>0</v>
      </c>
      <c r="BS310" s="183">
        <v>3.4042553191489362</v>
      </c>
      <c r="BT310" s="41">
        <f t="shared" si="423"/>
        <v>800</v>
      </c>
      <c r="BU310" s="183">
        <v>3.5372460496613995</v>
      </c>
      <c r="BV310" s="41">
        <f t="shared" si="679"/>
        <v>1567</v>
      </c>
      <c r="BW310" s="183"/>
      <c r="BX310" s="41">
        <f t="shared" si="680"/>
        <v>0</v>
      </c>
      <c r="BY310" s="182"/>
      <c r="BZ310" s="111">
        <f t="shared" si="639"/>
        <v>0</v>
      </c>
      <c r="CA310" s="182"/>
      <c r="CB310" s="111">
        <f t="shared" si="681"/>
        <v>0</v>
      </c>
      <c r="CC310" s="182"/>
      <c r="CD310" s="111">
        <f t="shared" si="682"/>
        <v>0</v>
      </c>
      <c r="CE310" s="8">
        <f t="shared" si="683"/>
        <v>678</v>
      </c>
      <c r="CF310" s="298">
        <f t="shared" si="396"/>
        <v>0</v>
      </c>
      <c r="CG310" s="110">
        <f t="shared" si="684"/>
        <v>3.4911504424778763</v>
      </c>
      <c r="CH310" s="9">
        <f t="shared" si="397"/>
        <v>2367</v>
      </c>
      <c r="CI310" s="10">
        <f t="shared" si="685"/>
        <v>0</v>
      </c>
      <c r="CJ310" s="117">
        <f t="shared" si="398"/>
        <v>0</v>
      </c>
      <c r="CK310" s="5">
        <v>1206</v>
      </c>
      <c r="CL310" s="302">
        <f t="shared" si="686"/>
        <v>0</v>
      </c>
      <c r="CM310" s="40">
        <v>4.7553897180762856</v>
      </c>
      <c r="CN310" s="9">
        <f t="shared" si="687"/>
        <v>5735.0000000000009</v>
      </c>
      <c r="CO310" s="6"/>
      <c r="CP310" s="117">
        <f t="shared" si="688"/>
        <v>0</v>
      </c>
      <c r="CQ310" s="195">
        <f t="shared" si="640"/>
        <v>669</v>
      </c>
      <c r="CR310" s="298">
        <f t="shared" si="641"/>
        <v>0</v>
      </c>
      <c r="CS310" s="9">
        <f t="shared" si="642"/>
        <v>2945</v>
      </c>
      <c r="CT310" s="117" t="str">
        <f t="shared" si="643"/>
        <v/>
      </c>
      <c r="CU310" s="196">
        <f t="shared" si="644"/>
        <v>443</v>
      </c>
      <c r="CV310" s="298">
        <f t="shared" si="645"/>
        <v>0</v>
      </c>
      <c r="CW310" s="31">
        <f t="shared" si="646"/>
        <v>1567</v>
      </c>
      <c r="CX310" s="121">
        <f t="shared" si="647"/>
        <v>0</v>
      </c>
      <c r="CY310" s="196">
        <f t="shared" si="689"/>
        <v>1112</v>
      </c>
      <c r="CZ310" s="298">
        <f t="shared" si="690"/>
        <v>0</v>
      </c>
      <c r="DA310" s="31">
        <f t="shared" si="691"/>
        <v>4512</v>
      </c>
      <c r="DB310" s="121" t="str">
        <f t="shared" si="692"/>
        <v/>
      </c>
      <c r="DC310" s="196">
        <f t="shared" si="648"/>
        <v>733</v>
      </c>
      <c r="DD310" s="298">
        <f t="shared" si="649"/>
        <v>0</v>
      </c>
      <c r="DE310" s="9">
        <f t="shared" si="650"/>
        <v>3510.0000000000005</v>
      </c>
      <c r="DF310" s="11" t="str">
        <f t="shared" si="651"/>
        <v/>
      </c>
      <c r="DG310" s="29">
        <f t="shared" si="693"/>
        <v>11854</v>
      </c>
      <c r="DH310" s="11" t="str">
        <f t="shared" si="694"/>
        <v/>
      </c>
    </row>
    <row r="311" spans="1:112">
      <c r="A311" s="172" t="s">
        <v>290</v>
      </c>
      <c r="B311" s="171" t="s">
        <v>641</v>
      </c>
      <c r="C311" s="172">
        <v>226134</v>
      </c>
      <c r="D311" s="135">
        <v>8</v>
      </c>
      <c r="E311" s="413">
        <v>624</v>
      </c>
      <c r="F311" s="346">
        <v>7</v>
      </c>
      <c r="G311" s="116">
        <f t="shared" si="393"/>
        <v>617</v>
      </c>
      <c r="H311" s="108">
        <f t="shared" si="652"/>
        <v>617</v>
      </c>
      <c r="I311" s="376">
        <f t="shared" si="595"/>
        <v>0</v>
      </c>
      <c r="J311" s="375"/>
      <c r="K311" s="5">
        <v>2</v>
      </c>
      <c r="L311" s="302">
        <f t="shared" si="394"/>
        <v>0</v>
      </c>
      <c r="M311" s="512">
        <v>5</v>
      </c>
      <c r="N311" s="302">
        <f t="shared" si="655"/>
        <v>0</v>
      </c>
      <c r="O311" s="512"/>
      <c r="P311" s="302">
        <f t="shared" si="656"/>
        <v>0</v>
      </c>
      <c r="Q311" s="520">
        <v>3.5</v>
      </c>
      <c r="R311" s="120">
        <f t="shared" si="376"/>
        <v>7</v>
      </c>
      <c r="S311" s="520">
        <v>5.2</v>
      </c>
      <c r="T311" s="120">
        <f t="shared" si="657"/>
        <v>26</v>
      </c>
      <c r="U311" s="520"/>
      <c r="V311" s="120">
        <f t="shared" si="658"/>
        <v>0</v>
      </c>
      <c r="W311" s="520"/>
      <c r="X311" s="7">
        <f t="shared" si="638"/>
        <v>0</v>
      </c>
      <c r="Y311" s="182"/>
      <c r="Z311" s="7">
        <f t="shared" si="659"/>
        <v>0</v>
      </c>
      <c r="AA311" s="182"/>
      <c r="AB311" s="7">
        <f t="shared" si="660"/>
        <v>0</v>
      </c>
      <c r="AC311" s="8">
        <f t="shared" si="661"/>
        <v>7</v>
      </c>
      <c r="AD311" s="298">
        <f t="shared" si="379"/>
        <v>0</v>
      </c>
      <c r="AE311" s="110">
        <f t="shared" si="662"/>
        <v>4.7142857142857144</v>
      </c>
      <c r="AF311" s="9">
        <f t="shared" si="380"/>
        <v>33</v>
      </c>
      <c r="AG311" s="10">
        <f t="shared" si="663"/>
        <v>0</v>
      </c>
      <c r="AH311" s="11">
        <f t="shared" si="381"/>
        <v>0</v>
      </c>
      <c r="AI311" s="6">
        <v>175</v>
      </c>
      <c r="AJ311" s="298">
        <f t="shared" si="664"/>
        <v>0</v>
      </c>
      <c r="AK311" s="6">
        <v>129</v>
      </c>
      <c r="AL311" s="298">
        <f t="shared" si="665"/>
        <v>0</v>
      </c>
      <c r="AM311" s="6"/>
      <c r="AN311" s="298">
        <f t="shared" si="666"/>
        <v>0</v>
      </c>
      <c r="AO311" s="182">
        <v>4.72</v>
      </c>
      <c r="AP311" s="41">
        <f t="shared" si="382"/>
        <v>826</v>
      </c>
      <c r="AQ311" s="182">
        <v>4.9147286821705425</v>
      </c>
      <c r="AR311" s="41">
        <f t="shared" si="667"/>
        <v>634</v>
      </c>
      <c r="AS311" s="182"/>
      <c r="AT311" s="41">
        <f t="shared" si="668"/>
        <v>0</v>
      </c>
      <c r="AU311" s="182"/>
      <c r="AV311" s="111">
        <f t="shared" si="669"/>
        <v>0</v>
      </c>
      <c r="AW311" s="182"/>
      <c r="AX311" s="111">
        <f t="shared" si="670"/>
        <v>0</v>
      </c>
      <c r="AY311" s="182"/>
      <c r="AZ311" s="118">
        <f t="shared" si="671"/>
        <v>0</v>
      </c>
      <c r="BA311" s="8">
        <f t="shared" si="672"/>
        <v>304</v>
      </c>
      <c r="BB311" s="298">
        <f t="shared" si="386"/>
        <v>0</v>
      </c>
      <c r="BC311" s="110">
        <f t="shared" si="673"/>
        <v>4.8026315789473681</v>
      </c>
      <c r="BD311" s="9">
        <f t="shared" si="387"/>
        <v>1460</v>
      </c>
      <c r="BE311" s="10">
        <f t="shared" si="674"/>
        <v>0</v>
      </c>
      <c r="BF311" s="11">
        <f t="shared" si="388"/>
        <v>0</v>
      </c>
      <c r="BG311" s="304">
        <f t="shared" si="653"/>
        <v>311</v>
      </c>
      <c r="BH311" s="298">
        <f t="shared" si="654"/>
        <v>0</v>
      </c>
      <c r="BI311" s="112">
        <f t="shared" si="675"/>
        <v>4.80064308681672</v>
      </c>
      <c r="BJ311" s="113">
        <f t="shared" si="389"/>
        <v>1493</v>
      </c>
      <c r="BK311" s="10">
        <f t="shared" si="676"/>
        <v>0</v>
      </c>
      <c r="BL311" s="119">
        <f t="shared" si="390"/>
        <v>0</v>
      </c>
      <c r="BM311" s="5">
        <v>30</v>
      </c>
      <c r="BN311" s="298">
        <f t="shared" si="420"/>
        <v>0</v>
      </c>
      <c r="BO311" s="6">
        <v>38</v>
      </c>
      <c r="BP311" s="298">
        <f t="shared" si="677"/>
        <v>0</v>
      </c>
      <c r="BQ311" s="6"/>
      <c r="BR311" s="298">
        <f t="shared" si="678"/>
        <v>0</v>
      </c>
      <c r="BS311" s="183">
        <v>3.8333333333333335</v>
      </c>
      <c r="BT311" s="41">
        <f t="shared" si="423"/>
        <v>115</v>
      </c>
      <c r="BU311" s="183">
        <v>4.1052631578947372</v>
      </c>
      <c r="BV311" s="41">
        <f t="shared" si="679"/>
        <v>156</v>
      </c>
      <c r="BW311" s="183"/>
      <c r="BX311" s="41">
        <f t="shared" si="680"/>
        <v>0</v>
      </c>
      <c r="BY311" s="182"/>
      <c r="BZ311" s="111">
        <f t="shared" si="639"/>
        <v>0</v>
      </c>
      <c r="CA311" s="182"/>
      <c r="CB311" s="111">
        <f t="shared" si="681"/>
        <v>0</v>
      </c>
      <c r="CC311" s="182"/>
      <c r="CD311" s="111">
        <f t="shared" si="682"/>
        <v>0</v>
      </c>
      <c r="CE311" s="8">
        <f t="shared" si="683"/>
        <v>68</v>
      </c>
      <c r="CF311" s="298">
        <f t="shared" si="396"/>
        <v>0</v>
      </c>
      <c r="CG311" s="110">
        <f t="shared" si="684"/>
        <v>3.9852941176470589</v>
      </c>
      <c r="CH311" s="9">
        <f t="shared" si="397"/>
        <v>271</v>
      </c>
      <c r="CI311" s="10">
        <f t="shared" si="685"/>
        <v>0</v>
      </c>
      <c r="CJ311" s="117">
        <f t="shared" si="398"/>
        <v>0</v>
      </c>
      <c r="CK311" s="5">
        <v>238</v>
      </c>
      <c r="CL311" s="302">
        <f t="shared" si="686"/>
        <v>0</v>
      </c>
      <c r="CM311" s="40">
        <v>6.1260504201680677</v>
      </c>
      <c r="CN311" s="9">
        <f t="shared" si="687"/>
        <v>1458</v>
      </c>
      <c r="CO311" s="6"/>
      <c r="CP311" s="117">
        <f t="shared" si="688"/>
        <v>0</v>
      </c>
      <c r="CQ311" s="195">
        <f t="shared" si="640"/>
        <v>159</v>
      </c>
      <c r="CR311" s="298">
        <f t="shared" si="641"/>
        <v>0</v>
      </c>
      <c r="CS311" s="9">
        <f t="shared" si="642"/>
        <v>749</v>
      </c>
      <c r="CT311" s="117" t="str">
        <f t="shared" si="643"/>
        <v/>
      </c>
      <c r="CU311" s="196">
        <f t="shared" si="644"/>
        <v>38</v>
      </c>
      <c r="CV311" s="298">
        <f t="shared" si="645"/>
        <v>0</v>
      </c>
      <c r="CW311" s="31">
        <f t="shared" si="646"/>
        <v>156</v>
      </c>
      <c r="CX311" s="121">
        <f t="shared" si="647"/>
        <v>0</v>
      </c>
      <c r="CY311" s="196">
        <f t="shared" si="689"/>
        <v>197</v>
      </c>
      <c r="CZ311" s="298">
        <f t="shared" si="690"/>
        <v>0</v>
      </c>
      <c r="DA311" s="31">
        <f t="shared" si="691"/>
        <v>905</v>
      </c>
      <c r="DB311" s="121" t="str">
        <f t="shared" si="692"/>
        <v/>
      </c>
      <c r="DC311" s="196">
        <f t="shared" si="648"/>
        <v>304</v>
      </c>
      <c r="DD311" s="298">
        <f t="shared" si="649"/>
        <v>0</v>
      </c>
      <c r="DE311" s="9">
        <f t="shared" si="650"/>
        <v>1460</v>
      </c>
      <c r="DF311" s="11" t="str">
        <f t="shared" si="651"/>
        <v/>
      </c>
      <c r="DG311" s="29">
        <f t="shared" si="693"/>
        <v>3222</v>
      </c>
      <c r="DH311" s="11" t="str">
        <f t="shared" si="694"/>
        <v/>
      </c>
    </row>
    <row r="312" spans="1:112">
      <c r="A312" s="172" t="s">
        <v>290</v>
      </c>
      <c r="B312" s="173" t="s">
        <v>699</v>
      </c>
      <c r="C312" s="172">
        <v>227182</v>
      </c>
      <c r="D312" s="135">
        <v>8</v>
      </c>
      <c r="E312" s="413">
        <v>2438</v>
      </c>
      <c r="F312" s="346">
        <v>25</v>
      </c>
      <c r="G312" s="116">
        <f>E312-F312</f>
        <v>2413</v>
      </c>
      <c r="H312" s="108">
        <f t="shared" si="652"/>
        <v>2413</v>
      </c>
      <c r="I312" s="376">
        <f>IF(W312&gt;0,H312,)</f>
        <v>0</v>
      </c>
      <c r="J312" s="375"/>
      <c r="K312" s="5">
        <v>61</v>
      </c>
      <c r="L312" s="302">
        <f>IF(W312&gt;0,K312,)</f>
        <v>0</v>
      </c>
      <c r="M312" s="512">
        <v>97</v>
      </c>
      <c r="N312" s="302">
        <f t="shared" si="655"/>
        <v>0</v>
      </c>
      <c r="O312" s="512"/>
      <c r="P312" s="302">
        <f t="shared" si="656"/>
        <v>0</v>
      </c>
      <c r="Q312" s="520">
        <v>3.081967213114754</v>
      </c>
      <c r="R312" s="120">
        <f>IF(K312&gt;0,(K312*Q312),)</f>
        <v>188</v>
      </c>
      <c r="S312" s="520">
        <v>2.7938144329896906</v>
      </c>
      <c r="T312" s="120">
        <f t="shared" si="657"/>
        <v>271</v>
      </c>
      <c r="U312" s="520"/>
      <c r="V312" s="120">
        <f t="shared" si="658"/>
        <v>0</v>
      </c>
      <c r="W312" s="520"/>
      <c r="X312" s="7">
        <f t="shared" si="638"/>
        <v>0</v>
      </c>
      <c r="Y312" s="182"/>
      <c r="Z312" s="7">
        <f t="shared" si="659"/>
        <v>0</v>
      </c>
      <c r="AA312" s="182"/>
      <c r="AB312" s="7">
        <f t="shared" si="660"/>
        <v>0</v>
      </c>
      <c r="AC312" s="8">
        <f t="shared" si="661"/>
        <v>158</v>
      </c>
      <c r="AD312" s="298">
        <f>IF(AG312&gt;0,AC312,)</f>
        <v>0</v>
      </c>
      <c r="AE312" s="110">
        <f t="shared" si="662"/>
        <v>2.9050632911392404</v>
      </c>
      <c r="AF312" s="9">
        <f>IF(AC312&gt;0,(AC312*AE312),)</f>
        <v>459</v>
      </c>
      <c r="AG312" s="10">
        <f t="shared" si="663"/>
        <v>0</v>
      </c>
      <c r="AH312" s="11">
        <f>IF(AD312&gt;0,(AC312*AG312),)</f>
        <v>0</v>
      </c>
      <c r="AI312" s="6">
        <v>446</v>
      </c>
      <c r="AJ312" s="298">
        <f t="shared" si="664"/>
        <v>0</v>
      </c>
      <c r="AK312" s="6">
        <v>672</v>
      </c>
      <c r="AL312" s="298">
        <f t="shared" si="665"/>
        <v>0</v>
      </c>
      <c r="AM312" s="6"/>
      <c r="AN312" s="298">
        <f t="shared" si="666"/>
        <v>0</v>
      </c>
      <c r="AO312" s="182">
        <v>4.7488789237668163</v>
      </c>
      <c r="AP312" s="41">
        <f>IF(AI312&gt;0,(AI312*AO312),)</f>
        <v>2118</v>
      </c>
      <c r="AQ312" s="182">
        <v>4.90625</v>
      </c>
      <c r="AR312" s="41">
        <f t="shared" si="667"/>
        <v>3297</v>
      </c>
      <c r="AS312" s="182"/>
      <c r="AT312" s="41">
        <f t="shared" si="668"/>
        <v>0</v>
      </c>
      <c r="AU312" s="182"/>
      <c r="AV312" s="111">
        <f t="shared" si="669"/>
        <v>0</v>
      </c>
      <c r="AW312" s="182"/>
      <c r="AX312" s="111">
        <f t="shared" si="670"/>
        <v>0</v>
      </c>
      <c r="AY312" s="182"/>
      <c r="AZ312" s="118">
        <f t="shared" si="671"/>
        <v>0</v>
      </c>
      <c r="BA312" s="8">
        <f t="shared" si="672"/>
        <v>1118</v>
      </c>
      <c r="BB312" s="298">
        <f>IF(BE312&gt;0,BA312,)</f>
        <v>0</v>
      </c>
      <c r="BC312" s="110">
        <f t="shared" si="673"/>
        <v>4.8434704830053663</v>
      </c>
      <c r="BD312" s="9">
        <f>IF(BA312&gt;0,(BA312*BC312),)</f>
        <v>5414.9999999999991</v>
      </c>
      <c r="BE312" s="10">
        <f t="shared" si="674"/>
        <v>0</v>
      </c>
      <c r="BF312" s="11">
        <f>IF(BB312&gt;0,(BA312*BE312),)</f>
        <v>0</v>
      </c>
      <c r="BG312" s="304">
        <f t="shared" si="653"/>
        <v>1276</v>
      </c>
      <c r="BH312" s="298">
        <f t="shared" si="654"/>
        <v>0</v>
      </c>
      <c r="BI312" s="112">
        <f t="shared" si="675"/>
        <v>4.6034482758620685</v>
      </c>
      <c r="BJ312" s="113">
        <f>IF(BG312&gt;0,(BG312*BI312),)</f>
        <v>5873.9999999999991</v>
      </c>
      <c r="BK312" s="10">
        <f t="shared" si="676"/>
        <v>0</v>
      </c>
      <c r="BL312" s="119">
        <f>IF(BH312&gt;0,(BH312*BK312),)</f>
        <v>0</v>
      </c>
      <c r="BM312" s="5">
        <v>208</v>
      </c>
      <c r="BN312" s="298">
        <f>IF(BY312&gt;0,BM312,)</f>
        <v>0</v>
      </c>
      <c r="BO312" s="6">
        <v>629</v>
      </c>
      <c r="BP312" s="298">
        <f t="shared" si="677"/>
        <v>0</v>
      </c>
      <c r="BQ312" s="6"/>
      <c r="BR312" s="298">
        <f t="shared" si="678"/>
        <v>0</v>
      </c>
      <c r="BS312" s="183">
        <v>3.5576923076923075</v>
      </c>
      <c r="BT312" s="41">
        <f>IF(BM312&gt;0,(BM312*BS312),)</f>
        <v>740</v>
      </c>
      <c r="BU312" s="183">
        <v>4.0063593004769471</v>
      </c>
      <c r="BV312" s="41">
        <f t="shared" si="679"/>
        <v>2519.9999999999995</v>
      </c>
      <c r="BW312" s="183"/>
      <c r="BX312" s="41">
        <f t="shared" si="680"/>
        <v>0</v>
      </c>
      <c r="BY312" s="182"/>
      <c r="BZ312" s="111">
        <f t="shared" si="639"/>
        <v>0</v>
      </c>
      <c r="CA312" s="182"/>
      <c r="CB312" s="111">
        <f t="shared" si="681"/>
        <v>0</v>
      </c>
      <c r="CC312" s="182"/>
      <c r="CD312" s="111">
        <f t="shared" si="682"/>
        <v>0</v>
      </c>
      <c r="CE312" s="8">
        <f t="shared" si="683"/>
        <v>837</v>
      </c>
      <c r="CF312" s="298">
        <f>IF(CI312&gt;0,CE312,)</f>
        <v>0</v>
      </c>
      <c r="CG312" s="110">
        <f t="shared" si="684"/>
        <v>3.8948626045400232</v>
      </c>
      <c r="CH312" s="9">
        <f>IF(CE312&gt;0,(CE312*CG312),)</f>
        <v>3259.9999999999995</v>
      </c>
      <c r="CI312" s="10">
        <f t="shared" si="685"/>
        <v>0</v>
      </c>
      <c r="CJ312" s="117">
        <f>IF(CE312&gt;0,(CE312*CI312),)</f>
        <v>0</v>
      </c>
      <c r="CK312" s="5">
        <v>300</v>
      </c>
      <c r="CL312" s="302">
        <f t="shared" si="686"/>
        <v>0</v>
      </c>
      <c r="CM312" s="40">
        <v>5.7766666666666664</v>
      </c>
      <c r="CN312" s="9">
        <f t="shared" si="687"/>
        <v>1733</v>
      </c>
      <c r="CO312" s="6"/>
      <c r="CP312" s="117">
        <f t="shared" si="688"/>
        <v>0</v>
      </c>
      <c r="CQ312" s="195">
        <f t="shared" si="640"/>
        <v>880</v>
      </c>
      <c r="CR312" s="298">
        <f t="shared" si="641"/>
        <v>0</v>
      </c>
      <c r="CS312" s="9">
        <f t="shared" si="642"/>
        <v>4037</v>
      </c>
      <c r="CT312" s="117" t="str">
        <f t="shared" si="643"/>
        <v/>
      </c>
      <c r="CU312" s="196">
        <f t="shared" si="644"/>
        <v>629</v>
      </c>
      <c r="CV312" s="298">
        <f t="shared" si="645"/>
        <v>0</v>
      </c>
      <c r="CW312" s="31">
        <f t="shared" si="646"/>
        <v>2519.9999999999995</v>
      </c>
      <c r="CX312" s="121">
        <f t="shared" si="647"/>
        <v>0</v>
      </c>
      <c r="CY312" s="196">
        <f t="shared" si="689"/>
        <v>1509</v>
      </c>
      <c r="CZ312" s="298">
        <f t="shared" si="690"/>
        <v>0</v>
      </c>
      <c r="DA312" s="31">
        <f t="shared" si="691"/>
        <v>6557</v>
      </c>
      <c r="DB312" s="121" t="str">
        <f t="shared" si="692"/>
        <v/>
      </c>
      <c r="DC312" s="196">
        <f t="shared" si="648"/>
        <v>1118</v>
      </c>
      <c r="DD312" s="298">
        <f t="shared" si="649"/>
        <v>0</v>
      </c>
      <c r="DE312" s="9">
        <f t="shared" si="650"/>
        <v>5414.9999999999991</v>
      </c>
      <c r="DF312" s="11" t="str">
        <f t="shared" si="651"/>
        <v/>
      </c>
      <c r="DG312" s="29">
        <f t="shared" si="693"/>
        <v>10866.999999999998</v>
      </c>
      <c r="DH312" s="11" t="str">
        <f t="shared" si="694"/>
        <v/>
      </c>
    </row>
    <row r="313" spans="1:112">
      <c r="A313" s="172" t="s">
        <v>290</v>
      </c>
      <c r="B313" s="171" t="s">
        <v>642</v>
      </c>
      <c r="C313" s="172">
        <v>226578</v>
      </c>
      <c r="D313" s="135">
        <v>8</v>
      </c>
      <c r="E313" s="413">
        <v>575</v>
      </c>
      <c r="F313" s="346">
        <v>17</v>
      </c>
      <c r="G313" s="116">
        <f t="shared" si="393"/>
        <v>558</v>
      </c>
      <c r="H313" s="108">
        <f t="shared" si="652"/>
        <v>558</v>
      </c>
      <c r="I313" s="376">
        <f t="shared" si="595"/>
        <v>0</v>
      </c>
      <c r="J313" s="375"/>
      <c r="K313" s="5">
        <v>42</v>
      </c>
      <c r="L313" s="302">
        <f t="shared" si="394"/>
        <v>0</v>
      </c>
      <c r="M313" s="512">
        <v>22</v>
      </c>
      <c r="N313" s="302">
        <f t="shared" si="655"/>
        <v>0</v>
      </c>
      <c r="O313" s="512"/>
      <c r="P313" s="302">
        <f t="shared" si="656"/>
        <v>0</v>
      </c>
      <c r="Q313" s="520">
        <v>3.2380952380952381</v>
      </c>
      <c r="R313" s="120">
        <f t="shared" si="376"/>
        <v>136</v>
      </c>
      <c r="S313" s="520">
        <v>2.9090909090909092</v>
      </c>
      <c r="T313" s="120">
        <f t="shared" si="657"/>
        <v>64</v>
      </c>
      <c r="U313" s="520"/>
      <c r="V313" s="120">
        <f t="shared" si="658"/>
        <v>0</v>
      </c>
      <c r="W313" s="520"/>
      <c r="X313" s="7">
        <f t="shared" si="638"/>
        <v>0</v>
      </c>
      <c r="Y313" s="182"/>
      <c r="Z313" s="7">
        <f t="shared" si="659"/>
        <v>0</v>
      </c>
      <c r="AA313" s="182"/>
      <c r="AB313" s="7">
        <f t="shared" si="660"/>
        <v>0</v>
      </c>
      <c r="AC313" s="8">
        <f t="shared" si="661"/>
        <v>64</v>
      </c>
      <c r="AD313" s="298">
        <f t="shared" si="379"/>
        <v>0</v>
      </c>
      <c r="AE313" s="110">
        <f t="shared" si="662"/>
        <v>3.125</v>
      </c>
      <c r="AF313" s="9">
        <f t="shared" si="380"/>
        <v>200</v>
      </c>
      <c r="AG313" s="10">
        <f t="shared" si="663"/>
        <v>0</v>
      </c>
      <c r="AH313" s="11">
        <f t="shared" si="381"/>
        <v>0</v>
      </c>
      <c r="AI313" s="6">
        <v>131</v>
      </c>
      <c r="AJ313" s="298">
        <f t="shared" si="664"/>
        <v>0</v>
      </c>
      <c r="AK313" s="6">
        <v>74</v>
      </c>
      <c r="AL313" s="298">
        <f t="shared" si="665"/>
        <v>0</v>
      </c>
      <c r="AM313" s="6"/>
      <c r="AN313" s="298">
        <f t="shared" si="666"/>
        <v>0</v>
      </c>
      <c r="AO313" s="182">
        <v>4.5877862595419847</v>
      </c>
      <c r="AP313" s="41">
        <f t="shared" si="382"/>
        <v>601</v>
      </c>
      <c r="AQ313" s="182">
        <v>4.8108108108108105</v>
      </c>
      <c r="AR313" s="41">
        <f t="shared" si="667"/>
        <v>356</v>
      </c>
      <c r="AS313" s="182"/>
      <c r="AT313" s="41">
        <f t="shared" si="668"/>
        <v>0</v>
      </c>
      <c r="AU313" s="182"/>
      <c r="AV313" s="111">
        <f t="shared" si="669"/>
        <v>0</v>
      </c>
      <c r="AW313" s="182"/>
      <c r="AX313" s="111">
        <f t="shared" si="670"/>
        <v>0</v>
      </c>
      <c r="AY313" s="182"/>
      <c r="AZ313" s="118">
        <f t="shared" si="671"/>
        <v>0</v>
      </c>
      <c r="BA313" s="8">
        <f t="shared" si="672"/>
        <v>205</v>
      </c>
      <c r="BB313" s="298">
        <f t="shared" si="386"/>
        <v>0</v>
      </c>
      <c r="BC313" s="110">
        <f t="shared" si="673"/>
        <v>4.668292682926829</v>
      </c>
      <c r="BD313" s="9">
        <f t="shared" si="387"/>
        <v>956.99999999999989</v>
      </c>
      <c r="BE313" s="10">
        <f t="shared" si="674"/>
        <v>0</v>
      </c>
      <c r="BF313" s="11">
        <f t="shared" si="388"/>
        <v>0</v>
      </c>
      <c r="BG313" s="304">
        <f t="shared" si="653"/>
        <v>269</v>
      </c>
      <c r="BH313" s="298">
        <f t="shared" si="654"/>
        <v>0</v>
      </c>
      <c r="BI313" s="112">
        <f t="shared" si="675"/>
        <v>4.3011152416356877</v>
      </c>
      <c r="BJ313" s="113">
        <f t="shared" si="389"/>
        <v>1157</v>
      </c>
      <c r="BK313" s="10">
        <f t="shared" si="676"/>
        <v>0</v>
      </c>
      <c r="BL313" s="119">
        <f t="shared" si="390"/>
        <v>0</v>
      </c>
      <c r="BM313" s="5">
        <v>87</v>
      </c>
      <c r="BN313" s="298">
        <f t="shared" si="420"/>
        <v>0</v>
      </c>
      <c r="BO313" s="6">
        <v>97</v>
      </c>
      <c r="BP313" s="298">
        <f t="shared" si="677"/>
        <v>0</v>
      </c>
      <c r="BQ313" s="6"/>
      <c r="BR313" s="298">
        <f t="shared" si="678"/>
        <v>0</v>
      </c>
      <c r="BS313" s="183">
        <v>3.3793103448275863</v>
      </c>
      <c r="BT313" s="41">
        <f t="shared" si="423"/>
        <v>294</v>
      </c>
      <c r="BU313" s="183">
        <v>3.4226804123711339</v>
      </c>
      <c r="BV313" s="41">
        <f t="shared" si="679"/>
        <v>332</v>
      </c>
      <c r="BW313" s="183"/>
      <c r="BX313" s="41">
        <f t="shared" si="680"/>
        <v>0</v>
      </c>
      <c r="BY313" s="182"/>
      <c r="BZ313" s="111">
        <f t="shared" si="639"/>
        <v>0</v>
      </c>
      <c r="CA313" s="182"/>
      <c r="CB313" s="111">
        <f t="shared" si="681"/>
        <v>0</v>
      </c>
      <c r="CC313" s="182"/>
      <c r="CD313" s="111">
        <f t="shared" si="682"/>
        <v>0</v>
      </c>
      <c r="CE313" s="8">
        <f t="shared" si="683"/>
        <v>184</v>
      </c>
      <c r="CF313" s="298">
        <f t="shared" si="396"/>
        <v>0</v>
      </c>
      <c r="CG313" s="110">
        <f t="shared" si="684"/>
        <v>3.402173913043478</v>
      </c>
      <c r="CH313" s="9">
        <f t="shared" si="397"/>
        <v>626</v>
      </c>
      <c r="CI313" s="10">
        <f t="shared" si="685"/>
        <v>0</v>
      </c>
      <c r="CJ313" s="117">
        <f t="shared" si="398"/>
        <v>0</v>
      </c>
      <c r="CK313" s="5">
        <v>105</v>
      </c>
      <c r="CL313" s="302">
        <f t="shared" si="686"/>
        <v>0</v>
      </c>
      <c r="CM313" s="40">
        <v>6.038095238095238</v>
      </c>
      <c r="CN313" s="9">
        <f t="shared" si="687"/>
        <v>634</v>
      </c>
      <c r="CO313" s="6"/>
      <c r="CP313" s="117">
        <f t="shared" si="688"/>
        <v>0</v>
      </c>
      <c r="CQ313" s="195">
        <f t="shared" si="640"/>
        <v>161</v>
      </c>
      <c r="CR313" s="298">
        <f t="shared" si="641"/>
        <v>0</v>
      </c>
      <c r="CS313" s="9">
        <f t="shared" si="642"/>
        <v>650</v>
      </c>
      <c r="CT313" s="117" t="str">
        <f t="shared" si="643"/>
        <v/>
      </c>
      <c r="CU313" s="196">
        <f t="shared" si="644"/>
        <v>97</v>
      </c>
      <c r="CV313" s="298">
        <f t="shared" si="645"/>
        <v>0</v>
      </c>
      <c r="CW313" s="31">
        <f t="shared" si="646"/>
        <v>332</v>
      </c>
      <c r="CX313" s="121">
        <f t="shared" si="647"/>
        <v>0</v>
      </c>
      <c r="CY313" s="196">
        <f t="shared" si="689"/>
        <v>258</v>
      </c>
      <c r="CZ313" s="298">
        <f t="shared" si="690"/>
        <v>0</v>
      </c>
      <c r="DA313" s="31">
        <f t="shared" si="691"/>
        <v>982</v>
      </c>
      <c r="DB313" s="121" t="str">
        <f t="shared" si="692"/>
        <v/>
      </c>
      <c r="DC313" s="196">
        <f t="shared" si="648"/>
        <v>205</v>
      </c>
      <c r="DD313" s="298">
        <f t="shared" si="649"/>
        <v>0</v>
      </c>
      <c r="DE313" s="9">
        <f t="shared" si="650"/>
        <v>956.99999999999989</v>
      </c>
      <c r="DF313" s="11" t="str">
        <f t="shared" si="651"/>
        <v/>
      </c>
      <c r="DG313" s="29">
        <f t="shared" si="693"/>
        <v>2417</v>
      </c>
      <c r="DH313" s="11" t="str">
        <f t="shared" si="694"/>
        <v/>
      </c>
    </row>
    <row r="314" spans="1:112">
      <c r="A314" s="328" t="s">
        <v>290</v>
      </c>
      <c r="B314" s="329" t="s">
        <v>643</v>
      </c>
      <c r="C314" s="328">
        <v>227146</v>
      </c>
      <c r="D314" s="330">
        <v>8</v>
      </c>
      <c r="E314" s="413">
        <v>553</v>
      </c>
      <c r="F314" s="346">
        <v>6</v>
      </c>
      <c r="G314" s="116">
        <f t="shared" si="393"/>
        <v>547</v>
      </c>
      <c r="H314" s="108">
        <f t="shared" si="652"/>
        <v>547</v>
      </c>
      <c r="I314" s="376">
        <f t="shared" si="595"/>
        <v>0</v>
      </c>
      <c r="J314" s="375"/>
      <c r="K314" s="5">
        <v>45</v>
      </c>
      <c r="L314" s="302">
        <f t="shared" si="394"/>
        <v>0</v>
      </c>
      <c r="M314" s="512">
        <v>14</v>
      </c>
      <c r="N314" s="302">
        <f t="shared" si="655"/>
        <v>0</v>
      </c>
      <c r="O314" s="512"/>
      <c r="P314" s="302">
        <f t="shared" si="656"/>
        <v>0</v>
      </c>
      <c r="Q314" s="520">
        <v>2.911111111111111</v>
      </c>
      <c r="R314" s="120">
        <f t="shared" si="376"/>
        <v>131</v>
      </c>
      <c r="S314" s="520">
        <v>3.2142857142857144</v>
      </c>
      <c r="T314" s="120">
        <f t="shared" si="657"/>
        <v>45</v>
      </c>
      <c r="U314" s="520"/>
      <c r="V314" s="120">
        <f t="shared" si="658"/>
        <v>0</v>
      </c>
      <c r="W314" s="520"/>
      <c r="X314" s="7">
        <f t="shared" si="638"/>
        <v>0</v>
      </c>
      <c r="Y314" s="182"/>
      <c r="Z314" s="7">
        <f t="shared" si="659"/>
        <v>0</v>
      </c>
      <c r="AA314" s="182"/>
      <c r="AB314" s="7">
        <f t="shared" si="660"/>
        <v>0</v>
      </c>
      <c r="AC314" s="8">
        <f t="shared" si="661"/>
        <v>59</v>
      </c>
      <c r="AD314" s="298">
        <f t="shared" si="379"/>
        <v>0</v>
      </c>
      <c r="AE314" s="110">
        <f t="shared" si="662"/>
        <v>2.9830508474576272</v>
      </c>
      <c r="AF314" s="9">
        <f t="shared" si="380"/>
        <v>176</v>
      </c>
      <c r="AG314" s="10">
        <f t="shared" si="663"/>
        <v>0</v>
      </c>
      <c r="AH314" s="11">
        <f t="shared" si="381"/>
        <v>0</v>
      </c>
      <c r="AI314" s="6">
        <v>192</v>
      </c>
      <c r="AJ314" s="298">
        <f t="shared" si="664"/>
        <v>0</v>
      </c>
      <c r="AK314" s="6">
        <v>69</v>
      </c>
      <c r="AL314" s="298">
        <f t="shared" si="665"/>
        <v>0</v>
      </c>
      <c r="AM314" s="6"/>
      <c r="AN314" s="298">
        <f t="shared" si="666"/>
        <v>0</v>
      </c>
      <c r="AO314" s="182">
        <v>4.046875</v>
      </c>
      <c r="AP314" s="41">
        <f t="shared" si="382"/>
        <v>777</v>
      </c>
      <c r="AQ314" s="182">
        <v>4.7391304347826084</v>
      </c>
      <c r="AR314" s="41">
        <f t="shared" si="667"/>
        <v>327</v>
      </c>
      <c r="AS314" s="182"/>
      <c r="AT314" s="41">
        <f t="shared" si="668"/>
        <v>0</v>
      </c>
      <c r="AU314" s="182"/>
      <c r="AV314" s="111">
        <f t="shared" si="669"/>
        <v>0</v>
      </c>
      <c r="AW314" s="182"/>
      <c r="AX314" s="111">
        <f t="shared" si="670"/>
        <v>0</v>
      </c>
      <c r="AY314" s="182"/>
      <c r="AZ314" s="118">
        <f t="shared" si="671"/>
        <v>0</v>
      </c>
      <c r="BA314" s="8">
        <f t="shared" si="672"/>
        <v>261</v>
      </c>
      <c r="BB314" s="298">
        <f t="shared" si="386"/>
        <v>0</v>
      </c>
      <c r="BC314" s="110">
        <f t="shared" si="673"/>
        <v>4.2298850574712645</v>
      </c>
      <c r="BD314" s="9">
        <f t="shared" si="387"/>
        <v>1104</v>
      </c>
      <c r="BE314" s="10">
        <f t="shared" si="674"/>
        <v>0</v>
      </c>
      <c r="BF314" s="11">
        <f t="shared" si="388"/>
        <v>0</v>
      </c>
      <c r="BG314" s="304">
        <f t="shared" si="653"/>
        <v>320</v>
      </c>
      <c r="BH314" s="298">
        <f t="shared" si="654"/>
        <v>0</v>
      </c>
      <c r="BI314" s="112">
        <f t="shared" si="675"/>
        <v>4</v>
      </c>
      <c r="BJ314" s="113">
        <f t="shared" si="389"/>
        <v>1280</v>
      </c>
      <c r="BK314" s="10">
        <f t="shared" si="676"/>
        <v>0</v>
      </c>
      <c r="BL314" s="119">
        <f t="shared" si="390"/>
        <v>0</v>
      </c>
      <c r="BM314" s="5">
        <v>89</v>
      </c>
      <c r="BN314" s="298">
        <f t="shared" si="420"/>
        <v>0</v>
      </c>
      <c r="BO314" s="6">
        <v>71</v>
      </c>
      <c r="BP314" s="298">
        <f t="shared" si="677"/>
        <v>0</v>
      </c>
      <c r="BQ314" s="6"/>
      <c r="BR314" s="298">
        <f t="shared" si="678"/>
        <v>0</v>
      </c>
      <c r="BS314" s="183">
        <v>2.8539325842696628</v>
      </c>
      <c r="BT314" s="41">
        <f t="shared" si="423"/>
        <v>254</v>
      </c>
      <c r="BU314" s="183">
        <v>3.5211267605633805</v>
      </c>
      <c r="BV314" s="41">
        <f t="shared" si="679"/>
        <v>250</v>
      </c>
      <c r="BW314" s="183"/>
      <c r="BX314" s="41">
        <f t="shared" si="680"/>
        <v>0</v>
      </c>
      <c r="BY314" s="182"/>
      <c r="BZ314" s="111">
        <f t="shared" si="639"/>
        <v>0</v>
      </c>
      <c r="CA314" s="182"/>
      <c r="CB314" s="111">
        <f t="shared" si="681"/>
        <v>0</v>
      </c>
      <c r="CC314" s="182"/>
      <c r="CD314" s="111">
        <f t="shared" si="682"/>
        <v>0</v>
      </c>
      <c r="CE314" s="8">
        <f t="shared" si="683"/>
        <v>160</v>
      </c>
      <c r="CF314" s="298">
        <f t="shared" si="396"/>
        <v>0</v>
      </c>
      <c r="CG314" s="110">
        <f t="shared" si="684"/>
        <v>3.15</v>
      </c>
      <c r="CH314" s="9">
        <f t="shared" si="397"/>
        <v>504</v>
      </c>
      <c r="CI314" s="10">
        <f t="shared" si="685"/>
        <v>0</v>
      </c>
      <c r="CJ314" s="117">
        <f t="shared" si="398"/>
        <v>0</v>
      </c>
      <c r="CK314" s="5">
        <v>67</v>
      </c>
      <c r="CL314" s="302">
        <f t="shared" si="686"/>
        <v>0</v>
      </c>
      <c r="CM314" s="40">
        <v>4.4477611940298507</v>
      </c>
      <c r="CN314" s="9">
        <f t="shared" si="687"/>
        <v>298</v>
      </c>
      <c r="CO314" s="6"/>
      <c r="CP314" s="117">
        <f t="shared" si="688"/>
        <v>0</v>
      </c>
      <c r="CQ314" s="195">
        <f t="shared" si="640"/>
        <v>158</v>
      </c>
      <c r="CR314" s="298">
        <f t="shared" si="641"/>
        <v>0</v>
      </c>
      <c r="CS314" s="9">
        <f t="shared" si="642"/>
        <v>581</v>
      </c>
      <c r="CT314" s="117" t="str">
        <f t="shared" si="643"/>
        <v/>
      </c>
      <c r="CU314" s="196">
        <f t="shared" si="644"/>
        <v>71</v>
      </c>
      <c r="CV314" s="298">
        <f t="shared" si="645"/>
        <v>0</v>
      </c>
      <c r="CW314" s="31">
        <f t="shared" si="646"/>
        <v>250</v>
      </c>
      <c r="CX314" s="121">
        <f t="shared" si="647"/>
        <v>0</v>
      </c>
      <c r="CY314" s="196">
        <f t="shared" si="689"/>
        <v>229</v>
      </c>
      <c r="CZ314" s="298">
        <f t="shared" si="690"/>
        <v>0</v>
      </c>
      <c r="DA314" s="31">
        <f t="shared" si="691"/>
        <v>831</v>
      </c>
      <c r="DB314" s="121" t="str">
        <f t="shared" si="692"/>
        <v/>
      </c>
      <c r="DC314" s="196">
        <f t="shared" si="648"/>
        <v>261</v>
      </c>
      <c r="DD314" s="298">
        <f t="shared" si="649"/>
        <v>0</v>
      </c>
      <c r="DE314" s="9">
        <f t="shared" si="650"/>
        <v>1104</v>
      </c>
      <c r="DF314" s="11" t="str">
        <f t="shared" si="651"/>
        <v/>
      </c>
      <c r="DG314" s="29">
        <f t="shared" si="693"/>
        <v>2082</v>
      </c>
      <c r="DH314" s="11" t="str">
        <f t="shared" si="694"/>
        <v/>
      </c>
    </row>
    <row r="315" spans="1:112">
      <c r="A315" s="172" t="s">
        <v>290</v>
      </c>
      <c r="B315" s="171" t="s">
        <v>644</v>
      </c>
      <c r="C315" s="172">
        <v>227191</v>
      </c>
      <c r="D315" s="135">
        <v>8</v>
      </c>
      <c r="E315" s="413">
        <v>529</v>
      </c>
      <c r="F315" s="346">
        <v>10</v>
      </c>
      <c r="G315" s="116">
        <f t="shared" si="393"/>
        <v>519</v>
      </c>
      <c r="H315" s="108">
        <f t="shared" si="652"/>
        <v>519</v>
      </c>
      <c r="I315" s="376">
        <f t="shared" si="595"/>
        <v>0</v>
      </c>
      <c r="J315" s="375"/>
      <c r="K315" s="5">
        <v>8</v>
      </c>
      <c r="L315" s="302">
        <f t="shared" si="394"/>
        <v>0</v>
      </c>
      <c r="M315" s="512">
        <v>11</v>
      </c>
      <c r="N315" s="302">
        <f t="shared" si="655"/>
        <v>0</v>
      </c>
      <c r="O315" s="512"/>
      <c r="P315" s="302">
        <f t="shared" si="656"/>
        <v>0</v>
      </c>
      <c r="Q315" s="520">
        <v>3</v>
      </c>
      <c r="R315" s="120">
        <f t="shared" si="376"/>
        <v>24</v>
      </c>
      <c r="S315" s="520">
        <v>3.7272727272727271</v>
      </c>
      <c r="T315" s="120">
        <f t="shared" si="657"/>
        <v>41</v>
      </c>
      <c r="U315" s="520"/>
      <c r="V315" s="120">
        <f t="shared" si="658"/>
        <v>0</v>
      </c>
      <c r="W315" s="520"/>
      <c r="X315" s="7">
        <f t="shared" si="638"/>
        <v>0</v>
      </c>
      <c r="Y315" s="182"/>
      <c r="Z315" s="7">
        <f t="shared" si="659"/>
        <v>0</v>
      </c>
      <c r="AA315" s="182"/>
      <c r="AB315" s="7">
        <f t="shared" si="660"/>
        <v>0</v>
      </c>
      <c r="AC315" s="8">
        <f t="shared" si="661"/>
        <v>19</v>
      </c>
      <c r="AD315" s="298">
        <f t="shared" si="379"/>
        <v>0</v>
      </c>
      <c r="AE315" s="110">
        <f t="shared" si="662"/>
        <v>3.4210526315789473</v>
      </c>
      <c r="AF315" s="9">
        <f t="shared" si="380"/>
        <v>65</v>
      </c>
      <c r="AG315" s="10">
        <f t="shared" si="663"/>
        <v>0</v>
      </c>
      <c r="AH315" s="11">
        <f t="shared" si="381"/>
        <v>0</v>
      </c>
      <c r="AI315" s="6">
        <v>168</v>
      </c>
      <c r="AJ315" s="298">
        <f t="shared" si="664"/>
        <v>0</v>
      </c>
      <c r="AK315" s="6">
        <v>115</v>
      </c>
      <c r="AL315" s="298">
        <f t="shared" si="665"/>
        <v>0</v>
      </c>
      <c r="AM315" s="6"/>
      <c r="AN315" s="298">
        <f t="shared" si="666"/>
        <v>0</v>
      </c>
      <c r="AO315" s="182">
        <v>3.8809523809523809</v>
      </c>
      <c r="AP315" s="41">
        <f t="shared" si="382"/>
        <v>652</v>
      </c>
      <c r="AQ315" s="182">
        <v>4.5130434782608697</v>
      </c>
      <c r="AR315" s="41">
        <f t="shared" si="667"/>
        <v>519</v>
      </c>
      <c r="AS315" s="182"/>
      <c r="AT315" s="41">
        <f t="shared" si="668"/>
        <v>0</v>
      </c>
      <c r="AU315" s="182"/>
      <c r="AV315" s="111">
        <f t="shared" si="669"/>
        <v>0</v>
      </c>
      <c r="AW315" s="182"/>
      <c r="AX315" s="111">
        <f t="shared" si="670"/>
        <v>0</v>
      </c>
      <c r="AY315" s="182"/>
      <c r="AZ315" s="118">
        <f t="shared" si="671"/>
        <v>0</v>
      </c>
      <c r="BA315" s="8">
        <f t="shared" si="672"/>
        <v>283</v>
      </c>
      <c r="BB315" s="298">
        <f t="shared" si="386"/>
        <v>0</v>
      </c>
      <c r="BC315" s="110">
        <f t="shared" si="673"/>
        <v>4.137809187279152</v>
      </c>
      <c r="BD315" s="9">
        <f t="shared" si="387"/>
        <v>1171</v>
      </c>
      <c r="BE315" s="10">
        <f t="shared" si="674"/>
        <v>0</v>
      </c>
      <c r="BF315" s="11">
        <f t="shared" si="388"/>
        <v>0</v>
      </c>
      <c r="BG315" s="304">
        <f t="shared" si="653"/>
        <v>302</v>
      </c>
      <c r="BH315" s="298">
        <f t="shared" si="654"/>
        <v>0</v>
      </c>
      <c r="BI315" s="112">
        <f t="shared" si="675"/>
        <v>4.0927152317880795</v>
      </c>
      <c r="BJ315" s="113">
        <f t="shared" si="389"/>
        <v>1236</v>
      </c>
      <c r="BK315" s="10">
        <f t="shared" si="676"/>
        <v>0</v>
      </c>
      <c r="BL315" s="119">
        <f t="shared" si="390"/>
        <v>0</v>
      </c>
      <c r="BM315" s="5">
        <v>49</v>
      </c>
      <c r="BN315" s="298">
        <f t="shared" si="420"/>
        <v>0</v>
      </c>
      <c r="BO315" s="6">
        <v>75</v>
      </c>
      <c r="BP315" s="298">
        <f t="shared" si="677"/>
        <v>0</v>
      </c>
      <c r="BQ315" s="6"/>
      <c r="BR315" s="298">
        <f t="shared" si="678"/>
        <v>0</v>
      </c>
      <c r="BS315" s="183">
        <v>3.3673469387755102</v>
      </c>
      <c r="BT315" s="41">
        <f t="shared" si="423"/>
        <v>165</v>
      </c>
      <c r="BU315" s="183">
        <v>3.08</v>
      </c>
      <c r="BV315" s="41">
        <f t="shared" si="679"/>
        <v>231</v>
      </c>
      <c r="BW315" s="183"/>
      <c r="BX315" s="41">
        <f t="shared" si="680"/>
        <v>0</v>
      </c>
      <c r="BY315" s="182"/>
      <c r="BZ315" s="111">
        <f t="shared" si="639"/>
        <v>0</v>
      </c>
      <c r="CA315" s="182"/>
      <c r="CB315" s="111">
        <f t="shared" si="681"/>
        <v>0</v>
      </c>
      <c r="CC315" s="182"/>
      <c r="CD315" s="111">
        <f t="shared" si="682"/>
        <v>0</v>
      </c>
      <c r="CE315" s="8">
        <f t="shared" si="683"/>
        <v>124</v>
      </c>
      <c r="CF315" s="298">
        <f t="shared" si="396"/>
        <v>0</v>
      </c>
      <c r="CG315" s="110">
        <f t="shared" si="684"/>
        <v>3.193548387096774</v>
      </c>
      <c r="CH315" s="9">
        <f t="shared" si="397"/>
        <v>396</v>
      </c>
      <c r="CI315" s="10">
        <f t="shared" si="685"/>
        <v>0</v>
      </c>
      <c r="CJ315" s="117">
        <f t="shared" si="398"/>
        <v>0</v>
      </c>
      <c r="CK315" s="5">
        <v>93</v>
      </c>
      <c r="CL315" s="302">
        <f t="shared" si="686"/>
        <v>0</v>
      </c>
      <c r="CM315" s="40">
        <v>4.172043010752688</v>
      </c>
      <c r="CN315" s="9">
        <f t="shared" si="687"/>
        <v>388</v>
      </c>
      <c r="CO315" s="6"/>
      <c r="CP315" s="117">
        <f t="shared" si="688"/>
        <v>0</v>
      </c>
      <c r="CQ315" s="195">
        <f t="shared" si="640"/>
        <v>164</v>
      </c>
      <c r="CR315" s="298">
        <f t="shared" si="641"/>
        <v>0</v>
      </c>
      <c r="CS315" s="9">
        <f t="shared" si="642"/>
        <v>684</v>
      </c>
      <c r="CT315" s="117" t="str">
        <f t="shared" si="643"/>
        <v/>
      </c>
      <c r="CU315" s="196">
        <f t="shared" si="644"/>
        <v>75</v>
      </c>
      <c r="CV315" s="298">
        <f t="shared" si="645"/>
        <v>0</v>
      </c>
      <c r="CW315" s="31">
        <f t="shared" si="646"/>
        <v>231</v>
      </c>
      <c r="CX315" s="121">
        <f t="shared" si="647"/>
        <v>0</v>
      </c>
      <c r="CY315" s="196">
        <f t="shared" si="689"/>
        <v>239</v>
      </c>
      <c r="CZ315" s="298">
        <f t="shared" si="690"/>
        <v>0</v>
      </c>
      <c r="DA315" s="31">
        <f t="shared" si="691"/>
        <v>915</v>
      </c>
      <c r="DB315" s="121" t="str">
        <f t="shared" si="692"/>
        <v/>
      </c>
      <c r="DC315" s="196">
        <f t="shared" si="648"/>
        <v>283</v>
      </c>
      <c r="DD315" s="298">
        <f t="shared" si="649"/>
        <v>0</v>
      </c>
      <c r="DE315" s="9">
        <f t="shared" si="650"/>
        <v>1171</v>
      </c>
      <c r="DF315" s="11" t="str">
        <f t="shared" si="651"/>
        <v/>
      </c>
      <c r="DG315" s="29">
        <f t="shared" si="693"/>
        <v>2020</v>
      </c>
      <c r="DH315" s="11" t="str">
        <f t="shared" si="694"/>
        <v/>
      </c>
    </row>
    <row r="316" spans="1:112">
      <c r="A316" s="172" t="s">
        <v>290</v>
      </c>
      <c r="B316" s="171" t="s">
        <v>645</v>
      </c>
      <c r="C316" s="172">
        <v>420398</v>
      </c>
      <c r="D316" s="135">
        <v>8</v>
      </c>
      <c r="E316" s="413">
        <v>701</v>
      </c>
      <c r="F316" s="346">
        <v>31</v>
      </c>
      <c r="G316" s="116">
        <f t="shared" si="393"/>
        <v>670</v>
      </c>
      <c r="H316" s="108">
        <f t="shared" si="652"/>
        <v>670</v>
      </c>
      <c r="I316" s="376">
        <f t="shared" si="595"/>
        <v>0</v>
      </c>
      <c r="J316" s="375"/>
      <c r="K316" s="5">
        <v>32</v>
      </c>
      <c r="L316" s="302">
        <f t="shared" si="394"/>
        <v>0</v>
      </c>
      <c r="M316" s="512">
        <v>22</v>
      </c>
      <c r="N316" s="302">
        <f t="shared" si="655"/>
        <v>0</v>
      </c>
      <c r="O316" s="512"/>
      <c r="P316" s="302">
        <f t="shared" si="656"/>
        <v>0</v>
      </c>
      <c r="Q316" s="520">
        <v>3.21875</v>
      </c>
      <c r="R316" s="120">
        <f t="shared" si="376"/>
        <v>103</v>
      </c>
      <c r="S316" s="520">
        <v>3.2272727272727271</v>
      </c>
      <c r="T316" s="120">
        <f t="shared" si="657"/>
        <v>71</v>
      </c>
      <c r="U316" s="520"/>
      <c r="V316" s="120">
        <f t="shared" si="658"/>
        <v>0</v>
      </c>
      <c r="W316" s="520"/>
      <c r="X316" s="7">
        <f t="shared" si="638"/>
        <v>0</v>
      </c>
      <c r="Y316" s="182"/>
      <c r="Z316" s="7">
        <f t="shared" si="659"/>
        <v>0</v>
      </c>
      <c r="AA316" s="182"/>
      <c r="AB316" s="7">
        <f t="shared" si="660"/>
        <v>0</v>
      </c>
      <c r="AC316" s="8">
        <f t="shared" si="661"/>
        <v>54</v>
      </c>
      <c r="AD316" s="298">
        <f t="shared" si="379"/>
        <v>0</v>
      </c>
      <c r="AE316" s="110">
        <f t="shared" si="662"/>
        <v>3.2222222222222223</v>
      </c>
      <c r="AF316" s="9">
        <f t="shared" si="380"/>
        <v>174</v>
      </c>
      <c r="AG316" s="10">
        <f t="shared" si="663"/>
        <v>0</v>
      </c>
      <c r="AH316" s="11">
        <f t="shared" si="381"/>
        <v>0</v>
      </c>
      <c r="AI316" s="6">
        <v>165</v>
      </c>
      <c r="AJ316" s="298">
        <f t="shared" si="664"/>
        <v>0</v>
      </c>
      <c r="AK316" s="6">
        <v>119</v>
      </c>
      <c r="AL316" s="298">
        <f t="shared" si="665"/>
        <v>0</v>
      </c>
      <c r="AM316" s="6"/>
      <c r="AN316" s="298">
        <f t="shared" si="666"/>
        <v>0</v>
      </c>
      <c r="AO316" s="182">
        <v>4.1939393939393943</v>
      </c>
      <c r="AP316" s="41">
        <f t="shared" si="382"/>
        <v>692.00000000000011</v>
      </c>
      <c r="AQ316" s="182">
        <v>4.6722689075630255</v>
      </c>
      <c r="AR316" s="41">
        <f t="shared" si="667"/>
        <v>556</v>
      </c>
      <c r="AS316" s="182"/>
      <c r="AT316" s="41">
        <f t="shared" si="668"/>
        <v>0</v>
      </c>
      <c r="AU316" s="182"/>
      <c r="AV316" s="111">
        <f t="shared" si="669"/>
        <v>0</v>
      </c>
      <c r="AW316" s="182"/>
      <c r="AX316" s="111">
        <f t="shared" si="670"/>
        <v>0</v>
      </c>
      <c r="AY316" s="182"/>
      <c r="AZ316" s="118">
        <f t="shared" si="671"/>
        <v>0</v>
      </c>
      <c r="BA316" s="8">
        <f t="shared" si="672"/>
        <v>284</v>
      </c>
      <c r="BB316" s="298">
        <f t="shared" si="386"/>
        <v>0</v>
      </c>
      <c r="BC316" s="110">
        <f t="shared" si="673"/>
        <v>4.394366197183099</v>
      </c>
      <c r="BD316" s="9">
        <f t="shared" si="387"/>
        <v>1248</v>
      </c>
      <c r="BE316" s="10">
        <f t="shared" si="674"/>
        <v>0</v>
      </c>
      <c r="BF316" s="11">
        <f t="shared" si="388"/>
        <v>0</v>
      </c>
      <c r="BG316" s="304">
        <f t="shared" si="653"/>
        <v>338</v>
      </c>
      <c r="BH316" s="298">
        <f t="shared" si="654"/>
        <v>0</v>
      </c>
      <c r="BI316" s="112">
        <f t="shared" si="675"/>
        <v>4.2071005917159763</v>
      </c>
      <c r="BJ316" s="113">
        <f t="shared" si="389"/>
        <v>1422</v>
      </c>
      <c r="BK316" s="10">
        <f t="shared" si="676"/>
        <v>0</v>
      </c>
      <c r="BL316" s="119">
        <f t="shared" si="390"/>
        <v>0</v>
      </c>
      <c r="BM316" s="5">
        <v>97</v>
      </c>
      <c r="BN316" s="298">
        <f t="shared" si="420"/>
        <v>0</v>
      </c>
      <c r="BO316" s="6">
        <v>188</v>
      </c>
      <c r="BP316" s="298">
        <f t="shared" si="677"/>
        <v>0</v>
      </c>
      <c r="BQ316" s="6"/>
      <c r="BR316" s="298">
        <f t="shared" si="678"/>
        <v>0</v>
      </c>
      <c r="BS316" s="183">
        <v>2.9381443298969074</v>
      </c>
      <c r="BT316" s="41">
        <f t="shared" si="423"/>
        <v>285</v>
      </c>
      <c r="BU316" s="183">
        <v>3.4574468085106385</v>
      </c>
      <c r="BV316" s="41">
        <f t="shared" si="679"/>
        <v>650</v>
      </c>
      <c r="BW316" s="183"/>
      <c r="BX316" s="41">
        <f t="shared" si="680"/>
        <v>0</v>
      </c>
      <c r="BY316" s="182"/>
      <c r="BZ316" s="111">
        <f t="shared" si="639"/>
        <v>0</v>
      </c>
      <c r="CA316" s="182"/>
      <c r="CB316" s="111">
        <f t="shared" si="681"/>
        <v>0</v>
      </c>
      <c r="CC316" s="182"/>
      <c r="CD316" s="111">
        <f t="shared" si="682"/>
        <v>0</v>
      </c>
      <c r="CE316" s="8">
        <f t="shared" si="683"/>
        <v>285</v>
      </c>
      <c r="CF316" s="298">
        <f t="shared" si="396"/>
        <v>0</v>
      </c>
      <c r="CG316" s="110">
        <f t="shared" si="684"/>
        <v>3.2807017543859649</v>
      </c>
      <c r="CH316" s="9">
        <f t="shared" si="397"/>
        <v>935</v>
      </c>
      <c r="CI316" s="10">
        <f t="shared" si="685"/>
        <v>0</v>
      </c>
      <c r="CJ316" s="117">
        <f t="shared" si="398"/>
        <v>0</v>
      </c>
      <c r="CK316" s="5">
        <v>47</v>
      </c>
      <c r="CL316" s="302">
        <f t="shared" si="686"/>
        <v>0</v>
      </c>
      <c r="CM316" s="40">
        <v>3.6382978723404253</v>
      </c>
      <c r="CN316" s="9">
        <f t="shared" si="687"/>
        <v>171</v>
      </c>
      <c r="CO316" s="6"/>
      <c r="CP316" s="117">
        <f t="shared" si="688"/>
        <v>0</v>
      </c>
      <c r="CQ316" s="195">
        <f t="shared" si="640"/>
        <v>216</v>
      </c>
      <c r="CR316" s="298">
        <f t="shared" si="641"/>
        <v>0</v>
      </c>
      <c r="CS316" s="9">
        <f t="shared" si="642"/>
        <v>841</v>
      </c>
      <c r="CT316" s="117" t="str">
        <f t="shared" si="643"/>
        <v/>
      </c>
      <c r="CU316" s="196">
        <f t="shared" si="644"/>
        <v>188</v>
      </c>
      <c r="CV316" s="298">
        <f t="shared" si="645"/>
        <v>0</v>
      </c>
      <c r="CW316" s="31">
        <f t="shared" si="646"/>
        <v>650</v>
      </c>
      <c r="CX316" s="121">
        <f t="shared" si="647"/>
        <v>0</v>
      </c>
      <c r="CY316" s="196">
        <f t="shared" si="689"/>
        <v>404</v>
      </c>
      <c r="CZ316" s="298">
        <f t="shared" si="690"/>
        <v>0</v>
      </c>
      <c r="DA316" s="31">
        <f t="shared" si="691"/>
        <v>1491</v>
      </c>
      <c r="DB316" s="121" t="str">
        <f t="shared" si="692"/>
        <v/>
      </c>
      <c r="DC316" s="196">
        <f t="shared" si="648"/>
        <v>284</v>
      </c>
      <c r="DD316" s="298">
        <f t="shared" si="649"/>
        <v>0</v>
      </c>
      <c r="DE316" s="9">
        <f t="shared" si="650"/>
        <v>1248</v>
      </c>
      <c r="DF316" s="11" t="str">
        <f t="shared" si="651"/>
        <v/>
      </c>
      <c r="DG316" s="29">
        <f t="shared" si="693"/>
        <v>2528</v>
      </c>
      <c r="DH316" s="11" t="str">
        <f t="shared" si="694"/>
        <v/>
      </c>
    </row>
    <row r="317" spans="1:112">
      <c r="A317" s="172" t="s">
        <v>290</v>
      </c>
      <c r="B317" s="171" t="s">
        <v>646</v>
      </c>
      <c r="C317" s="172">
        <v>246354</v>
      </c>
      <c r="D317" s="135">
        <v>8</v>
      </c>
      <c r="E317" s="413">
        <v>618</v>
      </c>
      <c r="F317" s="346">
        <v>129</v>
      </c>
      <c r="G317" s="116">
        <f t="shared" si="393"/>
        <v>489</v>
      </c>
      <c r="H317" s="108">
        <f t="shared" si="652"/>
        <v>489</v>
      </c>
      <c r="I317" s="376">
        <f t="shared" si="595"/>
        <v>0</v>
      </c>
      <c r="J317" s="375"/>
      <c r="K317" s="5">
        <v>32</v>
      </c>
      <c r="L317" s="302">
        <f t="shared" si="394"/>
        <v>0</v>
      </c>
      <c r="M317" s="512">
        <v>13</v>
      </c>
      <c r="N317" s="302">
        <f t="shared" si="655"/>
        <v>0</v>
      </c>
      <c r="O317" s="512"/>
      <c r="P317" s="302">
        <f t="shared" si="656"/>
        <v>0</v>
      </c>
      <c r="Q317" s="520">
        <v>3.6875</v>
      </c>
      <c r="R317" s="120">
        <f t="shared" si="376"/>
        <v>118</v>
      </c>
      <c r="S317" s="520">
        <v>3.7692307692307692</v>
      </c>
      <c r="T317" s="120">
        <f t="shared" si="657"/>
        <v>49</v>
      </c>
      <c r="U317" s="520"/>
      <c r="V317" s="120">
        <f t="shared" si="658"/>
        <v>0</v>
      </c>
      <c r="W317" s="520"/>
      <c r="X317" s="7">
        <f t="shared" si="638"/>
        <v>0</v>
      </c>
      <c r="Y317" s="182"/>
      <c r="Z317" s="7">
        <f t="shared" si="659"/>
        <v>0</v>
      </c>
      <c r="AA317" s="182"/>
      <c r="AB317" s="7">
        <f t="shared" si="660"/>
        <v>0</v>
      </c>
      <c r="AC317" s="8">
        <f t="shared" si="661"/>
        <v>45</v>
      </c>
      <c r="AD317" s="298">
        <f t="shared" si="379"/>
        <v>0</v>
      </c>
      <c r="AE317" s="110">
        <f t="shared" si="662"/>
        <v>3.7111111111111112</v>
      </c>
      <c r="AF317" s="9">
        <f t="shared" si="380"/>
        <v>167</v>
      </c>
      <c r="AG317" s="10">
        <f t="shared" si="663"/>
        <v>0</v>
      </c>
      <c r="AH317" s="11">
        <f t="shared" si="381"/>
        <v>0</v>
      </c>
      <c r="AI317" s="6">
        <v>145</v>
      </c>
      <c r="AJ317" s="298">
        <f t="shared" si="664"/>
        <v>0</v>
      </c>
      <c r="AK317" s="6">
        <v>78</v>
      </c>
      <c r="AL317" s="298">
        <f t="shared" si="665"/>
        <v>0</v>
      </c>
      <c r="AM317" s="6"/>
      <c r="AN317" s="298">
        <f t="shared" si="666"/>
        <v>0</v>
      </c>
      <c r="AO317" s="182">
        <v>4.8137931034482762</v>
      </c>
      <c r="AP317" s="41">
        <f t="shared" si="382"/>
        <v>698</v>
      </c>
      <c r="AQ317" s="182">
        <v>4.9615384615384617</v>
      </c>
      <c r="AR317" s="41">
        <f t="shared" si="667"/>
        <v>387</v>
      </c>
      <c r="AS317" s="182"/>
      <c r="AT317" s="41">
        <f t="shared" si="668"/>
        <v>0</v>
      </c>
      <c r="AU317" s="182"/>
      <c r="AV317" s="111">
        <f t="shared" si="669"/>
        <v>0</v>
      </c>
      <c r="AW317" s="182"/>
      <c r="AX317" s="111">
        <f t="shared" si="670"/>
        <v>0</v>
      </c>
      <c r="AY317" s="182"/>
      <c r="AZ317" s="118">
        <f t="shared" si="671"/>
        <v>0</v>
      </c>
      <c r="BA317" s="8">
        <f t="shared" si="672"/>
        <v>223</v>
      </c>
      <c r="BB317" s="298">
        <f t="shared" si="386"/>
        <v>0</v>
      </c>
      <c r="BC317" s="110">
        <f t="shared" si="673"/>
        <v>4.8654708520179373</v>
      </c>
      <c r="BD317" s="9">
        <f t="shared" si="387"/>
        <v>1085</v>
      </c>
      <c r="BE317" s="10">
        <f t="shared" si="674"/>
        <v>0</v>
      </c>
      <c r="BF317" s="11">
        <f t="shared" si="388"/>
        <v>0</v>
      </c>
      <c r="BG317" s="304">
        <f t="shared" si="653"/>
        <v>268</v>
      </c>
      <c r="BH317" s="298">
        <f t="shared" si="654"/>
        <v>0</v>
      </c>
      <c r="BI317" s="112">
        <f t="shared" si="675"/>
        <v>4.6716417910447765</v>
      </c>
      <c r="BJ317" s="113">
        <f t="shared" si="389"/>
        <v>1252</v>
      </c>
      <c r="BK317" s="10">
        <f t="shared" si="676"/>
        <v>0</v>
      </c>
      <c r="BL317" s="119">
        <f t="shared" si="390"/>
        <v>0</v>
      </c>
      <c r="BM317" s="5">
        <v>48</v>
      </c>
      <c r="BN317" s="298">
        <f t="shared" si="420"/>
        <v>0</v>
      </c>
      <c r="BO317" s="6">
        <v>93</v>
      </c>
      <c r="BP317" s="298">
        <f t="shared" si="677"/>
        <v>0</v>
      </c>
      <c r="BQ317" s="6"/>
      <c r="BR317" s="298">
        <f t="shared" si="678"/>
        <v>0</v>
      </c>
      <c r="BS317" s="183">
        <v>3.4583333333333335</v>
      </c>
      <c r="BT317" s="41">
        <f t="shared" si="423"/>
        <v>166</v>
      </c>
      <c r="BU317" s="183">
        <v>3.860215053763441</v>
      </c>
      <c r="BV317" s="41">
        <f t="shared" si="679"/>
        <v>359</v>
      </c>
      <c r="BW317" s="183"/>
      <c r="BX317" s="41">
        <f t="shared" si="680"/>
        <v>0</v>
      </c>
      <c r="BY317" s="182"/>
      <c r="BZ317" s="111">
        <f t="shared" si="639"/>
        <v>0</v>
      </c>
      <c r="CA317" s="182"/>
      <c r="CB317" s="111">
        <f t="shared" si="681"/>
        <v>0</v>
      </c>
      <c r="CC317" s="182"/>
      <c r="CD317" s="111">
        <f t="shared" si="682"/>
        <v>0</v>
      </c>
      <c r="CE317" s="8">
        <f t="shared" si="683"/>
        <v>141</v>
      </c>
      <c r="CF317" s="298">
        <f t="shared" si="396"/>
        <v>0</v>
      </c>
      <c r="CG317" s="110">
        <f t="shared" si="684"/>
        <v>3.7234042553191489</v>
      </c>
      <c r="CH317" s="9">
        <f t="shared" si="397"/>
        <v>525</v>
      </c>
      <c r="CI317" s="10">
        <f t="shared" si="685"/>
        <v>0</v>
      </c>
      <c r="CJ317" s="117">
        <f t="shared" si="398"/>
        <v>0</v>
      </c>
      <c r="CK317" s="5">
        <v>80</v>
      </c>
      <c r="CL317" s="302">
        <f t="shared" si="686"/>
        <v>0</v>
      </c>
      <c r="CM317" s="40">
        <v>6.4874999999999998</v>
      </c>
      <c r="CN317" s="9">
        <f t="shared" si="687"/>
        <v>519</v>
      </c>
      <c r="CO317" s="6"/>
      <c r="CP317" s="117">
        <f t="shared" si="688"/>
        <v>0</v>
      </c>
      <c r="CQ317" s="195">
        <f t="shared" si="640"/>
        <v>126</v>
      </c>
      <c r="CR317" s="298">
        <f t="shared" si="641"/>
        <v>0</v>
      </c>
      <c r="CS317" s="9">
        <f t="shared" si="642"/>
        <v>553</v>
      </c>
      <c r="CT317" s="117" t="str">
        <f t="shared" si="643"/>
        <v/>
      </c>
      <c r="CU317" s="196">
        <f t="shared" si="644"/>
        <v>93</v>
      </c>
      <c r="CV317" s="298">
        <f t="shared" si="645"/>
        <v>0</v>
      </c>
      <c r="CW317" s="31">
        <f t="shared" si="646"/>
        <v>359</v>
      </c>
      <c r="CX317" s="121">
        <f t="shared" si="647"/>
        <v>0</v>
      </c>
      <c r="CY317" s="196">
        <f t="shared" si="689"/>
        <v>219</v>
      </c>
      <c r="CZ317" s="298">
        <f t="shared" si="690"/>
        <v>0</v>
      </c>
      <c r="DA317" s="31">
        <f t="shared" si="691"/>
        <v>912</v>
      </c>
      <c r="DB317" s="121" t="str">
        <f t="shared" si="692"/>
        <v/>
      </c>
      <c r="DC317" s="196">
        <f t="shared" si="648"/>
        <v>223</v>
      </c>
      <c r="DD317" s="298">
        <f t="shared" si="649"/>
        <v>0</v>
      </c>
      <c r="DE317" s="9">
        <f t="shared" si="650"/>
        <v>1085</v>
      </c>
      <c r="DF317" s="11" t="str">
        <f t="shared" si="651"/>
        <v/>
      </c>
      <c r="DG317" s="29">
        <f t="shared" si="693"/>
        <v>2296</v>
      </c>
      <c r="DH317" s="11" t="str">
        <f t="shared" si="694"/>
        <v/>
      </c>
    </row>
    <row r="318" spans="1:112">
      <c r="A318" s="172" t="s">
        <v>290</v>
      </c>
      <c r="B318" s="171" t="s">
        <v>647</v>
      </c>
      <c r="C318" s="172">
        <v>227766</v>
      </c>
      <c r="D318" s="135">
        <v>8</v>
      </c>
      <c r="E318" s="413">
        <v>918</v>
      </c>
      <c r="F318" s="346">
        <v>8</v>
      </c>
      <c r="G318" s="116">
        <f t="shared" si="393"/>
        <v>910</v>
      </c>
      <c r="H318" s="108">
        <f t="shared" si="652"/>
        <v>910</v>
      </c>
      <c r="I318" s="376">
        <f t="shared" si="595"/>
        <v>0</v>
      </c>
      <c r="J318" s="375"/>
      <c r="K318" s="5">
        <v>4</v>
      </c>
      <c r="L318" s="302">
        <f t="shared" si="394"/>
        <v>0</v>
      </c>
      <c r="M318" s="512">
        <v>3</v>
      </c>
      <c r="N318" s="302">
        <f t="shared" si="655"/>
        <v>0</v>
      </c>
      <c r="O318" s="512"/>
      <c r="P318" s="302">
        <f t="shared" si="656"/>
        <v>0</v>
      </c>
      <c r="Q318" s="520">
        <v>3.5</v>
      </c>
      <c r="R318" s="120">
        <f t="shared" si="376"/>
        <v>14</v>
      </c>
      <c r="S318" s="520">
        <v>3</v>
      </c>
      <c r="T318" s="120">
        <f t="shared" si="657"/>
        <v>9</v>
      </c>
      <c r="U318" s="520"/>
      <c r="V318" s="120">
        <f t="shared" si="658"/>
        <v>0</v>
      </c>
      <c r="W318" s="520"/>
      <c r="X318" s="7">
        <f t="shared" si="638"/>
        <v>0</v>
      </c>
      <c r="Y318" s="182"/>
      <c r="Z318" s="7">
        <f t="shared" si="659"/>
        <v>0</v>
      </c>
      <c r="AA318" s="182"/>
      <c r="AB318" s="7">
        <f t="shared" si="660"/>
        <v>0</v>
      </c>
      <c r="AC318" s="8">
        <f t="shared" si="661"/>
        <v>7</v>
      </c>
      <c r="AD318" s="298">
        <f t="shared" si="379"/>
        <v>0</v>
      </c>
      <c r="AE318" s="110">
        <f t="shared" si="662"/>
        <v>3.2857142857142856</v>
      </c>
      <c r="AF318" s="9">
        <f t="shared" si="380"/>
        <v>23</v>
      </c>
      <c r="AG318" s="10">
        <f t="shared" si="663"/>
        <v>0</v>
      </c>
      <c r="AH318" s="11">
        <f t="shared" si="381"/>
        <v>0</v>
      </c>
      <c r="AI318" s="6">
        <v>174</v>
      </c>
      <c r="AJ318" s="298">
        <f t="shared" si="664"/>
        <v>0</v>
      </c>
      <c r="AK318" s="6">
        <v>247</v>
      </c>
      <c r="AL318" s="298">
        <f t="shared" si="665"/>
        <v>0</v>
      </c>
      <c r="AM318" s="6"/>
      <c r="AN318" s="298">
        <f t="shared" si="666"/>
        <v>0</v>
      </c>
      <c r="AO318" s="182">
        <v>4.5172413793103452</v>
      </c>
      <c r="AP318" s="41">
        <f t="shared" si="382"/>
        <v>786.00000000000011</v>
      </c>
      <c r="AQ318" s="182">
        <v>4.5101214574898787</v>
      </c>
      <c r="AR318" s="41">
        <f t="shared" si="667"/>
        <v>1114</v>
      </c>
      <c r="AS318" s="182"/>
      <c r="AT318" s="41">
        <f t="shared" si="668"/>
        <v>0</v>
      </c>
      <c r="AU318" s="182"/>
      <c r="AV318" s="111">
        <f t="shared" si="669"/>
        <v>0</v>
      </c>
      <c r="AW318" s="182"/>
      <c r="AX318" s="111">
        <f t="shared" si="670"/>
        <v>0</v>
      </c>
      <c r="AY318" s="182"/>
      <c r="AZ318" s="118">
        <f t="shared" si="671"/>
        <v>0</v>
      </c>
      <c r="BA318" s="8">
        <f t="shared" si="672"/>
        <v>421</v>
      </c>
      <c r="BB318" s="298">
        <f t="shared" si="386"/>
        <v>0</v>
      </c>
      <c r="BC318" s="110">
        <f t="shared" si="673"/>
        <v>4.513064133016627</v>
      </c>
      <c r="BD318" s="9">
        <f t="shared" si="387"/>
        <v>1900</v>
      </c>
      <c r="BE318" s="10">
        <f t="shared" si="674"/>
        <v>0</v>
      </c>
      <c r="BF318" s="11">
        <f t="shared" si="388"/>
        <v>0</v>
      </c>
      <c r="BG318" s="304">
        <f t="shared" si="653"/>
        <v>428</v>
      </c>
      <c r="BH318" s="298">
        <f t="shared" si="654"/>
        <v>0</v>
      </c>
      <c r="BI318" s="112">
        <f t="shared" si="675"/>
        <v>4.4929906542056077</v>
      </c>
      <c r="BJ318" s="113">
        <f t="shared" si="389"/>
        <v>1923</v>
      </c>
      <c r="BK318" s="10">
        <f t="shared" si="676"/>
        <v>0</v>
      </c>
      <c r="BL318" s="119">
        <f t="shared" si="390"/>
        <v>0</v>
      </c>
      <c r="BM318" s="5">
        <v>65</v>
      </c>
      <c r="BN318" s="298">
        <f t="shared" si="420"/>
        <v>0</v>
      </c>
      <c r="BO318" s="6">
        <v>149</v>
      </c>
      <c r="BP318" s="298">
        <f t="shared" si="677"/>
        <v>0</v>
      </c>
      <c r="BQ318" s="6"/>
      <c r="BR318" s="298">
        <f t="shared" si="678"/>
        <v>0</v>
      </c>
      <c r="BS318" s="183">
        <v>2.7846153846153845</v>
      </c>
      <c r="BT318" s="41">
        <f t="shared" si="423"/>
        <v>181</v>
      </c>
      <c r="BU318" s="183">
        <v>2.9597315436241609</v>
      </c>
      <c r="BV318" s="41">
        <f t="shared" si="679"/>
        <v>441</v>
      </c>
      <c r="BW318" s="183"/>
      <c r="BX318" s="41">
        <f t="shared" si="680"/>
        <v>0</v>
      </c>
      <c r="BY318" s="182"/>
      <c r="BZ318" s="111">
        <f t="shared" si="639"/>
        <v>0</v>
      </c>
      <c r="CA318" s="182"/>
      <c r="CB318" s="111">
        <f t="shared" si="681"/>
        <v>0</v>
      </c>
      <c r="CC318" s="182"/>
      <c r="CD318" s="111">
        <f t="shared" si="682"/>
        <v>0</v>
      </c>
      <c r="CE318" s="8">
        <f t="shared" si="683"/>
        <v>214</v>
      </c>
      <c r="CF318" s="298">
        <f t="shared" si="396"/>
        <v>0</v>
      </c>
      <c r="CG318" s="110">
        <f t="shared" si="684"/>
        <v>2.9065420560747666</v>
      </c>
      <c r="CH318" s="9">
        <f t="shared" si="397"/>
        <v>622</v>
      </c>
      <c r="CI318" s="10">
        <f t="shared" si="685"/>
        <v>0</v>
      </c>
      <c r="CJ318" s="117">
        <f t="shared" si="398"/>
        <v>0</v>
      </c>
      <c r="CK318" s="5">
        <v>268</v>
      </c>
      <c r="CL318" s="302">
        <f t="shared" si="686"/>
        <v>0</v>
      </c>
      <c r="CM318" s="40">
        <v>2.3731343283582089</v>
      </c>
      <c r="CN318" s="9">
        <f t="shared" si="687"/>
        <v>636</v>
      </c>
      <c r="CO318" s="6"/>
      <c r="CP318" s="117">
        <f t="shared" si="688"/>
        <v>0</v>
      </c>
      <c r="CQ318" s="195">
        <f t="shared" si="640"/>
        <v>312</v>
      </c>
      <c r="CR318" s="298">
        <f t="shared" si="641"/>
        <v>0</v>
      </c>
      <c r="CS318" s="9">
        <f t="shared" si="642"/>
        <v>1295</v>
      </c>
      <c r="CT318" s="117" t="str">
        <f t="shared" si="643"/>
        <v/>
      </c>
      <c r="CU318" s="196">
        <f t="shared" si="644"/>
        <v>149</v>
      </c>
      <c r="CV318" s="298">
        <f t="shared" si="645"/>
        <v>0</v>
      </c>
      <c r="CW318" s="31">
        <f t="shared" si="646"/>
        <v>441</v>
      </c>
      <c r="CX318" s="121">
        <f t="shared" si="647"/>
        <v>0</v>
      </c>
      <c r="CY318" s="196">
        <f t="shared" si="689"/>
        <v>461</v>
      </c>
      <c r="CZ318" s="298">
        <f t="shared" si="690"/>
        <v>0</v>
      </c>
      <c r="DA318" s="31">
        <f t="shared" si="691"/>
        <v>1736</v>
      </c>
      <c r="DB318" s="121" t="str">
        <f t="shared" si="692"/>
        <v/>
      </c>
      <c r="DC318" s="196">
        <f t="shared" si="648"/>
        <v>421</v>
      </c>
      <c r="DD318" s="298">
        <f t="shared" si="649"/>
        <v>0</v>
      </c>
      <c r="DE318" s="9">
        <f t="shared" si="650"/>
        <v>1900</v>
      </c>
      <c r="DF318" s="11" t="str">
        <f t="shared" si="651"/>
        <v/>
      </c>
      <c r="DG318" s="29">
        <f t="shared" si="693"/>
        <v>3181</v>
      </c>
      <c r="DH318" s="11" t="str">
        <f t="shared" si="694"/>
        <v/>
      </c>
    </row>
    <row r="319" spans="1:112">
      <c r="A319" s="172" t="s">
        <v>290</v>
      </c>
      <c r="B319" s="171" t="s">
        <v>648</v>
      </c>
      <c r="C319" s="172">
        <v>227924</v>
      </c>
      <c r="D319" s="135">
        <v>8</v>
      </c>
      <c r="E319" s="413">
        <v>1186</v>
      </c>
      <c r="F319" s="346">
        <v>53</v>
      </c>
      <c r="G319" s="116">
        <f t="shared" si="393"/>
        <v>1133</v>
      </c>
      <c r="H319" s="108">
        <f t="shared" si="652"/>
        <v>1133</v>
      </c>
      <c r="I319" s="376">
        <f t="shared" si="595"/>
        <v>0</v>
      </c>
      <c r="J319" s="375"/>
      <c r="K319" s="5">
        <v>26</v>
      </c>
      <c r="L319" s="302">
        <f t="shared" si="394"/>
        <v>0</v>
      </c>
      <c r="M319" s="512">
        <v>11</v>
      </c>
      <c r="N319" s="302">
        <f t="shared" si="655"/>
        <v>0</v>
      </c>
      <c r="O319" s="512"/>
      <c r="P319" s="302">
        <f t="shared" si="656"/>
        <v>0</v>
      </c>
      <c r="Q319" s="520">
        <v>4.3461538461538458</v>
      </c>
      <c r="R319" s="120">
        <f t="shared" si="376"/>
        <v>112.99999999999999</v>
      </c>
      <c r="S319" s="520">
        <v>3.9090909090909092</v>
      </c>
      <c r="T319" s="120">
        <f t="shared" si="657"/>
        <v>43</v>
      </c>
      <c r="U319" s="520"/>
      <c r="V319" s="120">
        <f t="shared" si="658"/>
        <v>0</v>
      </c>
      <c r="W319" s="520"/>
      <c r="X319" s="7">
        <f t="shared" si="638"/>
        <v>0</v>
      </c>
      <c r="Y319" s="182"/>
      <c r="Z319" s="7">
        <f t="shared" si="659"/>
        <v>0</v>
      </c>
      <c r="AA319" s="182"/>
      <c r="AB319" s="7">
        <f t="shared" si="660"/>
        <v>0</v>
      </c>
      <c r="AC319" s="8">
        <f t="shared" si="661"/>
        <v>37</v>
      </c>
      <c r="AD319" s="298">
        <f t="shared" si="379"/>
        <v>0</v>
      </c>
      <c r="AE319" s="110">
        <f t="shared" si="662"/>
        <v>4.2162162162162158</v>
      </c>
      <c r="AF319" s="9">
        <f t="shared" si="380"/>
        <v>155.99999999999997</v>
      </c>
      <c r="AG319" s="10">
        <f t="shared" si="663"/>
        <v>0</v>
      </c>
      <c r="AH319" s="11">
        <f t="shared" si="381"/>
        <v>0</v>
      </c>
      <c r="AI319" s="6">
        <v>190</v>
      </c>
      <c r="AJ319" s="298">
        <f t="shared" si="664"/>
        <v>0</v>
      </c>
      <c r="AK319" s="6">
        <v>193</v>
      </c>
      <c r="AL319" s="298">
        <f t="shared" si="665"/>
        <v>0</v>
      </c>
      <c r="AM319" s="6"/>
      <c r="AN319" s="298">
        <f t="shared" si="666"/>
        <v>0</v>
      </c>
      <c r="AO319" s="182">
        <v>5.0210526315789474</v>
      </c>
      <c r="AP319" s="41">
        <f t="shared" si="382"/>
        <v>954</v>
      </c>
      <c r="AQ319" s="182">
        <v>5.4455958549222796</v>
      </c>
      <c r="AR319" s="41">
        <f t="shared" si="667"/>
        <v>1051</v>
      </c>
      <c r="AS319" s="182"/>
      <c r="AT319" s="41">
        <f t="shared" si="668"/>
        <v>0</v>
      </c>
      <c r="AU319" s="182"/>
      <c r="AV319" s="111">
        <f t="shared" si="669"/>
        <v>0</v>
      </c>
      <c r="AW319" s="182"/>
      <c r="AX319" s="111">
        <f t="shared" si="670"/>
        <v>0</v>
      </c>
      <c r="AY319" s="182"/>
      <c r="AZ319" s="118">
        <f t="shared" si="671"/>
        <v>0</v>
      </c>
      <c r="BA319" s="8">
        <f t="shared" si="672"/>
        <v>383</v>
      </c>
      <c r="BB319" s="298">
        <f t="shared" si="386"/>
        <v>0</v>
      </c>
      <c r="BC319" s="110">
        <f t="shared" si="673"/>
        <v>5.2349869451697124</v>
      </c>
      <c r="BD319" s="9">
        <f t="shared" si="387"/>
        <v>2004.9999999999998</v>
      </c>
      <c r="BE319" s="10">
        <f t="shared" si="674"/>
        <v>0</v>
      </c>
      <c r="BF319" s="11">
        <f t="shared" si="388"/>
        <v>0</v>
      </c>
      <c r="BG319" s="304">
        <f t="shared" si="653"/>
        <v>420</v>
      </c>
      <c r="BH319" s="298">
        <f t="shared" si="654"/>
        <v>0</v>
      </c>
      <c r="BI319" s="112">
        <f t="shared" si="675"/>
        <v>5.1452380952380938</v>
      </c>
      <c r="BJ319" s="113">
        <f t="shared" si="389"/>
        <v>2160.9999999999995</v>
      </c>
      <c r="BK319" s="10">
        <f t="shared" si="676"/>
        <v>0</v>
      </c>
      <c r="BL319" s="119">
        <f t="shared" si="390"/>
        <v>0</v>
      </c>
      <c r="BM319" s="5">
        <v>143</v>
      </c>
      <c r="BN319" s="298">
        <f t="shared" si="420"/>
        <v>0</v>
      </c>
      <c r="BO319" s="6">
        <v>291</v>
      </c>
      <c r="BP319" s="298">
        <f t="shared" si="677"/>
        <v>0</v>
      </c>
      <c r="BQ319" s="6"/>
      <c r="BR319" s="298">
        <f t="shared" si="678"/>
        <v>0</v>
      </c>
      <c r="BS319" s="183">
        <v>3.93006993006993</v>
      </c>
      <c r="BT319" s="41">
        <f t="shared" si="423"/>
        <v>562</v>
      </c>
      <c r="BU319" s="183">
        <v>3.6357388316151202</v>
      </c>
      <c r="BV319" s="41">
        <f t="shared" si="679"/>
        <v>1058</v>
      </c>
      <c r="BW319" s="183"/>
      <c r="BX319" s="41">
        <f t="shared" si="680"/>
        <v>0</v>
      </c>
      <c r="BY319" s="182"/>
      <c r="BZ319" s="111">
        <f t="shared" si="639"/>
        <v>0</v>
      </c>
      <c r="CA319" s="182"/>
      <c r="CB319" s="111">
        <f t="shared" si="681"/>
        <v>0</v>
      </c>
      <c r="CC319" s="182"/>
      <c r="CD319" s="111">
        <f t="shared" si="682"/>
        <v>0</v>
      </c>
      <c r="CE319" s="8">
        <f t="shared" si="683"/>
        <v>434</v>
      </c>
      <c r="CF319" s="298">
        <f t="shared" si="396"/>
        <v>0</v>
      </c>
      <c r="CG319" s="110">
        <f t="shared" si="684"/>
        <v>3.7327188940092166</v>
      </c>
      <c r="CH319" s="9">
        <f t="shared" si="397"/>
        <v>1620</v>
      </c>
      <c r="CI319" s="10">
        <f t="shared" si="685"/>
        <v>0</v>
      </c>
      <c r="CJ319" s="117">
        <f t="shared" si="398"/>
        <v>0</v>
      </c>
      <c r="CK319" s="5">
        <v>279</v>
      </c>
      <c r="CL319" s="302">
        <f t="shared" si="686"/>
        <v>0</v>
      </c>
      <c r="CM319" s="40">
        <v>6.279569892473118</v>
      </c>
      <c r="CN319" s="9">
        <f t="shared" si="687"/>
        <v>1752</v>
      </c>
      <c r="CO319" s="6"/>
      <c r="CP319" s="117">
        <f t="shared" si="688"/>
        <v>0</v>
      </c>
      <c r="CQ319" s="195">
        <f t="shared" si="640"/>
        <v>336</v>
      </c>
      <c r="CR319" s="298">
        <f t="shared" si="641"/>
        <v>0</v>
      </c>
      <c r="CS319" s="9">
        <f t="shared" si="642"/>
        <v>1613</v>
      </c>
      <c r="CT319" s="117" t="str">
        <f t="shared" si="643"/>
        <v/>
      </c>
      <c r="CU319" s="196">
        <f t="shared" si="644"/>
        <v>291</v>
      </c>
      <c r="CV319" s="298">
        <f t="shared" si="645"/>
        <v>0</v>
      </c>
      <c r="CW319" s="31">
        <f t="shared" si="646"/>
        <v>1058</v>
      </c>
      <c r="CX319" s="121">
        <f t="shared" si="647"/>
        <v>0</v>
      </c>
      <c r="CY319" s="196">
        <f t="shared" si="689"/>
        <v>627</v>
      </c>
      <c r="CZ319" s="298">
        <f t="shared" si="690"/>
        <v>0</v>
      </c>
      <c r="DA319" s="31">
        <f t="shared" si="691"/>
        <v>2671</v>
      </c>
      <c r="DB319" s="121" t="str">
        <f t="shared" si="692"/>
        <v/>
      </c>
      <c r="DC319" s="196">
        <f t="shared" si="648"/>
        <v>383</v>
      </c>
      <c r="DD319" s="298">
        <f t="shared" si="649"/>
        <v>0</v>
      </c>
      <c r="DE319" s="9">
        <f t="shared" si="650"/>
        <v>2004.9999999999998</v>
      </c>
      <c r="DF319" s="11" t="str">
        <f t="shared" si="651"/>
        <v/>
      </c>
      <c r="DG319" s="29">
        <f t="shared" si="693"/>
        <v>5533</v>
      </c>
      <c r="DH319" s="11" t="str">
        <f t="shared" si="694"/>
        <v/>
      </c>
    </row>
    <row r="320" spans="1:112">
      <c r="A320" s="172" t="s">
        <v>290</v>
      </c>
      <c r="B320" s="171" t="s">
        <v>649</v>
      </c>
      <c r="C320" s="172">
        <v>227979</v>
      </c>
      <c r="D320" s="135">
        <v>8</v>
      </c>
      <c r="E320" s="413">
        <v>1852</v>
      </c>
      <c r="F320" s="346">
        <v>16</v>
      </c>
      <c r="G320" s="116">
        <f t="shared" si="393"/>
        <v>1836</v>
      </c>
      <c r="H320" s="108">
        <f t="shared" si="652"/>
        <v>1836</v>
      </c>
      <c r="I320" s="376">
        <f t="shared" si="595"/>
        <v>0</v>
      </c>
      <c r="J320" s="375"/>
      <c r="K320" s="5">
        <v>76</v>
      </c>
      <c r="L320" s="302">
        <f t="shared" si="394"/>
        <v>0</v>
      </c>
      <c r="M320" s="512">
        <v>63</v>
      </c>
      <c r="N320" s="302">
        <f t="shared" si="655"/>
        <v>0</v>
      </c>
      <c r="O320" s="512"/>
      <c r="P320" s="302">
        <f t="shared" si="656"/>
        <v>0</v>
      </c>
      <c r="Q320" s="520">
        <v>2.9473684210526314</v>
      </c>
      <c r="R320" s="120">
        <f t="shared" si="376"/>
        <v>224</v>
      </c>
      <c r="S320" s="520">
        <v>2.8571428571428572</v>
      </c>
      <c r="T320" s="120">
        <f t="shared" si="657"/>
        <v>180</v>
      </c>
      <c r="U320" s="520"/>
      <c r="V320" s="120">
        <f t="shared" si="658"/>
        <v>0</v>
      </c>
      <c r="W320" s="520"/>
      <c r="X320" s="7">
        <f t="shared" si="638"/>
        <v>0</v>
      </c>
      <c r="Y320" s="182"/>
      <c r="Z320" s="7">
        <f t="shared" si="659"/>
        <v>0</v>
      </c>
      <c r="AA320" s="182"/>
      <c r="AB320" s="7">
        <f t="shared" si="660"/>
        <v>0</v>
      </c>
      <c r="AC320" s="8">
        <f t="shared" si="661"/>
        <v>139</v>
      </c>
      <c r="AD320" s="298">
        <f t="shared" si="379"/>
        <v>0</v>
      </c>
      <c r="AE320" s="110">
        <f t="shared" si="662"/>
        <v>2.906474820143885</v>
      </c>
      <c r="AF320" s="9">
        <f t="shared" si="380"/>
        <v>404</v>
      </c>
      <c r="AG320" s="10">
        <f t="shared" si="663"/>
        <v>0</v>
      </c>
      <c r="AH320" s="11">
        <f t="shared" si="381"/>
        <v>0</v>
      </c>
      <c r="AI320" s="6">
        <v>487</v>
      </c>
      <c r="AJ320" s="298">
        <f t="shared" si="664"/>
        <v>0</v>
      </c>
      <c r="AK320" s="6">
        <v>352</v>
      </c>
      <c r="AL320" s="298">
        <f t="shared" si="665"/>
        <v>0</v>
      </c>
      <c r="AM320" s="6"/>
      <c r="AN320" s="298">
        <f t="shared" si="666"/>
        <v>0</v>
      </c>
      <c r="AO320" s="182">
        <v>4.6057494866529778</v>
      </c>
      <c r="AP320" s="41">
        <f t="shared" si="382"/>
        <v>2243</v>
      </c>
      <c r="AQ320" s="182">
        <v>5.2556818181818183</v>
      </c>
      <c r="AR320" s="41">
        <f t="shared" si="667"/>
        <v>1850</v>
      </c>
      <c r="AS320" s="182"/>
      <c r="AT320" s="41">
        <f t="shared" si="668"/>
        <v>0</v>
      </c>
      <c r="AU320" s="182"/>
      <c r="AV320" s="111">
        <f t="shared" si="669"/>
        <v>0</v>
      </c>
      <c r="AW320" s="182"/>
      <c r="AX320" s="111">
        <f t="shared" si="670"/>
        <v>0</v>
      </c>
      <c r="AY320" s="182"/>
      <c r="AZ320" s="118">
        <f t="shared" si="671"/>
        <v>0</v>
      </c>
      <c r="BA320" s="8">
        <f t="shared" si="672"/>
        <v>839</v>
      </c>
      <c r="BB320" s="298">
        <f t="shared" si="386"/>
        <v>0</v>
      </c>
      <c r="BC320" s="110">
        <f t="shared" si="673"/>
        <v>4.8784266984505367</v>
      </c>
      <c r="BD320" s="9">
        <f t="shared" si="387"/>
        <v>4093.0000000000005</v>
      </c>
      <c r="BE320" s="10">
        <f t="shared" si="674"/>
        <v>0</v>
      </c>
      <c r="BF320" s="11">
        <f t="shared" si="388"/>
        <v>0</v>
      </c>
      <c r="BG320" s="304">
        <f t="shared" si="653"/>
        <v>978</v>
      </c>
      <c r="BH320" s="298">
        <f t="shared" si="654"/>
        <v>0</v>
      </c>
      <c r="BI320" s="112">
        <f t="shared" si="675"/>
        <v>4.5981595092024543</v>
      </c>
      <c r="BJ320" s="113">
        <f t="shared" si="389"/>
        <v>4497</v>
      </c>
      <c r="BK320" s="10">
        <f t="shared" si="676"/>
        <v>0</v>
      </c>
      <c r="BL320" s="119">
        <f t="shared" si="390"/>
        <v>0</v>
      </c>
      <c r="BM320" s="5">
        <v>190</v>
      </c>
      <c r="BN320" s="298">
        <f t="shared" si="420"/>
        <v>0</v>
      </c>
      <c r="BO320" s="6">
        <v>370</v>
      </c>
      <c r="BP320" s="298">
        <f t="shared" si="677"/>
        <v>0</v>
      </c>
      <c r="BQ320" s="6"/>
      <c r="BR320" s="298">
        <f t="shared" si="678"/>
        <v>0</v>
      </c>
      <c r="BS320" s="183">
        <v>3.3894736842105262</v>
      </c>
      <c r="BT320" s="41">
        <f t="shared" si="423"/>
        <v>644</v>
      </c>
      <c r="BU320" s="183">
        <v>3.9972972972972971</v>
      </c>
      <c r="BV320" s="41">
        <f t="shared" si="679"/>
        <v>1479</v>
      </c>
      <c r="BW320" s="183"/>
      <c r="BX320" s="41">
        <f t="shared" si="680"/>
        <v>0</v>
      </c>
      <c r="BY320" s="182"/>
      <c r="BZ320" s="111">
        <f t="shared" si="639"/>
        <v>0</v>
      </c>
      <c r="CA320" s="182"/>
      <c r="CB320" s="111">
        <f t="shared" si="681"/>
        <v>0</v>
      </c>
      <c r="CC320" s="182"/>
      <c r="CD320" s="111">
        <f t="shared" si="682"/>
        <v>0</v>
      </c>
      <c r="CE320" s="8">
        <f t="shared" si="683"/>
        <v>560</v>
      </c>
      <c r="CF320" s="298">
        <f t="shared" si="396"/>
        <v>0</v>
      </c>
      <c r="CG320" s="110">
        <f t="shared" si="684"/>
        <v>3.7910714285714286</v>
      </c>
      <c r="CH320" s="9">
        <f t="shared" si="397"/>
        <v>2123</v>
      </c>
      <c r="CI320" s="10">
        <f t="shared" si="685"/>
        <v>0</v>
      </c>
      <c r="CJ320" s="117">
        <f t="shared" si="398"/>
        <v>0</v>
      </c>
      <c r="CK320" s="5">
        <v>298</v>
      </c>
      <c r="CL320" s="302">
        <f t="shared" si="686"/>
        <v>0</v>
      </c>
      <c r="CM320" s="40">
        <v>5.1644295302013425</v>
      </c>
      <c r="CN320" s="9">
        <f t="shared" si="687"/>
        <v>1539</v>
      </c>
      <c r="CO320" s="6"/>
      <c r="CP320" s="117">
        <f t="shared" si="688"/>
        <v>0</v>
      </c>
      <c r="CQ320" s="195">
        <f t="shared" si="640"/>
        <v>542</v>
      </c>
      <c r="CR320" s="298">
        <f t="shared" si="641"/>
        <v>0</v>
      </c>
      <c r="CS320" s="9">
        <f t="shared" si="642"/>
        <v>2494</v>
      </c>
      <c r="CT320" s="117" t="str">
        <f t="shared" si="643"/>
        <v/>
      </c>
      <c r="CU320" s="196">
        <f t="shared" si="644"/>
        <v>370</v>
      </c>
      <c r="CV320" s="298">
        <f t="shared" si="645"/>
        <v>0</v>
      </c>
      <c r="CW320" s="31">
        <f t="shared" si="646"/>
        <v>1479</v>
      </c>
      <c r="CX320" s="121">
        <f t="shared" si="647"/>
        <v>0</v>
      </c>
      <c r="CY320" s="196">
        <f t="shared" si="689"/>
        <v>912</v>
      </c>
      <c r="CZ320" s="298">
        <f t="shared" si="690"/>
        <v>0</v>
      </c>
      <c r="DA320" s="31">
        <f t="shared" si="691"/>
        <v>3973</v>
      </c>
      <c r="DB320" s="121" t="str">
        <f t="shared" si="692"/>
        <v/>
      </c>
      <c r="DC320" s="196">
        <f t="shared" si="648"/>
        <v>839</v>
      </c>
      <c r="DD320" s="298">
        <f t="shared" si="649"/>
        <v>0</v>
      </c>
      <c r="DE320" s="9">
        <f t="shared" si="650"/>
        <v>4093.0000000000005</v>
      </c>
      <c r="DF320" s="11" t="str">
        <f t="shared" si="651"/>
        <v/>
      </c>
      <c r="DG320" s="29">
        <f t="shared" si="693"/>
        <v>8159</v>
      </c>
      <c r="DH320" s="11" t="str">
        <f t="shared" si="694"/>
        <v/>
      </c>
    </row>
    <row r="321" spans="1:112">
      <c r="A321" s="172" t="s">
        <v>290</v>
      </c>
      <c r="B321" s="171" t="s">
        <v>650</v>
      </c>
      <c r="C321" s="172">
        <v>228158</v>
      </c>
      <c r="D321" s="135">
        <v>8</v>
      </c>
      <c r="E321" s="413">
        <v>544</v>
      </c>
      <c r="F321" s="346">
        <v>4</v>
      </c>
      <c r="G321" s="116">
        <f t="shared" si="393"/>
        <v>540</v>
      </c>
      <c r="H321" s="108">
        <f t="shared" si="652"/>
        <v>540</v>
      </c>
      <c r="I321" s="376">
        <f t="shared" si="595"/>
        <v>0</v>
      </c>
      <c r="J321" s="375"/>
      <c r="K321" s="5">
        <v>57</v>
      </c>
      <c r="L321" s="302">
        <f t="shared" si="394"/>
        <v>0</v>
      </c>
      <c r="M321" s="512">
        <v>9</v>
      </c>
      <c r="N321" s="302">
        <f t="shared" si="655"/>
        <v>0</v>
      </c>
      <c r="O321" s="512"/>
      <c r="P321" s="302">
        <f t="shared" si="656"/>
        <v>0</v>
      </c>
      <c r="Q321" s="520">
        <v>2.5087719298245612</v>
      </c>
      <c r="R321" s="120">
        <f t="shared" si="376"/>
        <v>143</v>
      </c>
      <c r="S321" s="520">
        <v>2.8888888888888888</v>
      </c>
      <c r="T321" s="120">
        <f t="shared" si="657"/>
        <v>26</v>
      </c>
      <c r="U321" s="520"/>
      <c r="V321" s="120">
        <f t="shared" si="658"/>
        <v>0</v>
      </c>
      <c r="W321" s="520"/>
      <c r="X321" s="7">
        <f t="shared" si="638"/>
        <v>0</v>
      </c>
      <c r="Y321" s="182"/>
      <c r="Z321" s="7">
        <f t="shared" si="659"/>
        <v>0</v>
      </c>
      <c r="AA321" s="182"/>
      <c r="AB321" s="7">
        <f t="shared" si="660"/>
        <v>0</v>
      </c>
      <c r="AC321" s="8">
        <f t="shared" si="661"/>
        <v>66</v>
      </c>
      <c r="AD321" s="298">
        <f t="shared" si="379"/>
        <v>0</v>
      </c>
      <c r="AE321" s="110">
        <f t="shared" si="662"/>
        <v>2.5606060606060606</v>
      </c>
      <c r="AF321" s="9">
        <f t="shared" si="380"/>
        <v>169</v>
      </c>
      <c r="AG321" s="10">
        <f t="shared" si="663"/>
        <v>0</v>
      </c>
      <c r="AH321" s="11">
        <f t="shared" si="381"/>
        <v>0</v>
      </c>
      <c r="AI321" s="6">
        <v>179</v>
      </c>
      <c r="AJ321" s="298">
        <f t="shared" si="664"/>
        <v>0</v>
      </c>
      <c r="AK321" s="6">
        <v>73</v>
      </c>
      <c r="AL321" s="298">
        <f t="shared" si="665"/>
        <v>0</v>
      </c>
      <c r="AM321" s="6"/>
      <c r="AN321" s="298">
        <f t="shared" si="666"/>
        <v>0</v>
      </c>
      <c r="AO321" s="182">
        <v>4.2737430167597763</v>
      </c>
      <c r="AP321" s="41">
        <f t="shared" si="382"/>
        <v>765</v>
      </c>
      <c r="AQ321" s="182">
        <v>5.8356164383561646</v>
      </c>
      <c r="AR321" s="41">
        <f t="shared" si="667"/>
        <v>426</v>
      </c>
      <c r="AS321" s="182"/>
      <c r="AT321" s="41">
        <f t="shared" si="668"/>
        <v>0</v>
      </c>
      <c r="AU321" s="182"/>
      <c r="AV321" s="111">
        <f t="shared" si="669"/>
        <v>0</v>
      </c>
      <c r="AW321" s="182"/>
      <c r="AX321" s="111">
        <f t="shared" si="670"/>
        <v>0</v>
      </c>
      <c r="AY321" s="182"/>
      <c r="AZ321" s="118">
        <f t="shared" si="671"/>
        <v>0</v>
      </c>
      <c r="BA321" s="8">
        <f t="shared" si="672"/>
        <v>252</v>
      </c>
      <c r="BB321" s="298">
        <f t="shared" si="386"/>
        <v>0</v>
      </c>
      <c r="BC321" s="110">
        <f t="shared" si="673"/>
        <v>4.7261904761904763</v>
      </c>
      <c r="BD321" s="9">
        <f t="shared" si="387"/>
        <v>1191</v>
      </c>
      <c r="BE321" s="10">
        <f t="shared" si="674"/>
        <v>0</v>
      </c>
      <c r="BF321" s="11">
        <f t="shared" si="388"/>
        <v>0</v>
      </c>
      <c r="BG321" s="304">
        <f t="shared" si="653"/>
        <v>318</v>
      </c>
      <c r="BH321" s="298">
        <f t="shared" si="654"/>
        <v>0</v>
      </c>
      <c r="BI321" s="112">
        <f t="shared" si="675"/>
        <v>4.2767295597484276</v>
      </c>
      <c r="BJ321" s="113">
        <f t="shared" si="389"/>
        <v>1360</v>
      </c>
      <c r="BK321" s="10">
        <f t="shared" si="676"/>
        <v>0</v>
      </c>
      <c r="BL321" s="119">
        <f t="shared" si="390"/>
        <v>0</v>
      </c>
      <c r="BM321" s="5">
        <v>93</v>
      </c>
      <c r="BN321" s="298">
        <f t="shared" si="420"/>
        <v>0</v>
      </c>
      <c r="BO321" s="6">
        <v>69</v>
      </c>
      <c r="BP321" s="298">
        <f t="shared" si="677"/>
        <v>0</v>
      </c>
      <c r="BQ321" s="6"/>
      <c r="BR321" s="298">
        <f t="shared" si="678"/>
        <v>0</v>
      </c>
      <c r="BS321" s="183">
        <v>3</v>
      </c>
      <c r="BT321" s="41">
        <f t="shared" si="423"/>
        <v>279</v>
      </c>
      <c r="BU321" s="183">
        <v>3.5652173913043477</v>
      </c>
      <c r="BV321" s="41">
        <f t="shared" si="679"/>
        <v>246</v>
      </c>
      <c r="BW321" s="183"/>
      <c r="BX321" s="41">
        <f t="shared" si="680"/>
        <v>0</v>
      </c>
      <c r="BY321" s="182"/>
      <c r="BZ321" s="111">
        <f t="shared" si="639"/>
        <v>0</v>
      </c>
      <c r="CA321" s="182"/>
      <c r="CB321" s="111">
        <f t="shared" si="681"/>
        <v>0</v>
      </c>
      <c r="CC321" s="182"/>
      <c r="CD321" s="111">
        <f t="shared" si="682"/>
        <v>0</v>
      </c>
      <c r="CE321" s="8">
        <f t="shared" si="683"/>
        <v>162</v>
      </c>
      <c r="CF321" s="298">
        <f t="shared" si="396"/>
        <v>0</v>
      </c>
      <c r="CG321" s="110">
        <f t="shared" si="684"/>
        <v>3.2407407407407409</v>
      </c>
      <c r="CH321" s="9">
        <f t="shared" si="397"/>
        <v>525</v>
      </c>
      <c r="CI321" s="10">
        <f t="shared" si="685"/>
        <v>0</v>
      </c>
      <c r="CJ321" s="117">
        <f t="shared" si="398"/>
        <v>0</v>
      </c>
      <c r="CK321" s="5">
        <v>60</v>
      </c>
      <c r="CL321" s="302">
        <f t="shared" si="686"/>
        <v>0</v>
      </c>
      <c r="CM321" s="40">
        <v>5.05</v>
      </c>
      <c r="CN321" s="9">
        <f t="shared" si="687"/>
        <v>303</v>
      </c>
      <c r="CO321" s="6"/>
      <c r="CP321" s="117">
        <f t="shared" si="688"/>
        <v>0</v>
      </c>
      <c r="CQ321" s="195">
        <f t="shared" si="640"/>
        <v>166</v>
      </c>
      <c r="CR321" s="298">
        <f t="shared" si="641"/>
        <v>0</v>
      </c>
      <c r="CS321" s="9">
        <f t="shared" si="642"/>
        <v>705</v>
      </c>
      <c r="CT321" s="117" t="str">
        <f t="shared" si="643"/>
        <v/>
      </c>
      <c r="CU321" s="196">
        <f t="shared" si="644"/>
        <v>69</v>
      </c>
      <c r="CV321" s="298">
        <f t="shared" si="645"/>
        <v>0</v>
      </c>
      <c r="CW321" s="31">
        <f t="shared" si="646"/>
        <v>246</v>
      </c>
      <c r="CX321" s="121">
        <f t="shared" si="647"/>
        <v>0</v>
      </c>
      <c r="CY321" s="196">
        <f t="shared" si="689"/>
        <v>235</v>
      </c>
      <c r="CZ321" s="298">
        <f t="shared" si="690"/>
        <v>0</v>
      </c>
      <c r="DA321" s="31">
        <f t="shared" si="691"/>
        <v>951</v>
      </c>
      <c r="DB321" s="121" t="str">
        <f t="shared" si="692"/>
        <v/>
      </c>
      <c r="DC321" s="196">
        <f t="shared" si="648"/>
        <v>252</v>
      </c>
      <c r="DD321" s="298">
        <f t="shared" si="649"/>
        <v>0</v>
      </c>
      <c r="DE321" s="9">
        <f t="shared" si="650"/>
        <v>1191</v>
      </c>
      <c r="DF321" s="11" t="str">
        <f t="shared" si="651"/>
        <v/>
      </c>
      <c r="DG321" s="29">
        <f t="shared" si="693"/>
        <v>2188</v>
      </c>
      <c r="DH321" s="11" t="str">
        <f t="shared" si="694"/>
        <v/>
      </c>
    </row>
    <row r="322" spans="1:112">
      <c r="A322" s="172" t="s">
        <v>290</v>
      </c>
      <c r="B322" s="171" t="s">
        <v>652</v>
      </c>
      <c r="C322" s="172">
        <v>227854</v>
      </c>
      <c r="D322" s="135">
        <v>8</v>
      </c>
      <c r="E322" s="413">
        <v>584</v>
      </c>
      <c r="F322" s="346">
        <v>96</v>
      </c>
      <c r="G322" s="116">
        <f t="shared" si="393"/>
        <v>488</v>
      </c>
      <c r="H322" s="108">
        <f t="shared" si="652"/>
        <v>488</v>
      </c>
      <c r="I322" s="376">
        <f t="shared" si="595"/>
        <v>0</v>
      </c>
      <c r="J322" s="375"/>
      <c r="K322" s="5">
        <v>8</v>
      </c>
      <c r="L322" s="302">
        <f t="shared" si="394"/>
        <v>0</v>
      </c>
      <c r="M322" s="512">
        <v>4</v>
      </c>
      <c r="N322" s="302">
        <f t="shared" si="655"/>
        <v>0</v>
      </c>
      <c r="O322" s="512"/>
      <c r="P322" s="302">
        <f t="shared" si="656"/>
        <v>0</v>
      </c>
      <c r="Q322" s="520">
        <v>4.875</v>
      </c>
      <c r="R322" s="120">
        <f t="shared" si="376"/>
        <v>39</v>
      </c>
      <c r="S322" s="520">
        <v>4</v>
      </c>
      <c r="T322" s="120">
        <f t="shared" si="657"/>
        <v>16</v>
      </c>
      <c r="U322" s="520"/>
      <c r="V322" s="120">
        <f t="shared" si="658"/>
        <v>0</v>
      </c>
      <c r="W322" s="520"/>
      <c r="X322" s="7">
        <f t="shared" si="638"/>
        <v>0</v>
      </c>
      <c r="Y322" s="182"/>
      <c r="Z322" s="7">
        <f t="shared" si="659"/>
        <v>0</v>
      </c>
      <c r="AA322" s="182"/>
      <c r="AB322" s="7">
        <f t="shared" si="660"/>
        <v>0</v>
      </c>
      <c r="AC322" s="8">
        <f t="shared" si="661"/>
        <v>12</v>
      </c>
      <c r="AD322" s="298">
        <f t="shared" si="379"/>
        <v>0</v>
      </c>
      <c r="AE322" s="110">
        <f t="shared" si="662"/>
        <v>4.583333333333333</v>
      </c>
      <c r="AF322" s="9">
        <f t="shared" si="380"/>
        <v>55</v>
      </c>
      <c r="AG322" s="10">
        <f t="shared" si="663"/>
        <v>0</v>
      </c>
      <c r="AH322" s="11">
        <f t="shared" si="381"/>
        <v>0</v>
      </c>
      <c r="AI322" s="6">
        <v>101</v>
      </c>
      <c r="AJ322" s="298">
        <f t="shared" si="664"/>
        <v>0</v>
      </c>
      <c r="AK322" s="6">
        <v>65</v>
      </c>
      <c r="AL322" s="298">
        <f t="shared" si="665"/>
        <v>0</v>
      </c>
      <c r="AM322" s="6"/>
      <c r="AN322" s="298">
        <f t="shared" si="666"/>
        <v>0</v>
      </c>
      <c r="AO322" s="182">
        <v>5.0792079207920793</v>
      </c>
      <c r="AP322" s="41">
        <f t="shared" si="382"/>
        <v>513</v>
      </c>
      <c r="AQ322" s="182">
        <v>5.2</v>
      </c>
      <c r="AR322" s="41">
        <f t="shared" si="667"/>
        <v>338</v>
      </c>
      <c r="AS322" s="182"/>
      <c r="AT322" s="41">
        <f t="shared" si="668"/>
        <v>0</v>
      </c>
      <c r="AU322" s="182"/>
      <c r="AV322" s="111">
        <f t="shared" si="669"/>
        <v>0</v>
      </c>
      <c r="AW322" s="182"/>
      <c r="AX322" s="111">
        <f t="shared" si="670"/>
        <v>0</v>
      </c>
      <c r="AY322" s="182"/>
      <c r="AZ322" s="118">
        <f t="shared" si="671"/>
        <v>0</v>
      </c>
      <c r="BA322" s="8">
        <f t="shared" si="672"/>
        <v>166</v>
      </c>
      <c r="BB322" s="298">
        <f t="shared" si="386"/>
        <v>0</v>
      </c>
      <c r="BC322" s="110">
        <f t="shared" si="673"/>
        <v>5.1265060240963853</v>
      </c>
      <c r="BD322" s="9">
        <f t="shared" si="387"/>
        <v>851</v>
      </c>
      <c r="BE322" s="10">
        <f t="shared" si="674"/>
        <v>0</v>
      </c>
      <c r="BF322" s="11">
        <f t="shared" si="388"/>
        <v>0</v>
      </c>
      <c r="BG322" s="304">
        <f t="shared" si="653"/>
        <v>178</v>
      </c>
      <c r="BH322" s="298">
        <f t="shared" si="654"/>
        <v>0</v>
      </c>
      <c r="BI322" s="112">
        <f t="shared" si="675"/>
        <v>5.0898876404494384</v>
      </c>
      <c r="BJ322" s="113">
        <f t="shared" si="389"/>
        <v>906</v>
      </c>
      <c r="BK322" s="10">
        <f t="shared" si="676"/>
        <v>0</v>
      </c>
      <c r="BL322" s="119">
        <f t="shared" si="390"/>
        <v>0</v>
      </c>
      <c r="BM322" s="5">
        <v>73</v>
      </c>
      <c r="BN322" s="298">
        <f t="shared" si="420"/>
        <v>0</v>
      </c>
      <c r="BO322" s="6">
        <v>148</v>
      </c>
      <c r="BP322" s="298">
        <f t="shared" si="677"/>
        <v>0</v>
      </c>
      <c r="BQ322" s="6"/>
      <c r="BR322" s="298">
        <f t="shared" si="678"/>
        <v>0</v>
      </c>
      <c r="BS322" s="183">
        <v>3.6164383561643834</v>
      </c>
      <c r="BT322" s="41">
        <f t="shared" si="423"/>
        <v>264</v>
      </c>
      <c r="BU322" s="183">
        <v>4.0135135135135132</v>
      </c>
      <c r="BV322" s="41">
        <f t="shared" si="679"/>
        <v>594</v>
      </c>
      <c r="BW322" s="183"/>
      <c r="BX322" s="41">
        <f t="shared" si="680"/>
        <v>0</v>
      </c>
      <c r="BY322" s="182"/>
      <c r="BZ322" s="111">
        <f t="shared" si="639"/>
        <v>0</v>
      </c>
      <c r="CA322" s="182"/>
      <c r="CB322" s="111">
        <f t="shared" si="681"/>
        <v>0</v>
      </c>
      <c r="CC322" s="182"/>
      <c r="CD322" s="111">
        <f t="shared" si="682"/>
        <v>0</v>
      </c>
      <c r="CE322" s="8">
        <f t="shared" si="683"/>
        <v>221</v>
      </c>
      <c r="CF322" s="298">
        <f t="shared" si="396"/>
        <v>0</v>
      </c>
      <c r="CG322" s="110">
        <f t="shared" si="684"/>
        <v>3.8823529411764706</v>
      </c>
      <c r="CH322" s="9">
        <f t="shared" si="397"/>
        <v>858</v>
      </c>
      <c r="CI322" s="10">
        <f t="shared" si="685"/>
        <v>0</v>
      </c>
      <c r="CJ322" s="117">
        <f t="shared" si="398"/>
        <v>0</v>
      </c>
      <c r="CK322" s="5">
        <v>89</v>
      </c>
      <c r="CL322" s="302">
        <f t="shared" si="686"/>
        <v>0</v>
      </c>
      <c r="CM322" s="40">
        <v>5.5393258426966296</v>
      </c>
      <c r="CN322" s="9">
        <f t="shared" si="687"/>
        <v>493.00000000000006</v>
      </c>
      <c r="CO322" s="6"/>
      <c r="CP322" s="117">
        <f t="shared" si="688"/>
        <v>0</v>
      </c>
      <c r="CQ322" s="195">
        <f t="shared" si="640"/>
        <v>138</v>
      </c>
      <c r="CR322" s="298">
        <f t="shared" si="641"/>
        <v>0</v>
      </c>
      <c r="CS322" s="9">
        <f t="shared" si="642"/>
        <v>602</v>
      </c>
      <c r="CT322" s="117" t="str">
        <f t="shared" si="643"/>
        <v/>
      </c>
      <c r="CU322" s="196">
        <f t="shared" si="644"/>
        <v>148</v>
      </c>
      <c r="CV322" s="298">
        <f t="shared" si="645"/>
        <v>0</v>
      </c>
      <c r="CW322" s="31">
        <f t="shared" si="646"/>
        <v>594</v>
      </c>
      <c r="CX322" s="121">
        <f t="shared" si="647"/>
        <v>0</v>
      </c>
      <c r="CY322" s="196">
        <f t="shared" si="689"/>
        <v>286</v>
      </c>
      <c r="CZ322" s="298">
        <f t="shared" si="690"/>
        <v>0</v>
      </c>
      <c r="DA322" s="31">
        <f t="shared" si="691"/>
        <v>1196</v>
      </c>
      <c r="DB322" s="121" t="str">
        <f t="shared" si="692"/>
        <v/>
      </c>
      <c r="DC322" s="196">
        <f t="shared" si="648"/>
        <v>166</v>
      </c>
      <c r="DD322" s="298">
        <f t="shared" si="649"/>
        <v>0</v>
      </c>
      <c r="DE322" s="9">
        <f t="shared" si="650"/>
        <v>851</v>
      </c>
      <c r="DF322" s="11" t="str">
        <f t="shared" si="651"/>
        <v/>
      </c>
      <c r="DG322" s="29">
        <f t="shared" si="693"/>
        <v>2257</v>
      </c>
      <c r="DH322" s="11" t="str">
        <f t="shared" si="694"/>
        <v/>
      </c>
    </row>
    <row r="323" spans="1:112">
      <c r="A323" s="172" t="s">
        <v>290</v>
      </c>
      <c r="B323" s="171" t="s">
        <v>653</v>
      </c>
      <c r="C323" s="172">
        <v>228547</v>
      </c>
      <c r="D323" s="135">
        <v>8</v>
      </c>
      <c r="E323" s="413">
        <v>2631</v>
      </c>
      <c r="F323" s="346">
        <v>195</v>
      </c>
      <c r="G323" s="116">
        <f t="shared" si="393"/>
        <v>2436</v>
      </c>
      <c r="H323" s="108">
        <f t="shared" si="652"/>
        <v>2436</v>
      </c>
      <c r="I323" s="376">
        <f t="shared" si="595"/>
        <v>0</v>
      </c>
      <c r="J323" s="375"/>
      <c r="K323" s="5">
        <v>15</v>
      </c>
      <c r="L323" s="302">
        <f t="shared" si="394"/>
        <v>0</v>
      </c>
      <c r="M323" s="512">
        <v>14</v>
      </c>
      <c r="N323" s="302">
        <f t="shared" si="655"/>
        <v>0</v>
      </c>
      <c r="O323" s="512"/>
      <c r="P323" s="302">
        <f t="shared" si="656"/>
        <v>0</v>
      </c>
      <c r="Q323" s="520">
        <v>2.8666666666666667</v>
      </c>
      <c r="R323" s="120">
        <f t="shared" si="376"/>
        <v>43</v>
      </c>
      <c r="S323" s="520">
        <v>3.0714285714285716</v>
      </c>
      <c r="T323" s="120">
        <f t="shared" si="657"/>
        <v>43</v>
      </c>
      <c r="U323" s="520"/>
      <c r="V323" s="120">
        <f t="shared" si="658"/>
        <v>0</v>
      </c>
      <c r="W323" s="520"/>
      <c r="X323" s="7">
        <f t="shared" si="638"/>
        <v>0</v>
      </c>
      <c r="Y323" s="182"/>
      <c r="Z323" s="7">
        <f t="shared" si="659"/>
        <v>0</v>
      </c>
      <c r="AA323" s="182"/>
      <c r="AB323" s="7">
        <f t="shared" si="660"/>
        <v>0</v>
      </c>
      <c r="AC323" s="8">
        <f t="shared" si="661"/>
        <v>29</v>
      </c>
      <c r="AD323" s="298">
        <f t="shared" si="379"/>
        <v>0</v>
      </c>
      <c r="AE323" s="110">
        <f t="shared" si="662"/>
        <v>2.9655172413793105</v>
      </c>
      <c r="AF323" s="9">
        <f t="shared" si="380"/>
        <v>86</v>
      </c>
      <c r="AG323" s="10">
        <f t="shared" si="663"/>
        <v>0</v>
      </c>
      <c r="AH323" s="11">
        <f t="shared" si="381"/>
        <v>0</v>
      </c>
      <c r="AI323" s="6">
        <v>632</v>
      </c>
      <c r="AJ323" s="298">
        <f t="shared" si="664"/>
        <v>0</v>
      </c>
      <c r="AK323" s="6">
        <v>626</v>
      </c>
      <c r="AL323" s="298">
        <f t="shared" si="665"/>
        <v>0</v>
      </c>
      <c r="AM323" s="6"/>
      <c r="AN323" s="298">
        <f t="shared" si="666"/>
        <v>0</v>
      </c>
      <c r="AO323" s="182">
        <v>4.5712025316455698</v>
      </c>
      <c r="AP323" s="41">
        <f t="shared" si="382"/>
        <v>2889</v>
      </c>
      <c r="AQ323" s="182">
        <v>4.8706070287539935</v>
      </c>
      <c r="AR323" s="41">
        <f t="shared" si="667"/>
        <v>3049</v>
      </c>
      <c r="AS323" s="182"/>
      <c r="AT323" s="41">
        <f t="shared" si="668"/>
        <v>0</v>
      </c>
      <c r="AU323" s="182"/>
      <c r="AV323" s="111">
        <f t="shared" si="669"/>
        <v>0</v>
      </c>
      <c r="AW323" s="182"/>
      <c r="AX323" s="111">
        <f t="shared" si="670"/>
        <v>0</v>
      </c>
      <c r="AY323" s="182"/>
      <c r="AZ323" s="118">
        <f t="shared" si="671"/>
        <v>0</v>
      </c>
      <c r="BA323" s="8">
        <f t="shared" si="672"/>
        <v>1258</v>
      </c>
      <c r="BB323" s="298">
        <f t="shared" si="386"/>
        <v>0</v>
      </c>
      <c r="BC323" s="110">
        <f t="shared" si="673"/>
        <v>4.7201907790143087</v>
      </c>
      <c r="BD323" s="9">
        <f t="shared" si="387"/>
        <v>5938</v>
      </c>
      <c r="BE323" s="10">
        <f t="shared" si="674"/>
        <v>0</v>
      </c>
      <c r="BF323" s="11">
        <f t="shared" si="388"/>
        <v>0</v>
      </c>
      <c r="BG323" s="304">
        <f t="shared" si="653"/>
        <v>1287</v>
      </c>
      <c r="BH323" s="298">
        <f t="shared" si="654"/>
        <v>0</v>
      </c>
      <c r="BI323" s="112">
        <f t="shared" si="675"/>
        <v>4.6806526806526803</v>
      </c>
      <c r="BJ323" s="113">
        <f t="shared" si="389"/>
        <v>6023.9999999999991</v>
      </c>
      <c r="BK323" s="10">
        <f t="shared" si="676"/>
        <v>0</v>
      </c>
      <c r="BL323" s="119">
        <f t="shared" si="390"/>
        <v>0</v>
      </c>
      <c r="BM323" s="5">
        <v>204</v>
      </c>
      <c r="BN323" s="298">
        <f t="shared" si="420"/>
        <v>0</v>
      </c>
      <c r="BO323" s="6">
        <v>535</v>
      </c>
      <c r="BP323" s="298">
        <f t="shared" si="677"/>
        <v>0</v>
      </c>
      <c r="BQ323" s="6"/>
      <c r="BR323" s="298">
        <f t="shared" si="678"/>
        <v>0</v>
      </c>
      <c r="BS323" s="183">
        <v>4.0245098039215685</v>
      </c>
      <c r="BT323" s="41">
        <f t="shared" si="423"/>
        <v>821</v>
      </c>
      <c r="BU323" s="183">
        <v>4.0523364485981306</v>
      </c>
      <c r="BV323" s="41">
        <f t="shared" si="679"/>
        <v>2168</v>
      </c>
      <c r="BW323" s="183"/>
      <c r="BX323" s="41">
        <f t="shared" si="680"/>
        <v>0</v>
      </c>
      <c r="BY323" s="182"/>
      <c r="BZ323" s="111">
        <f t="shared" si="639"/>
        <v>0</v>
      </c>
      <c r="CA323" s="182"/>
      <c r="CB323" s="111">
        <f t="shared" si="681"/>
        <v>0</v>
      </c>
      <c r="CC323" s="182"/>
      <c r="CD323" s="111">
        <f t="shared" si="682"/>
        <v>0</v>
      </c>
      <c r="CE323" s="8">
        <f t="shared" si="683"/>
        <v>739</v>
      </c>
      <c r="CF323" s="298">
        <f t="shared" si="396"/>
        <v>0</v>
      </c>
      <c r="CG323" s="110">
        <f t="shared" si="684"/>
        <v>4.0446549391069011</v>
      </c>
      <c r="CH323" s="9">
        <f t="shared" si="397"/>
        <v>2989</v>
      </c>
      <c r="CI323" s="10">
        <f t="shared" si="685"/>
        <v>0</v>
      </c>
      <c r="CJ323" s="117">
        <f t="shared" si="398"/>
        <v>0</v>
      </c>
      <c r="CK323" s="5">
        <v>410</v>
      </c>
      <c r="CL323" s="302">
        <f t="shared" si="686"/>
        <v>0</v>
      </c>
      <c r="CM323" s="40">
        <v>5.8536585365853657</v>
      </c>
      <c r="CN323" s="9">
        <f t="shared" si="687"/>
        <v>2400</v>
      </c>
      <c r="CO323" s="6"/>
      <c r="CP323" s="117">
        <f t="shared" si="688"/>
        <v>0</v>
      </c>
      <c r="CQ323" s="195">
        <f t="shared" si="640"/>
        <v>830</v>
      </c>
      <c r="CR323" s="298">
        <f t="shared" si="641"/>
        <v>0</v>
      </c>
      <c r="CS323" s="9">
        <f t="shared" si="642"/>
        <v>3870</v>
      </c>
      <c r="CT323" s="117" t="str">
        <f t="shared" si="643"/>
        <v/>
      </c>
      <c r="CU323" s="196">
        <f t="shared" si="644"/>
        <v>535</v>
      </c>
      <c r="CV323" s="298">
        <f t="shared" si="645"/>
        <v>0</v>
      </c>
      <c r="CW323" s="31">
        <f t="shared" si="646"/>
        <v>2168</v>
      </c>
      <c r="CX323" s="121">
        <f t="shared" si="647"/>
        <v>0</v>
      </c>
      <c r="CY323" s="196">
        <f t="shared" si="689"/>
        <v>1365</v>
      </c>
      <c r="CZ323" s="298">
        <f t="shared" si="690"/>
        <v>0</v>
      </c>
      <c r="DA323" s="31">
        <f t="shared" si="691"/>
        <v>6038</v>
      </c>
      <c r="DB323" s="121" t="str">
        <f t="shared" si="692"/>
        <v/>
      </c>
      <c r="DC323" s="196">
        <f t="shared" si="648"/>
        <v>1258</v>
      </c>
      <c r="DD323" s="298">
        <f t="shared" si="649"/>
        <v>0</v>
      </c>
      <c r="DE323" s="9">
        <f t="shared" si="650"/>
        <v>5938</v>
      </c>
      <c r="DF323" s="11" t="str">
        <f t="shared" si="651"/>
        <v/>
      </c>
      <c r="DG323" s="29">
        <f t="shared" si="693"/>
        <v>11413</v>
      </c>
      <c r="DH323" s="11" t="str">
        <f t="shared" si="694"/>
        <v/>
      </c>
    </row>
    <row r="324" spans="1:112">
      <c r="A324" s="172" t="s">
        <v>290</v>
      </c>
      <c r="B324" s="171" t="s">
        <v>654</v>
      </c>
      <c r="C324" s="172">
        <v>229072</v>
      </c>
      <c r="D324" s="135">
        <v>8</v>
      </c>
      <c r="E324" s="413">
        <v>921</v>
      </c>
      <c r="F324" s="346">
        <v>89</v>
      </c>
      <c r="G324" s="116">
        <f t="shared" si="393"/>
        <v>832</v>
      </c>
      <c r="H324" s="108">
        <f t="shared" si="652"/>
        <v>832</v>
      </c>
      <c r="I324" s="376">
        <f t="shared" si="595"/>
        <v>0</v>
      </c>
      <c r="J324" s="375"/>
      <c r="K324" s="5">
        <v>58</v>
      </c>
      <c r="L324" s="302">
        <f t="shared" si="394"/>
        <v>0</v>
      </c>
      <c r="M324" s="512">
        <v>27</v>
      </c>
      <c r="N324" s="302">
        <f t="shared" si="655"/>
        <v>0</v>
      </c>
      <c r="O324" s="512"/>
      <c r="P324" s="302">
        <f t="shared" si="656"/>
        <v>0</v>
      </c>
      <c r="Q324" s="520">
        <v>3.7413793103448274</v>
      </c>
      <c r="R324" s="120">
        <f t="shared" si="376"/>
        <v>217</v>
      </c>
      <c r="S324" s="520">
        <v>3.2592592592592591</v>
      </c>
      <c r="T324" s="120">
        <f t="shared" si="657"/>
        <v>88</v>
      </c>
      <c r="U324" s="520"/>
      <c r="V324" s="120">
        <f t="shared" si="658"/>
        <v>0</v>
      </c>
      <c r="W324" s="520"/>
      <c r="X324" s="7">
        <f t="shared" si="638"/>
        <v>0</v>
      </c>
      <c r="Y324" s="182"/>
      <c r="Z324" s="7">
        <f t="shared" si="659"/>
        <v>0</v>
      </c>
      <c r="AA324" s="182"/>
      <c r="AB324" s="7">
        <f t="shared" si="660"/>
        <v>0</v>
      </c>
      <c r="AC324" s="8">
        <f t="shared" si="661"/>
        <v>85</v>
      </c>
      <c r="AD324" s="298">
        <f t="shared" si="379"/>
        <v>0</v>
      </c>
      <c r="AE324" s="110">
        <f t="shared" si="662"/>
        <v>3.5882352941176472</v>
      </c>
      <c r="AF324" s="9">
        <f t="shared" si="380"/>
        <v>305</v>
      </c>
      <c r="AG324" s="10">
        <f t="shared" si="663"/>
        <v>0</v>
      </c>
      <c r="AH324" s="11">
        <f t="shared" si="381"/>
        <v>0</v>
      </c>
      <c r="AI324" s="6">
        <v>247</v>
      </c>
      <c r="AJ324" s="298">
        <f t="shared" si="664"/>
        <v>0</v>
      </c>
      <c r="AK324" s="6">
        <v>153</v>
      </c>
      <c r="AL324" s="298">
        <f t="shared" si="665"/>
        <v>0</v>
      </c>
      <c r="AM324" s="6"/>
      <c r="AN324" s="298">
        <f t="shared" si="666"/>
        <v>0</v>
      </c>
      <c r="AO324" s="182">
        <v>5.4048582995951415</v>
      </c>
      <c r="AP324" s="41">
        <f t="shared" si="382"/>
        <v>1335</v>
      </c>
      <c r="AQ324" s="182">
        <v>5.6732026143790852</v>
      </c>
      <c r="AR324" s="41">
        <f t="shared" si="667"/>
        <v>868</v>
      </c>
      <c r="AS324" s="182"/>
      <c r="AT324" s="41">
        <f t="shared" si="668"/>
        <v>0</v>
      </c>
      <c r="AU324" s="182"/>
      <c r="AV324" s="111">
        <f t="shared" si="669"/>
        <v>0</v>
      </c>
      <c r="AW324" s="182"/>
      <c r="AX324" s="111">
        <f t="shared" si="670"/>
        <v>0</v>
      </c>
      <c r="AY324" s="182"/>
      <c r="AZ324" s="118">
        <f t="shared" si="671"/>
        <v>0</v>
      </c>
      <c r="BA324" s="8">
        <f t="shared" si="672"/>
        <v>400</v>
      </c>
      <c r="BB324" s="298">
        <f t="shared" si="386"/>
        <v>0</v>
      </c>
      <c r="BC324" s="110">
        <f t="shared" si="673"/>
        <v>5.5075000000000003</v>
      </c>
      <c r="BD324" s="9">
        <f t="shared" si="387"/>
        <v>2203</v>
      </c>
      <c r="BE324" s="10">
        <f t="shared" si="674"/>
        <v>0</v>
      </c>
      <c r="BF324" s="11">
        <f t="shared" si="388"/>
        <v>0</v>
      </c>
      <c r="BG324" s="304">
        <f t="shared" si="653"/>
        <v>485</v>
      </c>
      <c r="BH324" s="298">
        <f t="shared" si="654"/>
        <v>0</v>
      </c>
      <c r="BI324" s="112">
        <f t="shared" si="675"/>
        <v>5.171134020618557</v>
      </c>
      <c r="BJ324" s="113">
        <f t="shared" si="389"/>
        <v>2508</v>
      </c>
      <c r="BK324" s="10">
        <f t="shared" si="676"/>
        <v>0</v>
      </c>
      <c r="BL324" s="119">
        <f t="shared" si="390"/>
        <v>0</v>
      </c>
      <c r="BM324" s="5">
        <v>53</v>
      </c>
      <c r="BN324" s="298">
        <f t="shared" si="420"/>
        <v>0</v>
      </c>
      <c r="BO324" s="6">
        <v>141</v>
      </c>
      <c r="BP324" s="298">
        <f t="shared" si="677"/>
        <v>0</v>
      </c>
      <c r="BQ324" s="6"/>
      <c r="BR324" s="298">
        <f t="shared" si="678"/>
        <v>0</v>
      </c>
      <c r="BS324" s="183">
        <v>3.5283018867924527</v>
      </c>
      <c r="BT324" s="41">
        <f t="shared" si="423"/>
        <v>187</v>
      </c>
      <c r="BU324" s="183">
        <v>3.2198581560283688</v>
      </c>
      <c r="BV324" s="41">
        <f t="shared" si="679"/>
        <v>454</v>
      </c>
      <c r="BW324" s="183"/>
      <c r="BX324" s="41">
        <f t="shared" si="680"/>
        <v>0</v>
      </c>
      <c r="BY324" s="182"/>
      <c r="BZ324" s="111">
        <f t="shared" si="639"/>
        <v>0</v>
      </c>
      <c r="CA324" s="182"/>
      <c r="CB324" s="111">
        <f t="shared" si="681"/>
        <v>0</v>
      </c>
      <c r="CC324" s="182"/>
      <c r="CD324" s="111">
        <f t="shared" si="682"/>
        <v>0</v>
      </c>
      <c r="CE324" s="8">
        <f t="shared" si="683"/>
        <v>194</v>
      </c>
      <c r="CF324" s="298">
        <f t="shared" si="396"/>
        <v>0</v>
      </c>
      <c r="CG324" s="110">
        <f t="shared" si="684"/>
        <v>3.304123711340206</v>
      </c>
      <c r="CH324" s="9">
        <f t="shared" si="397"/>
        <v>641</v>
      </c>
      <c r="CI324" s="10">
        <f t="shared" si="685"/>
        <v>0</v>
      </c>
      <c r="CJ324" s="117">
        <f t="shared" si="398"/>
        <v>0</v>
      </c>
      <c r="CK324" s="5">
        <v>153</v>
      </c>
      <c r="CL324" s="302">
        <f t="shared" si="686"/>
        <v>0</v>
      </c>
      <c r="CM324" s="40">
        <v>5.9411764705882355</v>
      </c>
      <c r="CN324" s="9">
        <f t="shared" si="687"/>
        <v>909</v>
      </c>
      <c r="CO324" s="6"/>
      <c r="CP324" s="117">
        <f t="shared" si="688"/>
        <v>0</v>
      </c>
      <c r="CQ324" s="195">
        <f t="shared" si="640"/>
        <v>206</v>
      </c>
      <c r="CR324" s="298">
        <f t="shared" si="641"/>
        <v>0</v>
      </c>
      <c r="CS324" s="9">
        <f t="shared" si="642"/>
        <v>1055</v>
      </c>
      <c r="CT324" s="117" t="str">
        <f t="shared" si="643"/>
        <v/>
      </c>
      <c r="CU324" s="196">
        <f t="shared" si="644"/>
        <v>141</v>
      </c>
      <c r="CV324" s="298">
        <f t="shared" si="645"/>
        <v>0</v>
      </c>
      <c r="CW324" s="31">
        <f t="shared" si="646"/>
        <v>454</v>
      </c>
      <c r="CX324" s="121">
        <f t="shared" si="647"/>
        <v>0</v>
      </c>
      <c r="CY324" s="196">
        <f t="shared" si="689"/>
        <v>347</v>
      </c>
      <c r="CZ324" s="298">
        <f t="shared" si="690"/>
        <v>0</v>
      </c>
      <c r="DA324" s="31">
        <f t="shared" si="691"/>
        <v>1509</v>
      </c>
      <c r="DB324" s="121" t="str">
        <f t="shared" si="692"/>
        <v/>
      </c>
      <c r="DC324" s="196">
        <f t="shared" si="648"/>
        <v>400</v>
      </c>
      <c r="DD324" s="298">
        <f t="shared" si="649"/>
        <v>0</v>
      </c>
      <c r="DE324" s="9">
        <f t="shared" si="650"/>
        <v>2203</v>
      </c>
      <c r="DF324" s="11" t="str">
        <f t="shared" si="651"/>
        <v/>
      </c>
      <c r="DG324" s="29">
        <f t="shared" si="693"/>
        <v>4058</v>
      </c>
      <c r="DH324" s="11" t="str">
        <f t="shared" si="694"/>
        <v/>
      </c>
    </row>
    <row r="325" spans="1:112">
      <c r="A325" s="172" t="s">
        <v>290</v>
      </c>
      <c r="B325" s="171" t="s">
        <v>655</v>
      </c>
      <c r="C325" s="172">
        <v>229355</v>
      </c>
      <c r="D325" s="332">
        <v>8</v>
      </c>
      <c r="E325" s="413">
        <v>813</v>
      </c>
      <c r="F325" s="346">
        <v>45</v>
      </c>
      <c r="G325" s="116">
        <f t="shared" si="393"/>
        <v>768</v>
      </c>
      <c r="H325" s="108">
        <f t="shared" si="652"/>
        <v>768</v>
      </c>
      <c r="I325" s="376">
        <f t="shared" si="595"/>
        <v>0</v>
      </c>
      <c r="J325" s="375"/>
      <c r="K325" s="5">
        <v>4</v>
      </c>
      <c r="L325" s="302">
        <f t="shared" si="394"/>
        <v>0</v>
      </c>
      <c r="M325" s="512">
        <v>1</v>
      </c>
      <c r="N325" s="302">
        <f t="shared" si="655"/>
        <v>0</v>
      </c>
      <c r="O325" s="512"/>
      <c r="P325" s="302">
        <f t="shared" si="656"/>
        <v>0</v>
      </c>
      <c r="Q325" s="520">
        <v>3.25</v>
      </c>
      <c r="R325" s="120">
        <f t="shared" si="376"/>
        <v>13</v>
      </c>
      <c r="S325" s="520">
        <v>6</v>
      </c>
      <c r="T325" s="120">
        <f t="shared" si="657"/>
        <v>6</v>
      </c>
      <c r="U325" s="520"/>
      <c r="V325" s="120">
        <f t="shared" si="658"/>
        <v>0</v>
      </c>
      <c r="W325" s="520"/>
      <c r="X325" s="7">
        <f t="shared" si="638"/>
        <v>0</v>
      </c>
      <c r="Y325" s="182"/>
      <c r="Z325" s="7">
        <f t="shared" si="659"/>
        <v>0</v>
      </c>
      <c r="AA325" s="182"/>
      <c r="AB325" s="7">
        <f t="shared" si="660"/>
        <v>0</v>
      </c>
      <c r="AC325" s="8">
        <f t="shared" si="661"/>
        <v>5</v>
      </c>
      <c r="AD325" s="298">
        <f t="shared" si="379"/>
        <v>0</v>
      </c>
      <c r="AE325" s="110">
        <f t="shared" si="662"/>
        <v>3.8</v>
      </c>
      <c r="AF325" s="9">
        <f t="shared" si="380"/>
        <v>19</v>
      </c>
      <c r="AG325" s="10">
        <f t="shared" si="663"/>
        <v>0</v>
      </c>
      <c r="AH325" s="11">
        <f t="shared" si="381"/>
        <v>0</v>
      </c>
      <c r="AI325" s="6">
        <v>243</v>
      </c>
      <c r="AJ325" s="298">
        <f t="shared" si="664"/>
        <v>0</v>
      </c>
      <c r="AK325" s="6">
        <v>190</v>
      </c>
      <c r="AL325" s="298">
        <f t="shared" si="665"/>
        <v>0</v>
      </c>
      <c r="AM325" s="6"/>
      <c r="AN325" s="298">
        <f t="shared" si="666"/>
        <v>0</v>
      </c>
      <c r="AO325" s="182">
        <v>4.2304526748971192</v>
      </c>
      <c r="AP325" s="41">
        <f t="shared" si="382"/>
        <v>1028</v>
      </c>
      <c r="AQ325" s="182">
        <v>5.1157894736842104</v>
      </c>
      <c r="AR325" s="41">
        <f t="shared" si="667"/>
        <v>972</v>
      </c>
      <c r="AS325" s="182"/>
      <c r="AT325" s="41">
        <f t="shared" si="668"/>
        <v>0</v>
      </c>
      <c r="AU325" s="182"/>
      <c r="AV325" s="111">
        <f t="shared" si="669"/>
        <v>0</v>
      </c>
      <c r="AW325" s="182"/>
      <c r="AX325" s="111">
        <f t="shared" si="670"/>
        <v>0</v>
      </c>
      <c r="AY325" s="182"/>
      <c r="AZ325" s="118">
        <f t="shared" si="671"/>
        <v>0</v>
      </c>
      <c r="BA325" s="8">
        <f t="shared" si="672"/>
        <v>433</v>
      </c>
      <c r="BB325" s="298">
        <f t="shared" si="386"/>
        <v>0</v>
      </c>
      <c r="BC325" s="110">
        <f t="shared" si="673"/>
        <v>4.6189376443418011</v>
      </c>
      <c r="BD325" s="9">
        <f t="shared" si="387"/>
        <v>1999.9999999999998</v>
      </c>
      <c r="BE325" s="10">
        <f t="shared" si="674"/>
        <v>0</v>
      </c>
      <c r="BF325" s="11">
        <f t="shared" si="388"/>
        <v>0</v>
      </c>
      <c r="BG325" s="304">
        <f t="shared" si="653"/>
        <v>438</v>
      </c>
      <c r="BH325" s="298">
        <f t="shared" si="654"/>
        <v>0</v>
      </c>
      <c r="BI325" s="112">
        <f t="shared" si="675"/>
        <v>4.60958904109589</v>
      </c>
      <c r="BJ325" s="113">
        <f t="shared" si="389"/>
        <v>2018.9999999999998</v>
      </c>
      <c r="BK325" s="10">
        <f t="shared" si="676"/>
        <v>0</v>
      </c>
      <c r="BL325" s="119">
        <f t="shared" si="390"/>
        <v>0</v>
      </c>
      <c r="BM325" s="5">
        <v>136</v>
      </c>
      <c r="BN325" s="298">
        <f t="shared" si="420"/>
        <v>0</v>
      </c>
      <c r="BO325" s="6">
        <v>78</v>
      </c>
      <c r="BP325" s="298">
        <f t="shared" si="677"/>
        <v>0</v>
      </c>
      <c r="BQ325" s="6"/>
      <c r="BR325" s="298">
        <f t="shared" si="678"/>
        <v>0</v>
      </c>
      <c r="BS325" s="183">
        <v>2.8529411764705883</v>
      </c>
      <c r="BT325" s="41">
        <f t="shared" si="423"/>
        <v>388</v>
      </c>
      <c r="BU325" s="183">
        <v>3.2820512820512819</v>
      </c>
      <c r="BV325" s="41">
        <f t="shared" si="679"/>
        <v>256</v>
      </c>
      <c r="BW325" s="183"/>
      <c r="BX325" s="41">
        <f t="shared" si="680"/>
        <v>0</v>
      </c>
      <c r="BY325" s="182"/>
      <c r="BZ325" s="111">
        <f t="shared" si="639"/>
        <v>0</v>
      </c>
      <c r="CA325" s="182"/>
      <c r="CB325" s="111">
        <f t="shared" si="681"/>
        <v>0</v>
      </c>
      <c r="CC325" s="182"/>
      <c r="CD325" s="111">
        <f t="shared" si="682"/>
        <v>0</v>
      </c>
      <c r="CE325" s="8">
        <f t="shared" si="683"/>
        <v>214</v>
      </c>
      <c r="CF325" s="298">
        <f t="shared" si="396"/>
        <v>0</v>
      </c>
      <c r="CG325" s="110">
        <f t="shared" si="684"/>
        <v>3.0093457943925235</v>
      </c>
      <c r="CH325" s="9">
        <f t="shared" si="397"/>
        <v>644</v>
      </c>
      <c r="CI325" s="10">
        <f t="shared" si="685"/>
        <v>0</v>
      </c>
      <c r="CJ325" s="117">
        <f t="shared" si="398"/>
        <v>0</v>
      </c>
      <c r="CK325" s="5">
        <v>116</v>
      </c>
      <c r="CL325" s="302">
        <f t="shared" si="686"/>
        <v>0</v>
      </c>
      <c r="CM325" s="40">
        <v>5.3275862068965516</v>
      </c>
      <c r="CN325" s="9">
        <f t="shared" si="687"/>
        <v>618</v>
      </c>
      <c r="CO325" s="6"/>
      <c r="CP325" s="117">
        <f t="shared" si="688"/>
        <v>0</v>
      </c>
      <c r="CQ325" s="195">
        <f t="shared" si="640"/>
        <v>326</v>
      </c>
      <c r="CR325" s="298">
        <f t="shared" si="641"/>
        <v>0</v>
      </c>
      <c r="CS325" s="9">
        <f t="shared" si="642"/>
        <v>1360</v>
      </c>
      <c r="CT325" s="117" t="str">
        <f t="shared" si="643"/>
        <v/>
      </c>
      <c r="CU325" s="196">
        <f t="shared" si="644"/>
        <v>78</v>
      </c>
      <c r="CV325" s="298">
        <f t="shared" si="645"/>
        <v>0</v>
      </c>
      <c r="CW325" s="31">
        <f t="shared" si="646"/>
        <v>256</v>
      </c>
      <c r="CX325" s="121">
        <f t="shared" si="647"/>
        <v>0</v>
      </c>
      <c r="CY325" s="196">
        <f t="shared" si="689"/>
        <v>404</v>
      </c>
      <c r="CZ325" s="298">
        <f t="shared" si="690"/>
        <v>0</v>
      </c>
      <c r="DA325" s="31">
        <f t="shared" si="691"/>
        <v>1616</v>
      </c>
      <c r="DB325" s="121" t="str">
        <f t="shared" si="692"/>
        <v/>
      </c>
      <c r="DC325" s="196">
        <f t="shared" si="648"/>
        <v>433</v>
      </c>
      <c r="DD325" s="298">
        <f t="shared" si="649"/>
        <v>0</v>
      </c>
      <c r="DE325" s="9">
        <f t="shared" si="650"/>
        <v>1999.9999999999998</v>
      </c>
      <c r="DF325" s="11" t="str">
        <f t="shared" si="651"/>
        <v/>
      </c>
      <c r="DG325" s="29">
        <f t="shared" si="693"/>
        <v>3281</v>
      </c>
      <c r="DH325" s="11" t="str">
        <f t="shared" si="694"/>
        <v/>
      </c>
    </row>
    <row r="326" spans="1:112">
      <c r="A326" s="172" t="s">
        <v>290</v>
      </c>
      <c r="B326" s="171" t="s">
        <v>656</v>
      </c>
      <c r="C326" s="172">
        <v>222567</v>
      </c>
      <c r="D326" s="135">
        <v>9</v>
      </c>
      <c r="E326" s="413">
        <v>405</v>
      </c>
      <c r="F326" s="346">
        <v>27</v>
      </c>
      <c r="G326" s="116">
        <f t="shared" si="393"/>
        <v>378</v>
      </c>
      <c r="H326" s="108">
        <f t="shared" si="652"/>
        <v>378</v>
      </c>
      <c r="I326" s="376">
        <f t="shared" si="595"/>
        <v>0</v>
      </c>
      <c r="J326" s="375"/>
      <c r="K326" s="5">
        <v>14</v>
      </c>
      <c r="L326" s="302">
        <f t="shared" si="394"/>
        <v>0</v>
      </c>
      <c r="M326" s="512">
        <v>15</v>
      </c>
      <c r="N326" s="302">
        <f t="shared" si="655"/>
        <v>0</v>
      </c>
      <c r="O326" s="512"/>
      <c r="P326" s="302">
        <f t="shared" si="656"/>
        <v>0</v>
      </c>
      <c r="Q326" s="520">
        <v>3.2857142857142856</v>
      </c>
      <c r="R326" s="120">
        <f t="shared" si="376"/>
        <v>46</v>
      </c>
      <c r="S326" s="520">
        <v>4.0666666666666664</v>
      </c>
      <c r="T326" s="120">
        <f t="shared" si="657"/>
        <v>61</v>
      </c>
      <c r="U326" s="520"/>
      <c r="V326" s="120">
        <f t="shared" si="658"/>
        <v>0</v>
      </c>
      <c r="W326" s="520"/>
      <c r="X326" s="7">
        <f t="shared" si="638"/>
        <v>0</v>
      </c>
      <c r="Y326" s="182"/>
      <c r="Z326" s="7">
        <f t="shared" si="659"/>
        <v>0</v>
      </c>
      <c r="AA326" s="182"/>
      <c r="AB326" s="7">
        <f t="shared" si="660"/>
        <v>0</v>
      </c>
      <c r="AC326" s="8">
        <f t="shared" si="661"/>
        <v>29</v>
      </c>
      <c r="AD326" s="298">
        <f t="shared" si="379"/>
        <v>0</v>
      </c>
      <c r="AE326" s="110">
        <f t="shared" si="662"/>
        <v>3.6896551724137931</v>
      </c>
      <c r="AF326" s="9">
        <f t="shared" si="380"/>
        <v>107</v>
      </c>
      <c r="AG326" s="10">
        <f t="shared" si="663"/>
        <v>0</v>
      </c>
      <c r="AH326" s="11">
        <f t="shared" si="381"/>
        <v>0</v>
      </c>
      <c r="AI326" s="6">
        <v>78</v>
      </c>
      <c r="AJ326" s="298">
        <f t="shared" si="664"/>
        <v>0</v>
      </c>
      <c r="AK326" s="6">
        <v>59</v>
      </c>
      <c r="AL326" s="298">
        <f t="shared" si="665"/>
        <v>0</v>
      </c>
      <c r="AM326" s="6"/>
      <c r="AN326" s="298">
        <f t="shared" si="666"/>
        <v>0</v>
      </c>
      <c r="AO326" s="182">
        <v>4.5512820512820511</v>
      </c>
      <c r="AP326" s="41">
        <f t="shared" si="382"/>
        <v>355</v>
      </c>
      <c r="AQ326" s="182">
        <v>5.0169491525423728</v>
      </c>
      <c r="AR326" s="41">
        <f t="shared" si="667"/>
        <v>296</v>
      </c>
      <c r="AS326" s="182"/>
      <c r="AT326" s="41">
        <f t="shared" si="668"/>
        <v>0</v>
      </c>
      <c r="AU326" s="182"/>
      <c r="AV326" s="111">
        <f t="shared" si="669"/>
        <v>0</v>
      </c>
      <c r="AW326" s="182"/>
      <c r="AX326" s="111">
        <f t="shared" si="670"/>
        <v>0</v>
      </c>
      <c r="AY326" s="182"/>
      <c r="AZ326" s="118">
        <f t="shared" si="671"/>
        <v>0</v>
      </c>
      <c r="BA326" s="8">
        <f t="shared" si="672"/>
        <v>137</v>
      </c>
      <c r="BB326" s="298">
        <f t="shared" si="386"/>
        <v>0</v>
      </c>
      <c r="BC326" s="110">
        <f t="shared" si="673"/>
        <v>4.7518248175182478</v>
      </c>
      <c r="BD326" s="9">
        <f t="shared" si="387"/>
        <v>651</v>
      </c>
      <c r="BE326" s="10">
        <f t="shared" si="674"/>
        <v>0</v>
      </c>
      <c r="BF326" s="11">
        <f t="shared" si="388"/>
        <v>0</v>
      </c>
      <c r="BG326" s="304">
        <f t="shared" si="653"/>
        <v>166</v>
      </c>
      <c r="BH326" s="298">
        <f t="shared" si="654"/>
        <v>0</v>
      </c>
      <c r="BI326" s="112">
        <f t="shared" si="675"/>
        <v>4.5662650602409638</v>
      </c>
      <c r="BJ326" s="113">
        <f t="shared" si="389"/>
        <v>758</v>
      </c>
      <c r="BK326" s="10">
        <f t="shared" si="676"/>
        <v>0</v>
      </c>
      <c r="BL326" s="119">
        <f t="shared" si="390"/>
        <v>0</v>
      </c>
      <c r="BM326" s="5">
        <v>58</v>
      </c>
      <c r="BN326" s="298">
        <f t="shared" si="420"/>
        <v>0</v>
      </c>
      <c r="BO326" s="6">
        <v>112</v>
      </c>
      <c r="BP326" s="298">
        <f t="shared" si="677"/>
        <v>0</v>
      </c>
      <c r="BQ326" s="6"/>
      <c r="BR326" s="298">
        <f t="shared" si="678"/>
        <v>0</v>
      </c>
      <c r="BS326" s="183">
        <v>3.2241379310344827</v>
      </c>
      <c r="BT326" s="41">
        <f t="shared" si="423"/>
        <v>187</v>
      </c>
      <c r="BU326" s="183">
        <v>3.1964285714285716</v>
      </c>
      <c r="BV326" s="41">
        <f t="shared" si="679"/>
        <v>358</v>
      </c>
      <c r="BW326" s="183"/>
      <c r="BX326" s="41">
        <f t="shared" si="680"/>
        <v>0</v>
      </c>
      <c r="BY326" s="182"/>
      <c r="BZ326" s="111">
        <f t="shared" si="639"/>
        <v>0</v>
      </c>
      <c r="CA326" s="182"/>
      <c r="CB326" s="111">
        <f t="shared" si="681"/>
        <v>0</v>
      </c>
      <c r="CC326" s="182"/>
      <c r="CD326" s="111">
        <f t="shared" si="682"/>
        <v>0</v>
      </c>
      <c r="CE326" s="8">
        <f t="shared" si="683"/>
        <v>170</v>
      </c>
      <c r="CF326" s="298">
        <f t="shared" si="396"/>
        <v>0</v>
      </c>
      <c r="CG326" s="110">
        <f t="shared" si="684"/>
        <v>3.2058823529411766</v>
      </c>
      <c r="CH326" s="9">
        <f t="shared" si="397"/>
        <v>545</v>
      </c>
      <c r="CI326" s="10">
        <f t="shared" si="685"/>
        <v>0</v>
      </c>
      <c r="CJ326" s="117">
        <f t="shared" si="398"/>
        <v>0</v>
      </c>
      <c r="CK326" s="5">
        <v>42</v>
      </c>
      <c r="CL326" s="302">
        <f t="shared" si="686"/>
        <v>0</v>
      </c>
      <c r="CM326" s="40">
        <v>4.5476190476190474</v>
      </c>
      <c r="CN326" s="9">
        <f t="shared" si="687"/>
        <v>191</v>
      </c>
      <c r="CO326" s="6"/>
      <c r="CP326" s="117">
        <f t="shared" si="688"/>
        <v>0</v>
      </c>
      <c r="CQ326" s="195">
        <f t="shared" si="640"/>
        <v>117</v>
      </c>
      <c r="CR326" s="298">
        <f t="shared" si="641"/>
        <v>0</v>
      </c>
      <c r="CS326" s="9">
        <f t="shared" si="642"/>
        <v>483</v>
      </c>
      <c r="CT326" s="117" t="str">
        <f t="shared" si="643"/>
        <v/>
      </c>
      <c r="CU326" s="196">
        <f t="shared" si="644"/>
        <v>112</v>
      </c>
      <c r="CV326" s="298">
        <f t="shared" si="645"/>
        <v>0</v>
      </c>
      <c r="CW326" s="31">
        <f t="shared" si="646"/>
        <v>358</v>
      </c>
      <c r="CX326" s="121">
        <f t="shared" si="647"/>
        <v>0</v>
      </c>
      <c r="CY326" s="196">
        <f t="shared" si="689"/>
        <v>229</v>
      </c>
      <c r="CZ326" s="298">
        <f t="shared" si="690"/>
        <v>0</v>
      </c>
      <c r="DA326" s="31">
        <f t="shared" si="691"/>
        <v>841</v>
      </c>
      <c r="DB326" s="121" t="str">
        <f t="shared" si="692"/>
        <v/>
      </c>
      <c r="DC326" s="196">
        <f t="shared" si="648"/>
        <v>137</v>
      </c>
      <c r="DD326" s="298">
        <f t="shared" si="649"/>
        <v>0</v>
      </c>
      <c r="DE326" s="9">
        <f t="shared" si="650"/>
        <v>651</v>
      </c>
      <c r="DF326" s="11" t="str">
        <f t="shared" si="651"/>
        <v/>
      </c>
      <c r="DG326" s="29">
        <f t="shared" si="693"/>
        <v>1494</v>
      </c>
      <c r="DH326" s="11" t="str">
        <f t="shared" si="694"/>
        <v/>
      </c>
    </row>
    <row r="327" spans="1:112">
      <c r="A327" s="172" t="s">
        <v>290</v>
      </c>
      <c r="B327" s="171" t="s">
        <v>657</v>
      </c>
      <c r="C327" s="172">
        <v>222822</v>
      </c>
      <c r="D327" s="135">
        <v>9</v>
      </c>
      <c r="E327" s="413">
        <v>278</v>
      </c>
      <c r="F327" s="346">
        <v>2</v>
      </c>
      <c r="G327" s="116">
        <f t="shared" si="393"/>
        <v>276</v>
      </c>
      <c r="H327" s="108">
        <f t="shared" si="652"/>
        <v>276</v>
      </c>
      <c r="I327" s="376">
        <f t="shared" si="595"/>
        <v>0</v>
      </c>
      <c r="J327" s="375"/>
      <c r="K327" s="5">
        <v>8</v>
      </c>
      <c r="L327" s="302">
        <f t="shared" si="394"/>
        <v>0</v>
      </c>
      <c r="M327" s="512">
        <v>6</v>
      </c>
      <c r="N327" s="302">
        <f t="shared" si="655"/>
        <v>0</v>
      </c>
      <c r="O327" s="512"/>
      <c r="P327" s="302">
        <f t="shared" si="656"/>
        <v>0</v>
      </c>
      <c r="Q327" s="520">
        <v>3.375</v>
      </c>
      <c r="R327" s="120">
        <f t="shared" si="376"/>
        <v>27</v>
      </c>
      <c r="S327" s="520">
        <v>3.3333333333333335</v>
      </c>
      <c r="T327" s="120">
        <f t="shared" si="657"/>
        <v>20</v>
      </c>
      <c r="U327" s="520"/>
      <c r="V327" s="120">
        <f t="shared" si="658"/>
        <v>0</v>
      </c>
      <c r="W327" s="520"/>
      <c r="X327" s="7">
        <f t="shared" si="638"/>
        <v>0</v>
      </c>
      <c r="Y327" s="182"/>
      <c r="Z327" s="7">
        <f t="shared" si="659"/>
        <v>0</v>
      </c>
      <c r="AA327" s="182"/>
      <c r="AB327" s="7">
        <f t="shared" si="660"/>
        <v>0</v>
      </c>
      <c r="AC327" s="8">
        <f t="shared" si="661"/>
        <v>14</v>
      </c>
      <c r="AD327" s="298">
        <f t="shared" si="379"/>
        <v>0</v>
      </c>
      <c r="AE327" s="110">
        <f t="shared" si="662"/>
        <v>3.3571428571428572</v>
      </c>
      <c r="AF327" s="9">
        <f t="shared" si="380"/>
        <v>47</v>
      </c>
      <c r="AG327" s="10">
        <f t="shared" si="663"/>
        <v>0</v>
      </c>
      <c r="AH327" s="11">
        <f t="shared" si="381"/>
        <v>0</v>
      </c>
      <c r="AI327" s="6">
        <v>53</v>
      </c>
      <c r="AJ327" s="298">
        <f t="shared" si="664"/>
        <v>0</v>
      </c>
      <c r="AK327" s="6">
        <v>39</v>
      </c>
      <c r="AL327" s="298">
        <f t="shared" si="665"/>
        <v>0</v>
      </c>
      <c r="AM327" s="6"/>
      <c r="AN327" s="298">
        <f t="shared" si="666"/>
        <v>0</v>
      </c>
      <c r="AO327" s="182">
        <v>5.1886792452830193</v>
      </c>
      <c r="AP327" s="41">
        <f t="shared" si="382"/>
        <v>275</v>
      </c>
      <c r="AQ327" s="182">
        <v>5.1282051282051286</v>
      </c>
      <c r="AR327" s="41">
        <f t="shared" si="667"/>
        <v>200.00000000000003</v>
      </c>
      <c r="AS327" s="182"/>
      <c r="AT327" s="41">
        <f t="shared" si="668"/>
        <v>0</v>
      </c>
      <c r="AU327" s="182"/>
      <c r="AV327" s="111">
        <f t="shared" si="669"/>
        <v>0</v>
      </c>
      <c r="AW327" s="182"/>
      <c r="AX327" s="111">
        <f t="shared" si="670"/>
        <v>0</v>
      </c>
      <c r="AY327" s="182"/>
      <c r="AZ327" s="118">
        <f t="shared" si="671"/>
        <v>0</v>
      </c>
      <c r="BA327" s="8">
        <f t="shared" si="672"/>
        <v>92</v>
      </c>
      <c r="BB327" s="298">
        <f t="shared" si="386"/>
        <v>0</v>
      </c>
      <c r="BC327" s="110">
        <f t="shared" si="673"/>
        <v>5.1630434782608692</v>
      </c>
      <c r="BD327" s="9">
        <f t="shared" si="387"/>
        <v>474.99999999999994</v>
      </c>
      <c r="BE327" s="10">
        <f t="shared" si="674"/>
        <v>0</v>
      </c>
      <c r="BF327" s="11">
        <f t="shared" si="388"/>
        <v>0</v>
      </c>
      <c r="BG327" s="304">
        <f t="shared" si="653"/>
        <v>106</v>
      </c>
      <c r="BH327" s="298">
        <f t="shared" si="654"/>
        <v>0</v>
      </c>
      <c r="BI327" s="112">
        <f t="shared" si="675"/>
        <v>4.9245283018867925</v>
      </c>
      <c r="BJ327" s="113">
        <f t="shared" si="389"/>
        <v>522</v>
      </c>
      <c r="BK327" s="10">
        <f t="shared" si="676"/>
        <v>0</v>
      </c>
      <c r="BL327" s="119">
        <f t="shared" si="390"/>
        <v>0</v>
      </c>
      <c r="BM327" s="5">
        <v>25</v>
      </c>
      <c r="BN327" s="298">
        <f t="shared" si="420"/>
        <v>0</v>
      </c>
      <c r="BO327" s="6">
        <v>44</v>
      </c>
      <c r="BP327" s="298">
        <f t="shared" si="677"/>
        <v>0</v>
      </c>
      <c r="BQ327" s="6"/>
      <c r="BR327" s="298">
        <f t="shared" si="678"/>
        <v>0</v>
      </c>
      <c r="BS327" s="183">
        <v>3.28</v>
      </c>
      <c r="BT327" s="41">
        <f t="shared" si="423"/>
        <v>82</v>
      </c>
      <c r="BU327" s="183">
        <v>4.25</v>
      </c>
      <c r="BV327" s="41">
        <f t="shared" si="679"/>
        <v>187</v>
      </c>
      <c r="BW327" s="183"/>
      <c r="BX327" s="41">
        <f t="shared" si="680"/>
        <v>0</v>
      </c>
      <c r="BY327" s="182"/>
      <c r="BZ327" s="111">
        <f t="shared" si="639"/>
        <v>0</v>
      </c>
      <c r="CA327" s="182"/>
      <c r="CB327" s="111">
        <f t="shared" si="681"/>
        <v>0</v>
      </c>
      <c r="CC327" s="182"/>
      <c r="CD327" s="111">
        <f t="shared" si="682"/>
        <v>0</v>
      </c>
      <c r="CE327" s="8">
        <f t="shared" si="683"/>
        <v>69</v>
      </c>
      <c r="CF327" s="298">
        <f t="shared" si="396"/>
        <v>0</v>
      </c>
      <c r="CG327" s="110">
        <f t="shared" si="684"/>
        <v>3.8985507246376812</v>
      </c>
      <c r="CH327" s="9">
        <f t="shared" si="397"/>
        <v>269</v>
      </c>
      <c r="CI327" s="10">
        <f t="shared" si="685"/>
        <v>0</v>
      </c>
      <c r="CJ327" s="117">
        <f t="shared" si="398"/>
        <v>0</v>
      </c>
      <c r="CK327" s="5">
        <v>101</v>
      </c>
      <c r="CL327" s="302">
        <f t="shared" si="686"/>
        <v>0</v>
      </c>
      <c r="CM327" s="40">
        <v>4.6534653465346532</v>
      </c>
      <c r="CN327" s="9">
        <f t="shared" si="687"/>
        <v>469.99999999999994</v>
      </c>
      <c r="CO327" s="6"/>
      <c r="CP327" s="117">
        <f t="shared" si="688"/>
        <v>0</v>
      </c>
      <c r="CQ327" s="195">
        <f t="shared" si="640"/>
        <v>64</v>
      </c>
      <c r="CR327" s="298">
        <f t="shared" si="641"/>
        <v>0</v>
      </c>
      <c r="CS327" s="9">
        <f t="shared" si="642"/>
        <v>282</v>
      </c>
      <c r="CT327" s="117" t="str">
        <f t="shared" si="643"/>
        <v/>
      </c>
      <c r="CU327" s="196">
        <f t="shared" si="644"/>
        <v>44</v>
      </c>
      <c r="CV327" s="298">
        <f t="shared" si="645"/>
        <v>0</v>
      </c>
      <c r="CW327" s="31">
        <f t="shared" si="646"/>
        <v>187</v>
      </c>
      <c r="CX327" s="121">
        <f t="shared" si="647"/>
        <v>0</v>
      </c>
      <c r="CY327" s="196">
        <f t="shared" si="689"/>
        <v>108</v>
      </c>
      <c r="CZ327" s="298">
        <f t="shared" si="690"/>
        <v>0</v>
      </c>
      <c r="DA327" s="31">
        <f t="shared" si="691"/>
        <v>469</v>
      </c>
      <c r="DB327" s="121" t="str">
        <f t="shared" si="692"/>
        <v/>
      </c>
      <c r="DC327" s="196">
        <f t="shared" si="648"/>
        <v>92</v>
      </c>
      <c r="DD327" s="298">
        <f t="shared" si="649"/>
        <v>0</v>
      </c>
      <c r="DE327" s="9">
        <f t="shared" si="650"/>
        <v>474.99999999999994</v>
      </c>
      <c r="DF327" s="11" t="str">
        <f t="shared" si="651"/>
        <v/>
      </c>
      <c r="DG327" s="29">
        <f t="shared" si="693"/>
        <v>1261</v>
      </c>
      <c r="DH327" s="11" t="str">
        <f t="shared" si="694"/>
        <v/>
      </c>
    </row>
    <row r="328" spans="1:112">
      <c r="A328" s="172" t="s">
        <v>290</v>
      </c>
      <c r="B328" s="171" t="s">
        <v>659</v>
      </c>
      <c r="C328" s="172">
        <v>223773</v>
      </c>
      <c r="D328" s="135">
        <v>9</v>
      </c>
      <c r="E328" s="413">
        <v>257</v>
      </c>
      <c r="F328" s="346">
        <v>6</v>
      </c>
      <c r="G328" s="116">
        <f t="shared" si="393"/>
        <v>251</v>
      </c>
      <c r="H328" s="108">
        <f t="shared" si="652"/>
        <v>251</v>
      </c>
      <c r="I328" s="376">
        <f t="shared" ref="I328:I365" si="695">IF(W328&gt;0,H328,)</f>
        <v>0</v>
      </c>
      <c r="J328" s="375"/>
      <c r="K328" s="5">
        <v>3</v>
      </c>
      <c r="L328" s="302">
        <f t="shared" si="394"/>
        <v>0</v>
      </c>
      <c r="M328" s="512">
        <v>1</v>
      </c>
      <c r="N328" s="302">
        <f t="shared" si="655"/>
        <v>0</v>
      </c>
      <c r="O328" s="512"/>
      <c r="P328" s="302">
        <f t="shared" si="656"/>
        <v>0</v>
      </c>
      <c r="Q328" s="520">
        <v>3</v>
      </c>
      <c r="R328" s="120">
        <f t="shared" si="376"/>
        <v>9</v>
      </c>
      <c r="S328" s="520">
        <v>3</v>
      </c>
      <c r="T328" s="120">
        <f t="shared" si="657"/>
        <v>3</v>
      </c>
      <c r="U328" s="520"/>
      <c r="V328" s="120">
        <f t="shared" si="658"/>
        <v>0</v>
      </c>
      <c r="W328" s="520"/>
      <c r="X328" s="7">
        <f t="shared" si="638"/>
        <v>0</v>
      </c>
      <c r="Y328" s="182"/>
      <c r="Z328" s="7">
        <f t="shared" si="659"/>
        <v>0</v>
      </c>
      <c r="AA328" s="182"/>
      <c r="AB328" s="7">
        <f t="shared" si="660"/>
        <v>0</v>
      </c>
      <c r="AC328" s="8">
        <f t="shared" si="661"/>
        <v>4</v>
      </c>
      <c r="AD328" s="298">
        <f t="shared" si="379"/>
        <v>0</v>
      </c>
      <c r="AE328" s="110">
        <f t="shared" si="662"/>
        <v>3</v>
      </c>
      <c r="AF328" s="9">
        <f t="shared" si="380"/>
        <v>12</v>
      </c>
      <c r="AG328" s="10">
        <f t="shared" si="663"/>
        <v>0</v>
      </c>
      <c r="AH328" s="11">
        <f t="shared" si="381"/>
        <v>0</v>
      </c>
      <c r="AI328" s="6">
        <v>35</v>
      </c>
      <c r="AJ328" s="298">
        <f t="shared" si="664"/>
        <v>0</v>
      </c>
      <c r="AK328" s="6">
        <v>43</v>
      </c>
      <c r="AL328" s="298">
        <f t="shared" si="665"/>
        <v>0</v>
      </c>
      <c r="AM328" s="6"/>
      <c r="AN328" s="298">
        <f t="shared" si="666"/>
        <v>0</v>
      </c>
      <c r="AO328" s="182">
        <v>3.9142857142857141</v>
      </c>
      <c r="AP328" s="41">
        <f t="shared" si="382"/>
        <v>137</v>
      </c>
      <c r="AQ328" s="182">
        <v>4.8372093023255811</v>
      </c>
      <c r="AR328" s="41">
        <f t="shared" si="667"/>
        <v>208</v>
      </c>
      <c r="AS328" s="182"/>
      <c r="AT328" s="41">
        <f t="shared" si="668"/>
        <v>0</v>
      </c>
      <c r="AU328" s="182"/>
      <c r="AV328" s="111">
        <f t="shared" si="669"/>
        <v>0</v>
      </c>
      <c r="AW328" s="182"/>
      <c r="AX328" s="111">
        <f t="shared" si="670"/>
        <v>0</v>
      </c>
      <c r="AY328" s="182"/>
      <c r="AZ328" s="118">
        <f t="shared" si="671"/>
        <v>0</v>
      </c>
      <c r="BA328" s="8">
        <f t="shared" si="672"/>
        <v>78</v>
      </c>
      <c r="BB328" s="298">
        <f t="shared" si="386"/>
        <v>0</v>
      </c>
      <c r="BC328" s="110">
        <f t="shared" si="673"/>
        <v>4.4230769230769234</v>
      </c>
      <c r="BD328" s="9">
        <f t="shared" si="387"/>
        <v>345</v>
      </c>
      <c r="BE328" s="10">
        <f t="shared" si="674"/>
        <v>0</v>
      </c>
      <c r="BF328" s="11">
        <f t="shared" si="388"/>
        <v>0</v>
      </c>
      <c r="BG328" s="304">
        <f t="shared" si="653"/>
        <v>82</v>
      </c>
      <c r="BH328" s="298">
        <f t="shared" si="654"/>
        <v>0</v>
      </c>
      <c r="BI328" s="112">
        <f t="shared" si="675"/>
        <v>4.3536585365853657</v>
      </c>
      <c r="BJ328" s="113">
        <f t="shared" si="389"/>
        <v>357</v>
      </c>
      <c r="BK328" s="10">
        <f t="shared" si="676"/>
        <v>0</v>
      </c>
      <c r="BL328" s="119">
        <f t="shared" si="390"/>
        <v>0</v>
      </c>
      <c r="BM328" s="5">
        <v>31</v>
      </c>
      <c r="BN328" s="298">
        <f t="shared" si="420"/>
        <v>0</v>
      </c>
      <c r="BO328" s="6">
        <v>40</v>
      </c>
      <c r="BP328" s="298">
        <f t="shared" si="677"/>
        <v>0</v>
      </c>
      <c r="BQ328" s="6"/>
      <c r="BR328" s="298">
        <f t="shared" si="678"/>
        <v>0</v>
      </c>
      <c r="BS328" s="183">
        <v>2.4838709677419355</v>
      </c>
      <c r="BT328" s="41">
        <f t="shared" si="423"/>
        <v>77</v>
      </c>
      <c r="BU328" s="183">
        <v>3.2250000000000001</v>
      </c>
      <c r="BV328" s="41">
        <f t="shared" si="679"/>
        <v>129</v>
      </c>
      <c r="BW328" s="183"/>
      <c r="BX328" s="41">
        <f t="shared" si="680"/>
        <v>0</v>
      </c>
      <c r="BY328" s="182"/>
      <c r="BZ328" s="111">
        <f t="shared" si="639"/>
        <v>0</v>
      </c>
      <c r="CA328" s="182"/>
      <c r="CB328" s="111">
        <f t="shared" si="681"/>
        <v>0</v>
      </c>
      <c r="CC328" s="182"/>
      <c r="CD328" s="111">
        <f t="shared" si="682"/>
        <v>0</v>
      </c>
      <c r="CE328" s="8">
        <f t="shared" si="683"/>
        <v>71</v>
      </c>
      <c r="CF328" s="298">
        <f t="shared" si="396"/>
        <v>0</v>
      </c>
      <c r="CG328" s="110">
        <f t="shared" si="684"/>
        <v>2.9014084507042255</v>
      </c>
      <c r="CH328" s="9">
        <f t="shared" si="397"/>
        <v>206</v>
      </c>
      <c r="CI328" s="10">
        <f t="shared" si="685"/>
        <v>0</v>
      </c>
      <c r="CJ328" s="117">
        <f t="shared" si="398"/>
        <v>0</v>
      </c>
      <c r="CK328" s="5">
        <v>98</v>
      </c>
      <c r="CL328" s="302">
        <f t="shared" si="686"/>
        <v>0</v>
      </c>
      <c r="CM328" s="40">
        <v>2.5918367346938775</v>
      </c>
      <c r="CN328" s="9">
        <f t="shared" si="687"/>
        <v>254</v>
      </c>
      <c r="CO328" s="6"/>
      <c r="CP328" s="117">
        <f t="shared" si="688"/>
        <v>0</v>
      </c>
      <c r="CQ328" s="195">
        <f t="shared" si="640"/>
        <v>74</v>
      </c>
      <c r="CR328" s="298">
        <f t="shared" si="641"/>
        <v>0</v>
      </c>
      <c r="CS328" s="9">
        <f t="shared" si="642"/>
        <v>285</v>
      </c>
      <c r="CT328" s="117" t="str">
        <f t="shared" si="643"/>
        <v/>
      </c>
      <c r="CU328" s="196">
        <f t="shared" si="644"/>
        <v>40</v>
      </c>
      <c r="CV328" s="298">
        <f t="shared" si="645"/>
        <v>0</v>
      </c>
      <c r="CW328" s="31">
        <f t="shared" si="646"/>
        <v>129</v>
      </c>
      <c r="CX328" s="121">
        <f t="shared" si="647"/>
        <v>0</v>
      </c>
      <c r="CY328" s="196">
        <f t="shared" si="689"/>
        <v>114</v>
      </c>
      <c r="CZ328" s="298">
        <f t="shared" si="690"/>
        <v>0</v>
      </c>
      <c r="DA328" s="31">
        <f t="shared" si="691"/>
        <v>414</v>
      </c>
      <c r="DB328" s="121" t="str">
        <f t="shared" si="692"/>
        <v/>
      </c>
      <c r="DC328" s="196">
        <f t="shared" si="648"/>
        <v>78</v>
      </c>
      <c r="DD328" s="298">
        <f t="shared" si="649"/>
        <v>0</v>
      </c>
      <c r="DE328" s="9">
        <f t="shared" si="650"/>
        <v>345</v>
      </c>
      <c r="DF328" s="11" t="str">
        <f t="shared" si="651"/>
        <v/>
      </c>
      <c r="DG328" s="29">
        <f t="shared" si="693"/>
        <v>817</v>
      </c>
      <c r="DH328" s="11" t="str">
        <f t="shared" si="694"/>
        <v/>
      </c>
    </row>
    <row r="329" spans="1:112">
      <c r="A329" s="172" t="s">
        <v>290</v>
      </c>
      <c r="B329" s="171" t="s">
        <v>660</v>
      </c>
      <c r="C329" s="172">
        <v>223898</v>
      </c>
      <c r="D329" s="135">
        <v>9</v>
      </c>
      <c r="E329" s="413">
        <v>220</v>
      </c>
      <c r="F329" s="346">
        <v>0</v>
      </c>
      <c r="G329" s="116">
        <f t="shared" si="393"/>
        <v>220</v>
      </c>
      <c r="H329" s="108">
        <f t="shared" si="652"/>
        <v>220</v>
      </c>
      <c r="I329" s="376">
        <f t="shared" si="695"/>
        <v>0</v>
      </c>
      <c r="J329" s="375"/>
      <c r="K329" s="5">
        <v>15</v>
      </c>
      <c r="L329" s="302">
        <f t="shared" si="394"/>
        <v>0</v>
      </c>
      <c r="M329" s="512">
        <v>1</v>
      </c>
      <c r="N329" s="302">
        <f t="shared" si="655"/>
        <v>0</v>
      </c>
      <c r="O329" s="512"/>
      <c r="P329" s="302">
        <f t="shared" si="656"/>
        <v>0</v>
      </c>
      <c r="Q329" s="520">
        <v>2.3333333333333335</v>
      </c>
      <c r="R329" s="120">
        <f t="shared" si="376"/>
        <v>35</v>
      </c>
      <c r="S329" s="520">
        <v>3</v>
      </c>
      <c r="T329" s="120">
        <f t="shared" si="657"/>
        <v>3</v>
      </c>
      <c r="U329" s="520"/>
      <c r="V329" s="120">
        <f t="shared" si="658"/>
        <v>0</v>
      </c>
      <c r="W329" s="520"/>
      <c r="X329" s="7">
        <f t="shared" si="638"/>
        <v>0</v>
      </c>
      <c r="Y329" s="182"/>
      <c r="Z329" s="7">
        <f t="shared" si="659"/>
        <v>0</v>
      </c>
      <c r="AA329" s="182"/>
      <c r="AB329" s="7">
        <f t="shared" si="660"/>
        <v>0</v>
      </c>
      <c r="AC329" s="8">
        <f t="shared" si="661"/>
        <v>16</v>
      </c>
      <c r="AD329" s="298">
        <f t="shared" si="379"/>
        <v>0</v>
      </c>
      <c r="AE329" s="110">
        <f t="shared" si="662"/>
        <v>2.375</v>
      </c>
      <c r="AF329" s="9">
        <f t="shared" si="380"/>
        <v>38</v>
      </c>
      <c r="AG329" s="10">
        <f t="shared" si="663"/>
        <v>0</v>
      </c>
      <c r="AH329" s="11">
        <f t="shared" si="381"/>
        <v>0</v>
      </c>
      <c r="AI329" s="6">
        <v>68</v>
      </c>
      <c r="AJ329" s="298">
        <f t="shared" si="664"/>
        <v>0</v>
      </c>
      <c r="AK329" s="6">
        <v>43</v>
      </c>
      <c r="AL329" s="298">
        <f t="shared" si="665"/>
        <v>0</v>
      </c>
      <c r="AM329" s="6"/>
      <c r="AN329" s="298">
        <f t="shared" si="666"/>
        <v>0</v>
      </c>
      <c r="AO329" s="182">
        <v>3.3676470588235294</v>
      </c>
      <c r="AP329" s="41">
        <f t="shared" si="382"/>
        <v>229</v>
      </c>
      <c r="AQ329" s="182">
        <v>4.558139534883721</v>
      </c>
      <c r="AR329" s="41">
        <f t="shared" si="667"/>
        <v>196</v>
      </c>
      <c r="AS329" s="182"/>
      <c r="AT329" s="41">
        <f t="shared" si="668"/>
        <v>0</v>
      </c>
      <c r="AU329" s="182"/>
      <c r="AV329" s="111">
        <f t="shared" si="669"/>
        <v>0</v>
      </c>
      <c r="AW329" s="182"/>
      <c r="AX329" s="111">
        <f t="shared" si="670"/>
        <v>0</v>
      </c>
      <c r="AY329" s="182"/>
      <c r="AZ329" s="118">
        <f t="shared" si="671"/>
        <v>0</v>
      </c>
      <c r="BA329" s="8">
        <f t="shared" si="672"/>
        <v>111</v>
      </c>
      <c r="BB329" s="298">
        <f t="shared" si="386"/>
        <v>0</v>
      </c>
      <c r="BC329" s="110">
        <f t="shared" si="673"/>
        <v>3.8288288288288288</v>
      </c>
      <c r="BD329" s="9">
        <f t="shared" si="387"/>
        <v>425</v>
      </c>
      <c r="BE329" s="10">
        <f t="shared" si="674"/>
        <v>0</v>
      </c>
      <c r="BF329" s="11">
        <f t="shared" si="388"/>
        <v>0</v>
      </c>
      <c r="BG329" s="304">
        <f t="shared" si="653"/>
        <v>127</v>
      </c>
      <c r="BH329" s="298">
        <f t="shared" si="654"/>
        <v>0</v>
      </c>
      <c r="BI329" s="112">
        <f t="shared" si="675"/>
        <v>3.6456692913385829</v>
      </c>
      <c r="BJ329" s="113">
        <f t="shared" si="389"/>
        <v>463</v>
      </c>
      <c r="BK329" s="10">
        <f t="shared" si="676"/>
        <v>0</v>
      </c>
      <c r="BL329" s="119">
        <f t="shared" si="390"/>
        <v>0</v>
      </c>
      <c r="BM329" s="5">
        <v>28</v>
      </c>
      <c r="BN329" s="298">
        <f t="shared" si="420"/>
        <v>0</v>
      </c>
      <c r="BO329" s="6">
        <v>34</v>
      </c>
      <c r="BP329" s="298">
        <f t="shared" si="677"/>
        <v>0</v>
      </c>
      <c r="BQ329" s="6"/>
      <c r="BR329" s="298">
        <f t="shared" si="678"/>
        <v>0</v>
      </c>
      <c r="BS329" s="183">
        <v>2.75</v>
      </c>
      <c r="BT329" s="41">
        <f t="shared" si="423"/>
        <v>77</v>
      </c>
      <c r="BU329" s="183">
        <v>3.6470588235294117</v>
      </c>
      <c r="BV329" s="41">
        <f t="shared" si="679"/>
        <v>124</v>
      </c>
      <c r="BW329" s="183"/>
      <c r="BX329" s="41">
        <f t="shared" si="680"/>
        <v>0</v>
      </c>
      <c r="BY329" s="182"/>
      <c r="BZ329" s="111">
        <f t="shared" si="639"/>
        <v>0</v>
      </c>
      <c r="CA329" s="182"/>
      <c r="CB329" s="111">
        <f t="shared" si="681"/>
        <v>0</v>
      </c>
      <c r="CC329" s="182"/>
      <c r="CD329" s="111">
        <f t="shared" si="682"/>
        <v>0</v>
      </c>
      <c r="CE329" s="8">
        <f t="shared" si="683"/>
        <v>62</v>
      </c>
      <c r="CF329" s="298">
        <f t="shared" si="396"/>
        <v>0</v>
      </c>
      <c r="CG329" s="110">
        <f t="shared" si="684"/>
        <v>3.2419354838709675</v>
      </c>
      <c r="CH329" s="9">
        <f t="shared" si="397"/>
        <v>201</v>
      </c>
      <c r="CI329" s="10">
        <f t="shared" si="685"/>
        <v>0</v>
      </c>
      <c r="CJ329" s="117">
        <f t="shared" si="398"/>
        <v>0</v>
      </c>
      <c r="CK329" s="5">
        <v>31</v>
      </c>
      <c r="CL329" s="302">
        <f t="shared" si="686"/>
        <v>0</v>
      </c>
      <c r="CM329" s="40">
        <v>4.096774193548387</v>
      </c>
      <c r="CN329" s="9">
        <f t="shared" si="687"/>
        <v>127</v>
      </c>
      <c r="CO329" s="6"/>
      <c r="CP329" s="117">
        <f t="shared" si="688"/>
        <v>0</v>
      </c>
      <c r="CQ329" s="195">
        <f t="shared" si="640"/>
        <v>71</v>
      </c>
      <c r="CR329" s="298">
        <f t="shared" si="641"/>
        <v>0</v>
      </c>
      <c r="CS329" s="9">
        <f t="shared" si="642"/>
        <v>273</v>
      </c>
      <c r="CT329" s="117" t="str">
        <f t="shared" si="643"/>
        <v/>
      </c>
      <c r="CU329" s="196">
        <f t="shared" si="644"/>
        <v>34</v>
      </c>
      <c r="CV329" s="298">
        <f t="shared" si="645"/>
        <v>0</v>
      </c>
      <c r="CW329" s="31">
        <f t="shared" si="646"/>
        <v>124</v>
      </c>
      <c r="CX329" s="121">
        <f t="shared" si="647"/>
        <v>0</v>
      </c>
      <c r="CY329" s="196">
        <f t="shared" si="689"/>
        <v>105</v>
      </c>
      <c r="CZ329" s="298">
        <f t="shared" si="690"/>
        <v>0</v>
      </c>
      <c r="DA329" s="31">
        <f t="shared" si="691"/>
        <v>397</v>
      </c>
      <c r="DB329" s="121" t="str">
        <f t="shared" si="692"/>
        <v/>
      </c>
      <c r="DC329" s="196">
        <f t="shared" si="648"/>
        <v>111</v>
      </c>
      <c r="DD329" s="298">
        <f t="shared" si="649"/>
        <v>0</v>
      </c>
      <c r="DE329" s="9">
        <f t="shared" si="650"/>
        <v>425</v>
      </c>
      <c r="DF329" s="11" t="str">
        <f t="shared" si="651"/>
        <v/>
      </c>
      <c r="DG329" s="29">
        <f t="shared" si="693"/>
        <v>791</v>
      </c>
      <c r="DH329" s="11" t="str">
        <f t="shared" si="694"/>
        <v/>
      </c>
    </row>
    <row r="330" spans="1:112">
      <c r="A330" s="172" t="s">
        <v>290</v>
      </c>
      <c r="B330" s="171" t="s">
        <v>661</v>
      </c>
      <c r="C330" s="172">
        <v>223320</v>
      </c>
      <c r="D330" s="135">
        <v>9</v>
      </c>
      <c r="E330" s="413">
        <v>217</v>
      </c>
      <c r="F330" s="346">
        <v>1</v>
      </c>
      <c r="G330" s="116">
        <f t="shared" si="393"/>
        <v>216</v>
      </c>
      <c r="H330" s="108">
        <f t="shared" si="652"/>
        <v>216</v>
      </c>
      <c r="I330" s="376">
        <f t="shared" si="695"/>
        <v>0</v>
      </c>
      <c r="J330" s="375"/>
      <c r="K330" s="5">
        <v>8</v>
      </c>
      <c r="L330" s="302">
        <f t="shared" si="394"/>
        <v>0</v>
      </c>
      <c r="M330" s="512">
        <v>17</v>
      </c>
      <c r="N330" s="302">
        <f t="shared" si="655"/>
        <v>0</v>
      </c>
      <c r="O330" s="512"/>
      <c r="P330" s="302">
        <f t="shared" si="656"/>
        <v>0</v>
      </c>
      <c r="Q330" s="520">
        <v>3.125</v>
      </c>
      <c r="R330" s="120">
        <f t="shared" si="376"/>
        <v>25</v>
      </c>
      <c r="S330" s="520">
        <v>3.8235294117647061</v>
      </c>
      <c r="T330" s="120">
        <f t="shared" si="657"/>
        <v>65</v>
      </c>
      <c r="U330" s="520"/>
      <c r="V330" s="120">
        <f t="shared" si="658"/>
        <v>0</v>
      </c>
      <c r="W330" s="520"/>
      <c r="X330" s="7">
        <f t="shared" si="638"/>
        <v>0</v>
      </c>
      <c r="Y330" s="182"/>
      <c r="Z330" s="7">
        <f t="shared" si="659"/>
        <v>0</v>
      </c>
      <c r="AA330" s="182"/>
      <c r="AB330" s="7">
        <f t="shared" si="660"/>
        <v>0</v>
      </c>
      <c r="AC330" s="8">
        <f t="shared" si="661"/>
        <v>25</v>
      </c>
      <c r="AD330" s="298">
        <f t="shared" si="379"/>
        <v>0</v>
      </c>
      <c r="AE330" s="110">
        <f t="shared" si="662"/>
        <v>3.6</v>
      </c>
      <c r="AF330" s="9">
        <f t="shared" si="380"/>
        <v>90</v>
      </c>
      <c r="AG330" s="10">
        <f t="shared" si="663"/>
        <v>0</v>
      </c>
      <c r="AH330" s="11">
        <f t="shared" si="381"/>
        <v>0</v>
      </c>
      <c r="AI330" s="6">
        <v>67</v>
      </c>
      <c r="AJ330" s="298">
        <f t="shared" si="664"/>
        <v>0</v>
      </c>
      <c r="AK330" s="6">
        <v>58</v>
      </c>
      <c r="AL330" s="298">
        <f t="shared" si="665"/>
        <v>0</v>
      </c>
      <c r="AM330" s="6"/>
      <c r="AN330" s="298">
        <f t="shared" si="666"/>
        <v>0</v>
      </c>
      <c r="AO330" s="182">
        <v>4.5223880597014929</v>
      </c>
      <c r="AP330" s="41">
        <f t="shared" si="382"/>
        <v>303</v>
      </c>
      <c r="AQ330" s="182">
        <v>5.068965517241379</v>
      </c>
      <c r="AR330" s="41">
        <f t="shared" si="667"/>
        <v>294</v>
      </c>
      <c r="AS330" s="182"/>
      <c r="AT330" s="41">
        <f t="shared" si="668"/>
        <v>0</v>
      </c>
      <c r="AU330" s="182"/>
      <c r="AV330" s="111">
        <f t="shared" si="669"/>
        <v>0</v>
      </c>
      <c r="AW330" s="182"/>
      <c r="AX330" s="111">
        <f t="shared" si="670"/>
        <v>0</v>
      </c>
      <c r="AY330" s="182"/>
      <c r="AZ330" s="118">
        <f t="shared" si="671"/>
        <v>0</v>
      </c>
      <c r="BA330" s="8">
        <f t="shared" si="672"/>
        <v>125</v>
      </c>
      <c r="BB330" s="298">
        <f t="shared" si="386"/>
        <v>0</v>
      </c>
      <c r="BC330" s="110">
        <f t="shared" si="673"/>
        <v>4.7759999999999998</v>
      </c>
      <c r="BD330" s="9">
        <f t="shared" si="387"/>
        <v>597</v>
      </c>
      <c r="BE330" s="10">
        <f t="shared" si="674"/>
        <v>0</v>
      </c>
      <c r="BF330" s="11">
        <f t="shared" si="388"/>
        <v>0</v>
      </c>
      <c r="BG330" s="304">
        <f t="shared" si="653"/>
        <v>150</v>
      </c>
      <c r="BH330" s="298">
        <f t="shared" si="654"/>
        <v>0</v>
      </c>
      <c r="BI330" s="112">
        <f t="shared" si="675"/>
        <v>4.58</v>
      </c>
      <c r="BJ330" s="113">
        <f t="shared" si="389"/>
        <v>687</v>
      </c>
      <c r="BK330" s="10">
        <f t="shared" si="676"/>
        <v>0</v>
      </c>
      <c r="BL330" s="119">
        <f t="shared" si="390"/>
        <v>0</v>
      </c>
      <c r="BM330" s="5">
        <v>16</v>
      </c>
      <c r="BN330" s="298">
        <f t="shared" si="420"/>
        <v>0</v>
      </c>
      <c r="BO330" s="6">
        <v>15</v>
      </c>
      <c r="BP330" s="298">
        <f t="shared" si="677"/>
        <v>0</v>
      </c>
      <c r="BQ330" s="6"/>
      <c r="BR330" s="298">
        <f t="shared" si="678"/>
        <v>0</v>
      </c>
      <c r="BS330" s="183">
        <v>2.5</v>
      </c>
      <c r="BT330" s="41">
        <f t="shared" si="423"/>
        <v>40</v>
      </c>
      <c r="BU330" s="183">
        <v>2.7333333333333334</v>
      </c>
      <c r="BV330" s="41">
        <f t="shared" si="679"/>
        <v>41</v>
      </c>
      <c r="BW330" s="183"/>
      <c r="BX330" s="41">
        <f t="shared" si="680"/>
        <v>0</v>
      </c>
      <c r="BY330" s="182"/>
      <c r="BZ330" s="111">
        <f t="shared" si="639"/>
        <v>0</v>
      </c>
      <c r="CA330" s="182"/>
      <c r="CB330" s="111">
        <f t="shared" si="681"/>
        <v>0</v>
      </c>
      <c r="CC330" s="182"/>
      <c r="CD330" s="111">
        <f t="shared" si="682"/>
        <v>0</v>
      </c>
      <c r="CE330" s="8">
        <f t="shared" si="683"/>
        <v>31</v>
      </c>
      <c r="CF330" s="298">
        <f t="shared" si="396"/>
        <v>0</v>
      </c>
      <c r="CG330" s="110">
        <f t="shared" si="684"/>
        <v>2.6129032258064515</v>
      </c>
      <c r="CH330" s="9">
        <f t="shared" si="397"/>
        <v>81</v>
      </c>
      <c r="CI330" s="10">
        <f t="shared" si="685"/>
        <v>0</v>
      </c>
      <c r="CJ330" s="117">
        <f t="shared" si="398"/>
        <v>0</v>
      </c>
      <c r="CK330" s="5">
        <v>35</v>
      </c>
      <c r="CL330" s="302">
        <f t="shared" si="686"/>
        <v>0</v>
      </c>
      <c r="CM330" s="40">
        <v>5.4</v>
      </c>
      <c r="CN330" s="9">
        <f t="shared" si="687"/>
        <v>189</v>
      </c>
      <c r="CO330" s="6"/>
      <c r="CP330" s="117">
        <f t="shared" si="688"/>
        <v>0</v>
      </c>
      <c r="CQ330" s="195">
        <f t="shared" ref="CQ330:CQ365" si="696">(AK330+BM330)</f>
        <v>74</v>
      </c>
      <c r="CR330" s="298">
        <f t="shared" ref="CR330:CR365" si="697">(AL330+BN330)</f>
        <v>0</v>
      </c>
      <c r="CS330" s="9">
        <f t="shared" ref="CS330:CS365" si="698">IF(CQ330&gt;0,(AR330+BT330),"")</f>
        <v>334</v>
      </c>
      <c r="CT330" s="117" t="str">
        <f t="shared" ref="CT330:CT365" si="699">IF(CR330&gt;0,(AX330+BZ330),"")</f>
        <v/>
      </c>
      <c r="CU330" s="196">
        <f t="shared" ref="CU330:CU365" si="700">(AM330+BO330)</f>
        <v>15</v>
      </c>
      <c r="CV330" s="298">
        <f t="shared" ref="CV330:CV365" si="701">(AN330+BP330)</f>
        <v>0</v>
      </c>
      <c r="CW330" s="31">
        <f t="shared" ref="CW330:CW365" si="702">IF(CU330&gt;0,AT330+BV330,)</f>
        <v>41</v>
      </c>
      <c r="CX330" s="121">
        <f t="shared" ref="CX330:CX365" si="703">IF(CV330&gt;0,AZ330+CB330,)</f>
        <v>0</v>
      </c>
      <c r="CY330" s="196">
        <f t="shared" si="689"/>
        <v>89</v>
      </c>
      <c r="CZ330" s="298">
        <f t="shared" si="690"/>
        <v>0</v>
      </c>
      <c r="DA330" s="31">
        <f t="shared" si="691"/>
        <v>375</v>
      </c>
      <c r="DB330" s="121" t="str">
        <f t="shared" si="692"/>
        <v/>
      </c>
      <c r="DC330" s="196">
        <f t="shared" ref="DC330:DC365" si="704">(BA330+BQ330)</f>
        <v>125</v>
      </c>
      <c r="DD330" s="298">
        <f t="shared" ref="DD330:DD365" si="705">(BB330+BR330)</f>
        <v>0</v>
      </c>
      <c r="DE330" s="9">
        <f t="shared" ref="DE330:DE365" si="706">IF(DC330&gt;0,(BD330+BX330),"")</f>
        <v>597</v>
      </c>
      <c r="DF330" s="11" t="str">
        <f t="shared" ref="DF330:DF365" si="707">IF(DD330&gt;0,(BF330+CD330),"")</f>
        <v/>
      </c>
      <c r="DG330" s="29">
        <f t="shared" si="693"/>
        <v>957</v>
      </c>
      <c r="DH330" s="11" t="str">
        <f t="shared" si="694"/>
        <v/>
      </c>
    </row>
    <row r="331" spans="1:112">
      <c r="A331" s="172" t="s">
        <v>290</v>
      </c>
      <c r="B331" s="171" t="s">
        <v>662</v>
      </c>
      <c r="C331" s="172">
        <v>226408</v>
      </c>
      <c r="D331" s="135">
        <v>9</v>
      </c>
      <c r="E331" s="413">
        <v>271</v>
      </c>
      <c r="F331" s="346">
        <v>1</v>
      </c>
      <c r="G331" s="116">
        <f t="shared" si="393"/>
        <v>270</v>
      </c>
      <c r="H331" s="108">
        <f t="shared" ref="H331:H362" si="708">+K331+M331+O331+AI331+AK331+AM331+BM331+BO331+BQ331+CK331</f>
        <v>270</v>
      </c>
      <c r="I331" s="376">
        <f t="shared" si="695"/>
        <v>0</v>
      </c>
      <c r="J331" s="375"/>
      <c r="K331" s="5">
        <v>9</v>
      </c>
      <c r="L331" s="302">
        <f t="shared" si="394"/>
        <v>0</v>
      </c>
      <c r="M331" s="512">
        <v>10</v>
      </c>
      <c r="N331" s="302">
        <f t="shared" si="655"/>
        <v>0</v>
      </c>
      <c r="O331" s="512"/>
      <c r="P331" s="302">
        <f t="shared" si="656"/>
        <v>0</v>
      </c>
      <c r="Q331" s="520">
        <v>3.7777777777777777</v>
      </c>
      <c r="R331" s="120">
        <f t="shared" si="376"/>
        <v>34</v>
      </c>
      <c r="S331" s="520">
        <v>3.9</v>
      </c>
      <c r="T331" s="120">
        <f t="shared" si="657"/>
        <v>39</v>
      </c>
      <c r="U331" s="520"/>
      <c r="V331" s="120">
        <f t="shared" si="658"/>
        <v>0</v>
      </c>
      <c r="W331" s="520"/>
      <c r="X331" s="7">
        <f t="shared" si="638"/>
        <v>0</v>
      </c>
      <c r="Y331" s="182"/>
      <c r="Z331" s="7">
        <f t="shared" si="659"/>
        <v>0</v>
      </c>
      <c r="AA331" s="182"/>
      <c r="AB331" s="7">
        <f t="shared" si="660"/>
        <v>0</v>
      </c>
      <c r="AC331" s="8">
        <f t="shared" si="661"/>
        <v>19</v>
      </c>
      <c r="AD331" s="298">
        <f t="shared" si="379"/>
        <v>0</v>
      </c>
      <c r="AE331" s="110">
        <f t="shared" si="662"/>
        <v>3.8421052631578947</v>
      </c>
      <c r="AF331" s="9">
        <f t="shared" si="380"/>
        <v>73</v>
      </c>
      <c r="AG331" s="10">
        <f t="shared" si="663"/>
        <v>0</v>
      </c>
      <c r="AH331" s="11">
        <f t="shared" si="381"/>
        <v>0</v>
      </c>
      <c r="AI331" s="6">
        <v>51</v>
      </c>
      <c r="AJ331" s="298">
        <f t="shared" si="664"/>
        <v>0</v>
      </c>
      <c r="AK331" s="6">
        <v>40</v>
      </c>
      <c r="AL331" s="298">
        <f t="shared" si="665"/>
        <v>0</v>
      </c>
      <c r="AM331" s="6"/>
      <c r="AN331" s="298">
        <f t="shared" si="666"/>
        <v>0</v>
      </c>
      <c r="AO331" s="182">
        <v>4.3529411764705879</v>
      </c>
      <c r="AP331" s="41">
        <f t="shared" si="382"/>
        <v>221.99999999999997</v>
      </c>
      <c r="AQ331" s="182">
        <v>4.45</v>
      </c>
      <c r="AR331" s="41">
        <f t="shared" si="667"/>
        <v>178</v>
      </c>
      <c r="AS331" s="182"/>
      <c r="AT331" s="41">
        <f t="shared" si="668"/>
        <v>0</v>
      </c>
      <c r="AU331" s="182"/>
      <c r="AV331" s="111">
        <f t="shared" si="669"/>
        <v>0</v>
      </c>
      <c r="AW331" s="182"/>
      <c r="AX331" s="111">
        <f t="shared" si="670"/>
        <v>0</v>
      </c>
      <c r="AY331" s="182"/>
      <c r="AZ331" s="118">
        <f t="shared" si="671"/>
        <v>0</v>
      </c>
      <c r="BA331" s="8">
        <f t="shared" si="672"/>
        <v>91</v>
      </c>
      <c r="BB331" s="298">
        <f t="shared" si="386"/>
        <v>0</v>
      </c>
      <c r="BC331" s="110">
        <f t="shared" si="673"/>
        <v>4.395604395604396</v>
      </c>
      <c r="BD331" s="9">
        <f t="shared" si="387"/>
        <v>400.00000000000006</v>
      </c>
      <c r="BE331" s="10">
        <f t="shared" si="674"/>
        <v>0</v>
      </c>
      <c r="BF331" s="11">
        <f t="shared" si="388"/>
        <v>0</v>
      </c>
      <c r="BG331" s="304">
        <f t="shared" si="653"/>
        <v>110</v>
      </c>
      <c r="BH331" s="298">
        <f t="shared" si="654"/>
        <v>0</v>
      </c>
      <c r="BI331" s="112">
        <f t="shared" si="675"/>
        <v>4.3000000000000007</v>
      </c>
      <c r="BJ331" s="113">
        <f t="shared" si="389"/>
        <v>473.00000000000006</v>
      </c>
      <c r="BK331" s="10">
        <f t="shared" si="676"/>
        <v>0</v>
      </c>
      <c r="BL331" s="119">
        <f t="shared" si="390"/>
        <v>0</v>
      </c>
      <c r="BM331" s="5">
        <v>28</v>
      </c>
      <c r="BN331" s="298">
        <f t="shared" si="420"/>
        <v>0</v>
      </c>
      <c r="BO331" s="6">
        <v>54</v>
      </c>
      <c r="BP331" s="298">
        <f t="shared" si="677"/>
        <v>0</v>
      </c>
      <c r="BQ331" s="6"/>
      <c r="BR331" s="298">
        <f t="shared" si="678"/>
        <v>0</v>
      </c>
      <c r="BS331" s="183">
        <v>3.8571428571428572</v>
      </c>
      <c r="BT331" s="41">
        <f t="shared" si="423"/>
        <v>108</v>
      </c>
      <c r="BU331" s="183">
        <v>3.8888888888888888</v>
      </c>
      <c r="BV331" s="41">
        <f t="shared" si="679"/>
        <v>210</v>
      </c>
      <c r="BW331" s="183"/>
      <c r="BX331" s="41">
        <f t="shared" si="680"/>
        <v>0</v>
      </c>
      <c r="BY331" s="182"/>
      <c r="BZ331" s="111">
        <f t="shared" si="639"/>
        <v>0</v>
      </c>
      <c r="CA331" s="182"/>
      <c r="CB331" s="111">
        <f t="shared" si="681"/>
        <v>0</v>
      </c>
      <c r="CC331" s="182"/>
      <c r="CD331" s="111">
        <f t="shared" si="682"/>
        <v>0</v>
      </c>
      <c r="CE331" s="8">
        <f t="shared" si="683"/>
        <v>82</v>
      </c>
      <c r="CF331" s="298">
        <f t="shared" si="396"/>
        <v>0</v>
      </c>
      <c r="CG331" s="110">
        <f t="shared" si="684"/>
        <v>3.8780487804878048</v>
      </c>
      <c r="CH331" s="9">
        <f t="shared" si="397"/>
        <v>318</v>
      </c>
      <c r="CI331" s="10">
        <f t="shared" si="685"/>
        <v>0</v>
      </c>
      <c r="CJ331" s="117">
        <f t="shared" si="398"/>
        <v>0</v>
      </c>
      <c r="CK331" s="5">
        <v>78</v>
      </c>
      <c r="CL331" s="302">
        <f t="shared" si="686"/>
        <v>0</v>
      </c>
      <c r="CM331" s="40">
        <v>5.384615384615385</v>
      </c>
      <c r="CN331" s="9">
        <f t="shared" si="687"/>
        <v>420.00000000000006</v>
      </c>
      <c r="CO331" s="6"/>
      <c r="CP331" s="117">
        <f t="shared" si="688"/>
        <v>0</v>
      </c>
      <c r="CQ331" s="195">
        <f t="shared" si="696"/>
        <v>68</v>
      </c>
      <c r="CR331" s="298">
        <f t="shared" si="697"/>
        <v>0</v>
      </c>
      <c r="CS331" s="9">
        <f t="shared" si="698"/>
        <v>286</v>
      </c>
      <c r="CT331" s="117" t="str">
        <f t="shared" si="699"/>
        <v/>
      </c>
      <c r="CU331" s="196">
        <f t="shared" si="700"/>
        <v>54</v>
      </c>
      <c r="CV331" s="298">
        <f t="shared" si="701"/>
        <v>0</v>
      </c>
      <c r="CW331" s="31">
        <f t="shared" si="702"/>
        <v>210</v>
      </c>
      <c r="CX331" s="121">
        <f t="shared" si="703"/>
        <v>0</v>
      </c>
      <c r="CY331" s="196">
        <f t="shared" si="689"/>
        <v>122</v>
      </c>
      <c r="CZ331" s="298">
        <f t="shared" si="690"/>
        <v>0</v>
      </c>
      <c r="DA331" s="31">
        <f t="shared" si="691"/>
        <v>496</v>
      </c>
      <c r="DB331" s="121" t="str">
        <f t="shared" si="692"/>
        <v/>
      </c>
      <c r="DC331" s="196">
        <f t="shared" si="704"/>
        <v>91</v>
      </c>
      <c r="DD331" s="298">
        <f t="shared" si="705"/>
        <v>0</v>
      </c>
      <c r="DE331" s="9">
        <f t="shared" si="706"/>
        <v>400.00000000000006</v>
      </c>
      <c r="DF331" s="11" t="str">
        <f t="shared" si="707"/>
        <v/>
      </c>
      <c r="DG331" s="29">
        <f t="shared" si="693"/>
        <v>1211</v>
      </c>
      <c r="DH331" s="11" t="str">
        <f t="shared" si="694"/>
        <v/>
      </c>
    </row>
    <row r="332" spans="1:112">
      <c r="A332" s="172" t="s">
        <v>290</v>
      </c>
      <c r="B332" s="331" t="s">
        <v>663</v>
      </c>
      <c r="C332" s="172">
        <v>224615</v>
      </c>
      <c r="D332" s="135">
        <v>9</v>
      </c>
      <c r="E332" s="413">
        <v>485</v>
      </c>
      <c r="F332" s="346">
        <v>12</v>
      </c>
      <c r="G332" s="116">
        <f t="shared" si="393"/>
        <v>473</v>
      </c>
      <c r="H332" s="108">
        <f t="shared" si="708"/>
        <v>473</v>
      </c>
      <c r="I332" s="376">
        <f t="shared" si="695"/>
        <v>0</v>
      </c>
      <c r="J332" s="375"/>
      <c r="K332" s="5">
        <v>4</v>
      </c>
      <c r="L332" s="302">
        <f t="shared" si="394"/>
        <v>0</v>
      </c>
      <c r="M332" s="512">
        <v>4</v>
      </c>
      <c r="N332" s="302">
        <f t="shared" si="655"/>
        <v>0</v>
      </c>
      <c r="O332" s="512"/>
      <c r="P332" s="302">
        <f t="shared" si="656"/>
        <v>0</v>
      </c>
      <c r="Q332" s="520">
        <v>2.25</v>
      </c>
      <c r="R332" s="120">
        <f t="shared" si="376"/>
        <v>9</v>
      </c>
      <c r="S332" s="520">
        <v>3.5</v>
      </c>
      <c r="T332" s="120">
        <f t="shared" si="657"/>
        <v>14</v>
      </c>
      <c r="U332" s="520"/>
      <c r="V332" s="120">
        <f t="shared" si="658"/>
        <v>0</v>
      </c>
      <c r="W332" s="520"/>
      <c r="X332" s="7">
        <f t="shared" si="638"/>
        <v>0</v>
      </c>
      <c r="Y332" s="182"/>
      <c r="Z332" s="7">
        <f t="shared" si="659"/>
        <v>0</v>
      </c>
      <c r="AA332" s="182"/>
      <c r="AB332" s="7">
        <f t="shared" si="660"/>
        <v>0</v>
      </c>
      <c r="AC332" s="8">
        <f t="shared" si="661"/>
        <v>8</v>
      </c>
      <c r="AD332" s="298">
        <f t="shared" si="379"/>
        <v>0</v>
      </c>
      <c r="AE332" s="110">
        <f t="shared" si="662"/>
        <v>2.875</v>
      </c>
      <c r="AF332" s="9">
        <f t="shared" si="380"/>
        <v>23</v>
      </c>
      <c r="AG332" s="10">
        <f t="shared" si="663"/>
        <v>0</v>
      </c>
      <c r="AH332" s="11">
        <f t="shared" si="381"/>
        <v>0</v>
      </c>
      <c r="AI332" s="6">
        <v>38</v>
      </c>
      <c r="AJ332" s="298">
        <f t="shared" si="664"/>
        <v>0</v>
      </c>
      <c r="AK332" s="6">
        <v>85</v>
      </c>
      <c r="AL332" s="298">
        <f t="shared" si="665"/>
        <v>0</v>
      </c>
      <c r="AM332" s="6"/>
      <c r="AN332" s="298">
        <f t="shared" si="666"/>
        <v>0</v>
      </c>
      <c r="AO332" s="182">
        <v>4.1315789473684212</v>
      </c>
      <c r="AP332" s="41">
        <f t="shared" si="382"/>
        <v>157</v>
      </c>
      <c r="AQ332" s="182">
        <v>4.4000000000000004</v>
      </c>
      <c r="AR332" s="41">
        <f t="shared" si="667"/>
        <v>374.00000000000006</v>
      </c>
      <c r="AS332" s="182"/>
      <c r="AT332" s="41">
        <f t="shared" si="668"/>
        <v>0</v>
      </c>
      <c r="AU332" s="182"/>
      <c r="AV332" s="111">
        <f t="shared" si="669"/>
        <v>0</v>
      </c>
      <c r="AW332" s="182"/>
      <c r="AX332" s="111">
        <f t="shared" si="670"/>
        <v>0</v>
      </c>
      <c r="AY332" s="182"/>
      <c r="AZ332" s="118">
        <f t="shared" si="671"/>
        <v>0</v>
      </c>
      <c r="BA332" s="8">
        <f t="shared" si="672"/>
        <v>123</v>
      </c>
      <c r="BB332" s="298">
        <f t="shared" si="386"/>
        <v>0</v>
      </c>
      <c r="BC332" s="110">
        <f t="shared" si="673"/>
        <v>4.3170731707317076</v>
      </c>
      <c r="BD332" s="9">
        <f t="shared" si="387"/>
        <v>531</v>
      </c>
      <c r="BE332" s="10">
        <f t="shared" si="674"/>
        <v>0</v>
      </c>
      <c r="BF332" s="11">
        <f t="shared" si="388"/>
        <v>0</v>
      </c>
      <c r="BG332" s="304">
        <f t="shared" ref="BG332:BG363" si="709">AC332+BA332</f>
        <v>131</v>
      </c>
      <c r="BH332" s="298">
        <f t="shared" ref="BH332:BH365" si="710">+BB332+AD332</f>
        <v>0</v>
      </c>
      <c r="BI332" s="112">
        <f t="shared" si="675"/>
        <v>4.229007633587786</v>
      </c>
      <c r="BJ332" s="113">
        <f t="shared" si="389"/>
        <v>554</v>
      </c>
      <c r="BK332" s="10">
        <f t="shared" si="676"/>
        <v>0</v>
      </c>
      <c r="BL332" s="119">
        <f t="shared" si="390"/>
        <v>0</v>
      </c>
      <c r="BM332" s="5">
        <v>26</v>
      </c>
      <c r="BN332" s="298">
        <f t="shared" si="420"/>
        <v>0</v>
      </c>
      <c r="BO332" s="6">
        <v>177</v>
      </c>
      <c r="BP332" s="298">
        <f t="shared" si="677"/>
        <v>0</v>
      </c>
      <c r="BQ332" s="6"/>
      <c r="BR332" s="298">
        <f t="shared" si="678"/>
        <v>0</v>
      </c>
      <c r="BS332" s="183">
        <v>2.7692307692307692</v>
      </c>
      <c r="BT332" s="41">
        <f t="shared" si="423"/>
        <v>72</v>
      </c>
      <c r="BU332" s="183">
        <v>3.1468926553672318</v>
      </c>
      <c r="BV332" s="41">
        <f t="shared" si="679"/>
        <v>557</v>
      </c>
      <c r="BW332" s="183"/>
      <c r="BX332" s="41">
        <f t="shared" si="680"/>
        <v>0</v>
      </c>
      <c r="BY332" s="182"/>
      <c r="BZ332" s="111">
        <f t="shared" si="639"/>
        <v>0</v>
      </c>
      <c r="CA332" s="182"/>
      <c r="CB332" s="111">
        <f t="shared" si="681"/>
        <v>0</v>
      </c>
      <c r="CC332" s="182"/>
      <c r="CD332" s="111">
        <f t="shared" si="682"/>
        <v>0</v>
      </c>
      <c r="CE332" s="8">
        <f t="shared" si="683"/>
        <v>203</v>
      </c>
      <c r="CF332" s="298">
        <f t="shared" si="396"/>
        <v>0</v>
      </c>
      <c r="CG332" s="110">
        <f t="shared" si="684"/>
        <v>3.0985221674876846</v>
      </c>
      <c r="CH332" s="9">
        <f t="shared" si="397"/>
        <v>629</v>
      </c>
      <c r="CI332" s="10">
        <f t="shared" si="685"/>
        <v>0</v>
      </c>
      <c r="CJ332" s="117">
        <f t="shared" si="398"/>
        <v>0</v>
      </c>
      <c r="CK332" s="5">
        <v>139</v>
      </c>
      <c r="CL332" s="302">
        <f t="shared" si="686"/>
        <v>0</v>
      </c>
      <c r="CM332" s="40">
        <v>4</v>
      </c>
      <c r="CN332" s="9">
        <f t="shared" si="687"/>
        <v>556</v>
      </c>
      <c r="CO332" s="6"/>
      <c r="CP332" s="117">
        <f t="shared" si="688"/>
        <v>0</v>
      </c>
      <c r="CQ332" s="195">
        <f t="shared" si="696"/>
        <v>111</v>
      </c>
      <c r="CR332" s="298">
        <f t="shared" si="697"/>
        <v>0</v>
      </c>
      <c r="CS332" s="9">
        <f t="shared" si="698"/>
        <v>446.00000000000006</v>
      </c>
      <c r="CT332" s="117" t="str">
        <f t="shared" si="699"/>
        <v/>
      </c>
      <c r="CU332" s="196">
        <f t="shared" si="700"/>
        <v>177</v>
      </c>
      <c r="CV332" s="298">
        <f t="shared" si="701"/>
        <v>0</v>
      </c>
      <c r="CW332" s="31">
        <f t="shared" si="702"/>
        <v>557</v>
      </c>
      <c r="CX332" s="121">
        <f t="shared" si="703"/>
        <v>0</v>
      </c>
      <c r="CY332" s="196">
        <f t="shared" si="689"/>
        <v>288</v>
      </c>
      <c r="CZ332" s="298">
        <f t="shared" si="690"/>
        <v>0</v>
      </c>
      <c r="DA332" s="31">
        <f t="shared" si="691"/>
        <v>1003</v>
      </c>
      <c r="DB332" s="121" t="str">
        <f t="shared" si="692"/>
        <v/>
      </c>
      <c r="DC332" s="196">
        <f t="shared" si="704"/>
        <v>123</v>
      </c>
      <c r="DD332" s="298">
        <f t="shared" si="705"/>
        <v>0</v>
      </c>
      <c r="DE332" s="9">
        <f t="shared" si="706"/>
        <v>531</v>
      </c>
      <c r="DF332" s="11" t="str">
        <f t="shared" si="707"/>
        <v/>
      </c>
      <c r="DG332" s="29">
        <f t="shared" si="693"/>
        <v>1739</v>
      </c>
      <c r="DH332" s="11" t="str">
        <f t="shared" si="694"/>
        <v/>
      </c>
    </row>
    <row r="333" spans="1:112">
      <c r="A333" s="172" t="s">
        <v>290</v>
      </c>
      <c r="B333" s="171" t="s">
        <v>664</v>
      </c>
      <c r="C333" s="172">
        <v>225070</v>
      </c>
      <c r="D333" s="135">
        <v>9</v>
      </c>
      <c r="E333" s="413">
        <v>429</v>
      </c>
      <c r="F333" s="346">
        <v>14</v>
      </c>
      <c r="G333" s="116">
        <f t="shared" si="393"/>
        <v>415</v>
      </c>
      <c r="H333" s="108">
        <f t="shared" si="708"/>
        <v>415</v>
      </c>
      <c r="I333" s="376">
        <f t="shared" si="695"/>
        <v>0</v>
      </c>
      <c r="J333" s="375"/>
      <c r="K333" s="5">
        <v>20</v>
      </c>
      <c r="L333" s="302">
        <f t="shared" si="394"/>
        <v>0</v>
      </c>
      <c r="M333" s="512">
        <v>16</v>
      </c>
      <c r="N333" s="302">
        <f t="shared" si="655"/>
        <v>0</v>
      </c>
      <c r="O333" s="512"/>
      <c r="P333" s="302">
        <f t="shared" si="656"/>
        <v>0</v>
      </c>
      <c r="Q333" s="520">
        <v>3.05</v>
      </c>
      <c r="R333" s="120">
        <f t="shared" si="376"/>
        <v>61</v>
      </c>
      <c r="S333" s="520">
        <v>2.6875</v>
      </c>
      <c r="T333" s="120">
        <f t="shared" si="657"/>
        <v>43</v>
      </c>
      <c r="U333" s="520"/>
      <c r="V333" s="120">
        <f t="shared" si="658"/>
        <v>0</v>
      </c>
      <c r="W333" s="520"/>
      <c r="X333" s="7">
        <f t="shared" si="638"/>
        <v>0</v>
      </c>
      <c r="Y333" s="182"/>
      <c r="Z333" s="7">
        <f t="shared" si="659"/>
        <v>0</v>
      </c>
      <c r="AA333" s="182"/>
      <c r="AB333" s="7">
        <f t="shared" si="660"/>
        <v>0</v>
      </c>
      <c r="AC333" s="8">
        <f t="shared" si="661"/>
        <v>36</v>
      </c>
      <c r="AD333" s="298">
        <f t="shared" si="379"/>
        <v>0</v>
      </c>
      <c r="AE333" s="110">
        <f t="shared" si="662"/>
        <v>2.8888888888888888</v>
      </c>
      <c r="AF333" s="9">
        <f t="shared" si="380"/>
        <v>104</v>
      </c>
      <c r="AG333" s="10">
        <f t="shared" si="663"/>
        <v>0</v>
      </c>
      <c r="AH333" s="11">
        <f t="shared" si="381"/>
        <v>0</v>
      </c>
      <c r="AI333" s="6">
        <v>118</v>
      </c>
      <c r="AJ333" s="298">
        <f t="shared" si="664"/>
        <v>0</v>
      </c>
      <c r="AK333" s="6">
        <v>60</v>
      </c>
      <c r="AL333" s="298">
        <f t="shared" si="665"/>
        <v>0</v>
      </c>
      <c r="AM333" s="6"/>
      <c r="AN333" s="298">
        <f t="shared" si="666"/>
        <v>0</v>
      </c>
      <c r="AO333" s="182">
        <v>4.1271186440677967</v>
      </c>
      <c r="AP333" s="41">
        <f t="shared" si="382"/>
        <v>487</v>
      </c>
      <c r="AQ333" s="182">
        <v>5.2333333333333334</v>
      </c>
      <c r="AR333" s="41">
        <f t="shared" si="667"/>
        <v>314</v>
      </c>
      <c r="AS333" s="182"/>
      <c r="AT333" s="41">
        <f t="shared" si="668"/>
        <v>0</v>
      </c>
      <c r="AU333" s="182"/>
      <c r="AV333" s="111">
        <f t="shared" si="669"/>
        <v>0</v>
      </c>
      <c r="AW333" s="182"/>
      <c r="AX333" s="111">
        <f t="shared" si="670"/>
        <v>0</v>
      </c>
      <c r="AY333" s="182"/>
      <c r="AZ333" s="118">
        <f t="shared" si="671"/>
        <v>0</v>
      </c>
      <c r="BA333" s="8">
        <f t="shared" si="672"/>
        <v>178</v>
      </c>
      <c r="BB333" s="298">
        <f t="shared" si="386"/>
        <v>0</v>
      </c>
      <c r="BC333" s="110">
        <f t="shared" si="673"/>
        <v>4.5</v>
      </c>
      <c r="BD333" s="9">
        <f t="shared" si="387"/>
        <v>801</v>
      </c>
      <c r="BE333" s="10">
        <f t="shared" si="674"/>
        <v>0</v>
      </c>
      <c r="BF333" s="11">
        <f t="shared" si="388"/>
        <v>0</v>
      </c>
      <c r="BG333" s="304">
        <f t="shared" si="709"/>
        <v>214</v>
      </c>
      <c r="BH333" s="298">
        <f t="shared" si="710"/>
        <v>0</v>
      </c>
      <c r="BI333" s="112">
        <f t="shared" si="675"/>
        <v>4.2289719626168223</v>
      </c>
      <c r="BJ333" s="113">
        <f t="shared" si="389"/>
        <v>905</v>
      </c>
      <c r="BK333" s="10">
        <f t="shared" si="676"/>
        <v>0</v>
      </c>
      <c r="BL333" s="119">
        <f t="shared" si="390"/>
        <v>0</v>
      </c>
      <c r="BM333" s="5">
        <v>48</v>
      </c>
      <c r="BN333" s="298">
        <f t="shared" si="420"/>
        <v>0</v>
      </c>
      <c r="BO333" s="6">
        <v>82</v>
      </c>
      <c r="BP333" s="298">
        <f t="shared" si="677"/>
        <v>0</v>
      </c>
      <c r="BQ333" s="6"/>
      <c r="BR333" s="298">
        <f t="shared" si="678"/>
        <v>0</v>
      </c>
      <c r="BS333" s="183">
        <v>2.8958333333333335</v>
      </c>
      <c r="BT333" s="41">
        <f t="shared" si="423"/>
        <v>139</v>
      </c>
      <c r="BU333" s="183">
        <v>2.6463414634146343</v>
      </c>
      <c r="BV333" s="41">
        <f t="shared" si="679"/>
        <v>217</v>
      </c>
      <c r="BW333" s="183"/>
      <c r="BX333" s="41">
        <f t="shared" si="680"/>
        <v>0</v>
      </c>
      <c r="BY333" s="182"/>
      <c r="BZ333" s="111">
        <f t="shared" si="639"/>
        <v>0</v>
      </c>
      <c r="CA333" s="182"/>
      <c r="CB333" s="111">
        <f t="shared" si="681"/>
        <v>0</v>
      </c>
      <c r="CC333" s="182"/>
      <c r="CD333" s="111">
        <f t="shared" si="682"/>
        <v>0</v>
      </c>
      <c r="CE333" s="8">
        <f t="shared" si="683"/>
        <v>130</v>
      </c>
      <c r="CF333" s="298">
        <f t="shared" si="396"/>
        <v>0</v>
      </c>
      <c r="CG333" s="110">
        <f t="shared" si="684"/>
        <v>2.7384615384615385</v>
      </c>
      <c r="CH333" s="9">
        <f t="shared" si="397"/>
        <v>356</v>
      </c>
      <c r="CI333" s="10">
        <f t="shared" si="685"/>
        <v>0</v>
      </c>
      <c r="CJ333" s="117">
        <f t="shared" si="398"/>
        <v>0</v>
      </c>
      <c r="CK333" s="5">
        <v>71</v>
      </c>
      <c r="CL333" s="302">
        <f t="shared" si="686"/>
        <v>0</v>
      </c>
      <c r="CM333" s="40">
        <v>4.464788732394366</v>
      </c>
      <c r="CN333" s="9">
        <f t="shared" si="687"/>
        <v>317</v>
      </c>
      <c r="CO333" s="6"/>
      <c r="CP333" s="117">
        <f t="shared" si="688"/>
        <v>0</v>
      </c>
      <c r="CQ333" s="195">
        <f t="shared" si="696"/>
        <v>108</v>
      </c>
      <c r="CR333" s="298">
        <f t="shared" si="697"/>
        <v>0</v>
      </c>
      <c r="CS333" s="9">
        <f t="shared" si="698"/>
        <v>453</v>
      </c>
      <c r="CT333" s="117" t="str">
        <f t="shared" si="699"/>
        <v/>
      </c>
      <c r="CU333" s="196">
        <f t="shared" si="700"/>
        <v>82</v>
      </c>
      <c r="CV333" s="298">
        <f t="shared" si="701"/>
        <v>0</v>
      </c>
      <c r="CW333" s="31">
        <f t="shared" si="702"/>
        <v>217</v>
      </c>
      <c r="CX333" s="121">
        <f t="shared" si="703"/>
        <v>0</v>
      </c>
      <c r="CY333" s="196">
        <f t="shared" si="689"/>
        <v>190</v>
      </c>
      <c r="CZ333" s="298">
        <f t="shared" si="690"/>
        <v>0</v>
      </c>
      <c r="DA333" s="31">
        <f t="shared" si="691"/>
        <v>670</v>
      </c>
      <c r="DB333" s="121" t="str">
        <f t="shared" si="692"/>
        <v/>
      </c>
      <c r="DC333" s="196">
        <f t="shared" si="704"/>
        <v>178</v>
      </c>
      <c r="DD333" s="298">
        <f t="shared" si="705"/>
        <v>0</v>
      </c>
      <c r="DE333" s="9">
        <f t="shared" si="706"/>
        <v>801</v>
      </c>
      <c r="DF333" s="11" t="str">
        <f t="shared" si="707"/>
        <v/>
      </c>
      <c r="DG333" s="29">
        <f t="shared" si="693"/>
        <v>1578</v>
      </c>
      <c r="DH333" s="11" t="str">
        <f t="shared" si="694"/>
        <v/>
      </c>
    </row>
    <row r="334" spans="1:112">
      <c r="A334" s="172" t="s">
        <v>290</v>
      </c>
      <c r="B334" s="171" t="s">
        <v>665</v>
      </c>
      <c r="C334" s="172">
        <v>225371</v>
      </c>
      <c r="D334" s="135">
        <v>9</v>
      </c>
      <c r="E334" s="413">
        <v>217</v>
      </c>
      <c r="F334" s="346">
        <v>6</v>
      </c>
      <c r="G334" s="116">
        <f t="shared" si="393"/>
        <v>211</v>
      </c>
      <c r="H334" s="108">
        <f t="shared" si="708"/>
        <v>211</v>
      </c>
      <c r="I334" s="376">
        <f t="shared" si="695"/>
        <v>0</v>
      </c>
      <c r="J334" s="375"/>
      <c r="K334" s="5">
        <v>17</v>
      </c>
      <c r="L334" s="302">
        <f t="shared" si="394"/>
        <v>0</v>
      </c>
      <c r="M334" s="512">
        <v>3</v>
      </c>
      <c r="N334" s="302">
        <f t="shared" si="655"/>
        <v>0</v>
      </c>
      <c r="O334" s="512"/>
      <c r="P334" s="302">
        <f t="shared" si="656"/>
        <v>0</v>
      </c>
      <c r="Q334" s="520">
        <v>2.1764705882352939</v>
      </c>
      <c r="R334" s="120">
        <f t="shared" si="376"/>
        <v>37</v>
      </c>
      <c r="S334" s="520">
        <v>2.3333333333333335</v>
      </c>
      <c r="T334" s="120">
        <f t="shared" si="657"/>
        <v>7</v>
      </c>
      <c r="U334" s="520"/>
      <c r="V334" s="120">
        <f t="shared" si="658"/>
        <v>0</v>
      </c>
      <c r="W334" s="520"/>
      <c r="X334" s="7">
        <f t="shared" si="638"/>
        <v>0</v>
      </c>
      <c r="Y334" s="182"/>
      <c r="Z334" s="7">
        <f t="shared" si="659"/>
        <v>0</v>
      </c>
      <c r="AA334" s="182"/>
      <c r="AB334" s="7">
        <f t="shared" si="660"/>
        <v>0</v>
      </c>
      <c r="AC334" s="8">
        <f t="shared" si="661"/>
        <v>20</v>
      </c>
      <c r="AD334" s="298">
        <f t="shared" si="379"/>
        <v>0</v>
      </c>
      <c r="AE334" s="110">
        <f t="shared" si="662"/>
        <v>2.2000000000000002</v>
      </c>
      <c r="AF334" s="9">
        <f t="shared" si="380"/>
        <v>44</v>
      </c>
      <c r="AG334" s="10">
        <f t="shared" si="663"/>
        <v>0</v>
      </c>
      <c r="AH334" s="11">
        <f t="shared" si="381"/>
        <v>0</v>
      </c>
      <c r="AI334" s="6">
        <v>59</v>
      </c>
      <c r="AJ334" s="298">
        <f t="shared" si="664"/>
        <v>0</v>
      </c>
      <c r="AK334" s="6">
        <v>30</v>
      </c>
      <c r="AL334" s="298">
        <f t="shared" si="665"/>
        <v>0</v>
      </c>
      <c r="AM334" s="6"/>
      <c r="AN334" s="298">
        <f t="shared" si="666"/>
        <v>0</v>
      </c>
      <c r="AO334" s="182">
        <v>3.7966101694915255</v>
      </c>
      <c r="AP334" s="41">
        <f t="shared" si="382"/>
        <v>224</v>
      </c>
      <c r="AQ334" s="182">
        <v>5.2</v>
      </c>
      <c r="AR334" s="41">
        <f t="shared" si="667"/>
        <v>156</v>
      </c>
      <c r="AS334" s="182"/>
      <c r="AT334" s="41">
        <f t="shared" si="668"/>
        <v>0</v>
      </c>
      <c r="AU334" s="182"/>
      <c r="AV334" s="111">
        <f t="shared" si="669"/>
        <v>0</v>
      </c>
      <c r="AW334" s="182"/>
      <c r="AX334" s="111">
        <f t="shared" si="670"/>
        <v>0</v>
      </c>
      <c r="AY334" s="182"/>
      <c r="AZ334" s="118">
        <f t="shared" si="671"/>
        <v>0</v>
      </c>
      <c r="BA334" s="8">
        <f t="shared" si="672"/>
        <v>89</v>
      </c>
      <c r="BB334" s="298">
        <f t="shared" si="386"/>
        <v>0</v>
      </c>
      <c r="BC334" s="110">
        <f t="shared" si="673"/>
        <v>4.2696629213483144</v>
      </c>
      <c r="BD334" s="9">
        <f t="shared" si="387"/>
        <v>380</v>
      </c>
      <c r="BE334" s="10">
        <f t="shared" si="674"/>
        <v>0</v>
      </c>
      <c r="BF334" s="11">
        <f t="shared" si="388"/>
        <v>0</v>
      </c>
      <c r="BG334" s="304">
        <f t="shared" si="709"/>
        <v>109</v>
      </c>
      <c r="BH334" s="298">
        <f t="shared" si="710"/>
        <v>0</v>
      </c>
      <c r="BI334" s="112">
        <f t="shared" si="675"/>
        <v>3.8899082568807342</v>
      </c>
      <c r="BJ334" s="113">
        <f t="shared" si="389"/>
        <v>424</v>
      </c>
      <c r="BK334" s="10">
        <f t="shared" si="676"/>
        <v>0</v>
      </c>
      <c r="BL334" s="119">
        <f t="shared" si="390"/>
        <v>0</v>
      </c>
      <c r="BM334" s="5">
        <v>34</v>
      </c>
      <c r="BN334" s="298">
        <f t="shared" si="420"/>
        <v>0</v>
      </c>
      <c r="BO334" s="6">
        <v>36</v>
      </c>
      <c r="BP334" s="298">
        <f t="shared" si="677"/>
        <v>0</v>
      </c>
      <c r="BQ334" s="6"/>
      <c r="BR334" s="298">
        <f t="shared" si="678"/>
        <v>0</v>
      </c>
      <c r="BS334" s="183">
        <v>3</v>
      </c>
      <c r="BT334" s="41">
        <f t="shared" si="423"/>
        <v>102</v>
      </c>
      <c r="BU334" s="183">
        <v>2.9444444444444446</v>
      </c>
      <c r="BV334" s="41">
        <f t="shared" si="679"/>
        <v>106</v>
      </c>
      <c r="BW334" s="183"/>
      <c r="BX334" s="41">
        <f t="shared" si="680"/>
        <v>0</v>
      </c>
      <c r="BY334" s="182"/>
      <c r="BZ334" s="111">
        <f t="shared" si="639"/>
        <v>0</v>
      </c>
      <c r="CA334" s="182"/>
      <c r="CB334" s="111">
        <f t="shared" si="681"/>
        <v>0</v>
      </c>
      <c r="CC334" s="182"/>
      <c r="CD334" s="111">
        <f t="shared" si="682"/>
        <v>0</v>
      </c>
      <c r="CE334" s="8">
        <f t="shared" si="683"/>
        <v>70</v>
      </c>
      <c r="CF334" s="298">
        <f t="shared" si="396"/>
        <v>0</v>
      </c>
      <c r="CG334" s="110">
        <f t="shared" si="684"/>
        <v>2.9714285714285715</v>
      </c>
      <c r="CH334" s="9">
        <f t="shared" si="397"/>
        <v>208</v>
      </c>
      <c r="CI334" s="10">
        <f t="shared" si="685"/>
        <v>0</v>
      </c>
      <c r="CJ334" s="117">
        <f t="shared" si="398"/>
        <v>0</v>
      </c>
      <c r="CK334" s="5">
        <v>32</v>
      </c>
      <c r="CL334" s="302">
        <f t="shared" si="686"/>
        <v>0</v>
      </c>
      <c r="CM334" s="40">
        <v>4.25</v>
      </c>
      <c r="CN334" s="9">
        <f t="shared" si="687"/>
        <v>136</v>
      </c>
      <c r="CO334" s="6"/>
      <c r="CP334" s="117">
        <f t="shared" si="688"/>
        <v>0</v>
      </c>
      <c r="CQ334" s="195">
        <f t="shared" si="696"/>
        <v>64</v>
      </c>
      <c r="CR334" s="298">
        <f t="shared" si="697"/>
        <v>0</v>
      </c>
      <c r="CS334" s="9">
        <f t="shared" si="698"/>
        <v>258</v>
      </c>
      <c r="CT334" s="117" t="str">
        <f t="shared" si="699"/>
        <v/>
      </c>
      <c r="CU334" s="196">
        <f t="shared" si="700"/>
        <v>36</v>
      </c>
      <c r="CV334" s="298">
        <f t="shared" si="701"/>
        <v>0</v>
      </c>
      <c r="CW334" s="31">
        <f t="shared" si="702"/>
        <v>106</v>
      </c>
      <c r="CX334" s="121">
        <f t="shared" si="703"/>
        <v>0</v>
      </c>
      <c r="CY334" s="196">
        <f t="shared" si="689"/>
        <v>100</v>
      </c>
      <c r="CZ334" s="298">
        <f t="shared" si="690"/>
        <v>0</v>
      </c>
      <c r="DA334" s="31">
        <f t="shared" si="691"/>
        <v>364</v>
      </c>
      <c r="DB334" s="121" t="str">
        <f t="shared" si="692"/>
        <v/>
      </c>
      <c r="DC334" s="196">
        <f t="shared" si="704"/>
        <v>89</v>
      </c>
      <c r="DD334" s="298">
        <f t="shared" si="705"/>
        <v>0</v>
      </c>
      <c r="DE334" s="9">
        <f t="shared" si="706"/>
        <v>380</v>
      </c>
      <c r="DF334" s="11" t="str">
        <f t="shared" si="707"/>
        <v/>
      </c>
      <c r="DG334" s="29">
        <f t="shared" si="693"/>
        <v>768</v>
      </c>
      <c r="DH334" s="11" t="str">
        <f t="shared" si="694"/>
        <v/>
      </c>
    </row>
    <row r="335" spans="1:112">
      <c r="A335" s="172" t="s">
        <v>290</v>
      </c>
      <c r="B335" s="171" t="s">
        <v>666</v>
      </c>
      <c r="C335" s="172">
        <v>225520</v>
      </c>
      <c r="D335" s="135">
        <v>9</v>
      </c>
      <c r="E335" s="413">
        <v>240</v>
      </c>
      <c r="F335" s="346">
        <v>0</v>
      </c>
      <c r="G335" s="116">
        <f t="shared" si="393"/>
        <v>240</v>
      </c>
      <c r="H335" s="108">
        <f t="shared" si="708"/>
        <v>240</v>
      </c>
      <c r="I335" s="376">
        <f t="shared" si="695"/>
        <v>0</v>
      </c>
      <c r="J335" s="375"/>
      <c r="K335" s="5">
        <v>7</v>
      </c>
      <c r="L335" s="302">
        <f t="shared" si="394"/>
        <v>0</v>
      </c>
      <c r="M335" s="512">
        <v>5</v>
      </c>
      <c r="N335" s="302">
        <f t="shared" si="655"/>
        <v>0</v>
      </c>
      <c r="O335" s="512"/>
      <c r="P335" s="302">
        <f t="shared" si="656"/>
        <v>0</v>
      </c>
      <c r="Q335" s="520">
        <v>2.8571428571428572</v>
      </c>
      <c r="R335" s="120">
        <f t="shared" si="376"/>
        <v>20</v>
      </c>
      <c r="S335" s="520">
        <v>4</v>
      </c>
      <c r="T335" s="120">
        <f t="shared" si="657"/>
        <v>20</v>
      </c>
      <c r="U335" s="520"/>
      <c r="V335" s="120">
        <f t="shared" si="658"/>
        <v>0</v>
      </c>
      <c r="W335" s="520"/>
      <c r="X335" s="7">
        <f t="shared" si="638"/>
        <v>0</v>
      </c>
      <c r="Y335" s="182"/>
      <c r="Z335" s="7">
        <f t="shared" si="659"/>
        <v>0</v>
      </c>
      <c r="AA335" s="182"/>
      <c r="AB335" s="7">
        <f t="shared" si="660"/>
        <v>0</v>
      </c>
      <c r="AC335" s="8">
        <f t="shared" si="661"/>
        <v>12</v>
      </c>
      <c r="AD335" s="298">
        <f t="shared" si="379"/>
        <v>0</v>
      </c>
      <c r="AE335" s="110">
        <f t="shared" si="662"/>
        <v>3.3333333333333335</v>
      </c>
      <c r="AF335" s="9">
        <f t="shared" si="380"/>
        <v>40</v>
      </c>
      <c r="AG335" s="10">
        <f t="shared" si="663"/>
        <v>0</v>
      </c>
      <c r="AH335" s="11">
        <f t="shared" si="381"/>
        <v>0</v>
      </c>
      <c r="AI335" s="6">
        <v>62</v>
      </c>
      <c r="AJ335" s="298">
        <f t="shared" si="664"/>
        <v>0</v>
      </c>
      <c r="AK335" s="6">
        <v>31</v>
      </c>
      <c r="AL335" s="298">
        <f t="shared" si="665"/>
        <v>0</v>
      </c>
      <c r="AM335" s="6"/>
      <c r="AN335" s="298">
        <f t="shared" si="666"/>
        <v>0</v>
      </c>
      <c r="AO335" s="182">
        <v>3.693548387096774</v>
      </c>
      <c r="AP335" s="41">
        <f t="shared" si="382"/>
        <v>229</v>
      </c>
      <c r="AQ335" s="182">
        <v>4.903225806451613</v>
      </c>
      <c r="AR335" s="41">
        <f t="shared" si="667"/>
        <v>152</v>
      </c>
      <c r="AS335" s="182"/>
      <c r="AT335" s="41">
        <f t="shared" si="668"/>
        <v>0</v>
      </c>
      <c r="AU335" s="182"/>
      <c r="AV335" s="111">
        <f t="shared" si="669"/>
        <v>0</v>
      </c>
      <c r="AW335" s="182"/>
      <c r="AX335" s="111">
        <f t="shared" si="670"/>
        <v>0</v>
      </c>
      <c r="AY335" s="182"/>
      <c r="AZ335" s="118">
        <f t="shared" si="671"/>
        <v>0</v>
      </c>
      <c r="BA335" s="8">
        <f t="shared" si="672"/>
        <v>93</v>
      </c>
      <c r="BB335" s="298">
        <f t="shared" si="386"/>
        <v>0</v>
      </c>
      <c r="BC335" s="110">
        <f t="shared" si="673"/>
        <v>4.096774193548387</v>
      </c>
      <c r="BD335" s="9">
        <f t="shared" si="387"/>
        <v>381</v>
      </c>
      <c r="BE335" s="10">
        <f t="shared" si="674"/>
        <v>0</v>
      </c>
      <c r="BF335" s="11">
        <f t="shared" si="388"/>
        <v>0</v>
      </c>
      <c r="BG335" s="304">
        <f t="shared" si="709"/>
        <v>105</v>
      </c>
      <c r="BH335" s="298">
        <f t="shared" si="710"/>
        <v>0</v>
      </c>
      <c r="BI335" s="112">
        <f t="shared" si="675"/>
        <v>4.0095238095238095</v>
      </c>
      <c r="BJ335" s="113">
        <f t="shared" si="389"/>
        <v>421</v>
      </c>
      <c r="BK335" s="10">
        <f t="shared" si="676"/>
        <v>0</v>
      </c>
      <c r="BL335" s="119">
        <f t="shared" si="390"/>
        <v>0</v>
      </c>
      <c r="BM335" s="5">
        <v>55</v>
      </c>
      <c r="BN335" s="298">
        <f t="shared" si="420"/>
        <v>0</v>
      </c>
      <c r="BO335" s="6">
        <v>43</v>
      </c>
      <c r="BP335" s="298">
        <f t="shared" si="677"/>
        <v>0</v>
      </c>
      <c r="BQ335" s="6"/>
      <c r="BR335" s="298">
        <f t="shared" si="678"/>
        <v>0</v>
      </c>
      <c r="BS335" s="183">
        <v>2.581818181818182</v>
      </c>
      <c r="BT335" s="41">
        <f t="shared" si="423"/>
        <v>142</v>
      </c>
      <c r="BU335" s="183">
        <v>3.6976744186046511</v>
      </c>
      <c r="BV335" s="41">
        <f t="shared" si="679"/>
        <v>159</v>
      </c>
      <c r="BW335" s="183"/>
      <c r="BX335" s="41">
        <f t="shared" si="680"/>
        <v>0</v>
      </c>
      <c r="BY335" s="182"/>
      <c r="BZ335" s="111">
        <f t="shared" si="639"/>
        <v>0</v>
      </c>
      <c r="CA335" s="182"/>
      <c r="CB335" s="111">
        <f t="shared" si="681"/>
        <v>0</v>
      </c>
      <c r="CC335" s="182"/>
      <c r="CD335" s="111">
        <f t="shared" si="682"/>
        <v>0</v>
      </c>
      <c r="CE335" s="8">
        <f t="shared" si="683"/>
        <v>98</v>
      </c>
      <c r="CF335" s="298">
        <f t="shared" si="396"/>
        <v>0</v>
      </c>
      <c r="CG335" s="110">
        <f t="shared" si="684"/>
        <v>3.0714285714285716</v>
      </c>
      <c r="CH335" s="9">
        <f t="shared" si="397"/>
        <v>301</v>
      </c>
      <c r="CI335" s="10">
        <f t="shared" si="685"/>
        <v>0</v>
      </c>
      <c r="CJ335" s="117">
        <f t="shared" si="398"/>
        <v>0</v>
      </c>
      <c r="CK335" s="5">
        <v>37</v>
      </c>
      <c r="CL335" s="302">
        <f t="shared" si="686"/>
        <v>0</v>
      </c>
      <c r="CM335" s="40">
        <v>4.3513513513513518</v>
      </c>
      <c r="CN335" s="9">
        <f t="shared" si="687"/>
        <v>161.00000000000003</v>
      </c>
      <c r="CO335" s="6"/>
      <c r="CP335" s="117">
        <f t="shared" si="688"/>
        <v>0</v>
      </c>
      <c r="CQ335" s="195">
        <f t="shared" si="696"/>
        <v>86</v>
      </c>
      <c r="CR335" s="298">
        <f t="shared" si="697"/>
        <v>0</v>
      </c>
      <c r="CS335" s="9">
        <f t="shared" si="698"/>
        <v>294</v>
      </c>
      <c r="CT335" s="117" t="str">
        <f t="shared" si="699"/>
        <v/>
      </c>
      <c r="CU335" s="196">
        <f t="shared" si="700"/>
        <v>43</v>
      </c>
      <c r="CV335" s="298">
        <f t="shared" si="701"/>
        <v>0</v>
      </c>
      <c r="CW335" s="31">
        <f t="shared" si="702"/>
        <v>159</v>
      </c>
      <c r="CX335" s="121">
        <f t="shared" si="703"/>
        <v>0</v>
      </c>
      <c r="CY335" s="196">
        <f t="shared" si="689"/>
        <v>129</v>
      </c>
      <c r="CZ335" s="298">
        <f t="shared" si="690"/>
        <v>0</v>
      </c>
      <c r="DA335" s="31">
        <f t="shared" si="691"/>
        <v>453</v>
      </c>
      <c r="DB335" s="121" t="str">
        <f t="shared" si="692"/>
        <v/>
      </c>
      <c r="DC335" s="196">
        <f t="shared" si="704"/>
        <v>93</v>
      </c>
      <c r="DD335" s="298">
        <f t="shared" si="705"/>
        <v>0</v>
      </c>
      <c r="DE335" s="9">
        <f t="shared" si="706"/>
        <v>381</v>
      </c>
      <c r="DF335" s="11" t="str">
        <f t="shared" si="707"/>
        <v/>
      </c>
      <c r="DG335" s="29">
        <f t="shared" si="693"/>
        <v>883</v>
      </c>
      <c r="DH335" s="11" t="str">
        <f t="shared" si="694"/>
        <v/>
      </c>
    </row>
    <row r="336" spans="1:112">
      <c r="A336" s="172" t="s">
        <v>290</v>
      </c>
      <c r="B336" s="171" t="s">
        <v>667</v>
      </c>
      <c r="C336" s="172">
        <v>226019</v>
      </c>
      <c r="D336" s="135">
        <v>9</v>
      </c>
      <c r="E336" s="413">
        <v>554</v>
      </c>
      <c r="F336" s="346">
        <v>22</v>
      </c>
      <c r="G336" s="116">
        <f t="shared" si="393"/>
        <v>532</v>
      </c>
      <c r="H336" s="108">
        <f t="shared" si="708"/>
        <v>532</v>
      </c>
      <c r="I336" s="376">
        <f t="shared" si="695"/>
        <v>0</v>
      </c>
      <c r="J336" s="375"/>
      <c r="K336" s="5">
        <v>7</v>
      </c>
      <c r="L336" s="302">
        <f t="shared" si="394"/>
        <v>0</v>
      </c>
      <c r="M336" s="512">
        <v>3</v>
      </c>
      <c r="N336" s="302">
        <f t="shared" ref="N336:N367" si="711">IF(Y336&gt;0,M336,)</f>
        <v>0</v>
      </c>
      <c r="O336" s="512"/>
      <c r="P336" s="302">
        <f t="shared" ref="P336:P367" si="712">IF(AA336&gt;0,O336,)</f>
        <v>0</v>
      </c>
      <c r="Q336" s="520">
        <v>2.1428571428571428</v>
      </c>
      <c r="R336" s="120">
        <f t="shared" si="376"/>
        <v>15</v>
      </c>
      <c r="S336" s="520">
        <v>3</v>
      </c>
      <c r="T336" s="120">
        <f t="shared" ref="T336:T367" si="713">IF(M336&gt;0,(M336*S336),)</f>
        <v>9</v>
      </c>
      <c r="U336" s="520"/>
      <c r="V336" s="120">
        <f t="shared" ref="V336:V367" si="714">IF(O336&gt;0,(O336*U336),)</f>
        <v>0</v>
      </c>
      <c r="W336" s="520"/>
      <c r="X336" s="7">
        <f t="shared" si="638"/>
        <v>0</v>
      </c>
      <c r="Y336" s="182"/>
      <c r="Z336" s="7">
        <f t="shared" ref="Z336:Z367" si="715">IF(N336&gt;0,(N336*Y336),)</f>
        <v>0</v>
      </c>
      <c r="AA336" s="182"/>
      <c r="AB336" s="7">
        <f t="shared" ref="AB336:AB367" si="716">IF(P336&gt;0,(P336*AA336),)</f>
        <v>0</v>
      </c>
      <c r="AC336" s="8">
        <f t="shared" ref="AC336:AC367" si="717">K336+M336+O336</f>
        <v>10</v>
      </c>
      <c r="AD336" s="298">
        <f t="shared" si="379"/>
        <v>0</v>
      </c>
      <c r="AE336" s="110">
        <f t="shared" ref="AE336:AE367" si="718">IF(AC336&gt;0,((R336+T336+V336)/AC336),)</f>
        <v>2.4</v>
      </c>
      <c r="AF336" s="9">
        <f t="shared" si="380"/>
        <v>24</v>
      </c>
      <c r="AG336" s="10">
        <f t="shared" ref="AG336:AG367" si="719">IF((X336+Z336+AB336)&gt;0,((X336+Z336+AB336)/AC336),)</f>
        <v>0</v>
      </c>
      <c r="AH336" s="11">
        <f t="shared" si="381"/>
        <v>0</v>
      </c>
      <c r="AI336" s="6">
        <v>186</v>
      </c>
      <c r="AJ336" s="298">
        <f t="shared" ref="AJ336:AJ367" si="720">IF(AU336&gt;0,AI336,)</f>
        <v>0</v>
      </c>
      <c r="AK336" s="6">
        <v>81</v>
      </c>
      <c r="AL336" s="298">
        <f t="shared" ref="AL336:AL367" si="721">IF(AW336&gt;0,AK336,)</f>
        <v>0</v>
      </c>
      <c r="AM336" s="6"/>
      <c r="AN336" s="298">
        <f t="shared" ref="AN336:AN367" si="722">IF(AY336&gt;0,AM336,)</f>
        <v>0</v>
      </c>
      <c r="AO336" s="182">
        <v>3.8225806451612905</v>
      </c>
      <c r="AP336" s="41">
        <f t="shared" si="382"/>
        <v>711</v>
      </c>
      <c r="AQ336" s="182">
        <v>5.0740740740740744</v>
      </c>
      <c r="AR336" s="41">
        <f t="shared" ref="AR336:AR367" si="723">IF(AK336&gt;0,(AK336*AQ336),)</f>
        <v>411</v>
      </c>
      <c r="AS336" s="182"/>
      <c r="AT336" s="41">
        <f t="shared" ref="AT336:AT367" si="724">IF(AM336&gt;0,(AM336*AS336),)</f>
        <v>0</v>
      </c>
      <c r="AU336" s="182"/>
      <c r="AV336" s="111">
        <f t="shared" ref="AV336:AV367" si="725">IF(AJ336&gt;0,(AJ336*AU336),)</f>
        <v>0</v>
      </c>
      <c r="AW336" s="182"/>
      <c r="AX336" s="111">
        <f t="shared" ref="AX336:AX367" si="726">IF(AL336&gt;0,(AL336*AW336),)</f>
        <v>0</v>
      </c>
      <c r="AY336" s="182"/>
      <c r="AZ336" s="118">
        <f t="shared" ref="AZ336:AZ367" si="727">IF(AN336&gt;0,(AN336*AY336),)</f>
        <v>0</v>
      </c>
      <c r="BA336" s="8">
        <f t="shared" ref="BA336:BA367" si="728">AI336+AK336+AM336</f>
        <v>267</v>
      </c>
      <c r="BB336" s="298">
        <f t="shared" si="386"/>
        <v>0</v>
      </c>
      <c r="BC336" s="110">
        <f t="shared" ref="BC336:BC367" si="729">IF(BA336&gt;0,((AP336+AR336+AT336)/BA336),)</f>
        <v>4.202247191011236</v>
      </c>
      <c r="BD336" s="9">
        <f t="shared" si="387"/>
        <v>1122</v>
      </c>
      <c r="BE336" s="10">
        <f t="shared" ref="BE336:BE367" si="730">IF((AV336+AX336+AZ336)&gt;0,((AV336+AX336+AZ336)/BA336),)</f>
        <v>0</v>
      </c>
      <c r="BF336" s="11">
        <f t="shared" si="388"/>
        <v>0</v>
      </c>
      <c r="BG336" s="304">
        <f t="shared" si="709"/>
        <v>277</v>
      </c>
      <c r="BH336" s="298">
        <f t="shared" si="710"/>
        <v>0</v>
      </c>
      <c r="BI336" s="112">
        <f t="shared" ref="BI336:BI367" si="731">IF(BG336&gt;0,((AC336*AE336)+(BA336*BC336))/BG336,)</f>
        <v>4.1371841155234659</v>
      </c>
      <c r="BJ336" s="113">
        <f t="shared" si="389"/>
        <v>1146</v>
      </c>
      <c r="BK336" s="10">
        <f t="shared" ref="BK336:BK367" si="732">IF(BH336&gt;0,((AD336*AG336)+(BB336*BE336))/BH336,)</f>
        <v>0</v>
      </c>
      <c r="BL336" s="119">
        <f t="shared" si="390"/>
        <v>0</v>
      </c>
      <c r="BM336" s="5">
        <v>83</v>
      </c>
      <c r="BN336" s="298">
        <f t="shared" si="420"/>
        <v>0</v>
      </c>
      <c r="BO336" s="6">
        <v>81</v>
      </c>
      <c r="BP336" s="298">
        <f t="shared" ref="BP336:BP367" si="733">IF(CA336&gt;0,BO336,)</f>
        <v>0</v>
      </c>
      <c r="BQ336" s="6"/>
      <c r="BR336" s="298">
        <f t="shared" ref="BR336:BR367" si="734">IF(CC336&gt;0,BQ336,)</f>
        <v>0</v>
      </c>
      <c r="BS336" s="183">
        <v>2.8915662650602409</v>
      </c>
      <c r="BT336" s="41">
        <f t="shared" si="423"/>
        <v>240</v>
      </c>
      <c r="BU336" s="183">
        <v>3.0493827160493829</v>
      </c>
      <c r="BV336" s="41">
        <f t="shared" ref="BV336:BV367" si="735">IF(BO336&gt;0,(BO336*BU336),)</f>
        <v>247.00000000000003</v>
      </c>
      <c r="BW336" s="183"/>
      <c r="BX336" s="41">
        <f t="shared" ref="BX336:BX367" si="736">IF(BQ336&gt;0,(BQ336*BW336),)</f>
        <v>0</v>
      </c>
      <c r="BY336" s="182"/>
      <c r="BZ336" s="111">
        <f t="shared" si="639"/>
        <v>0</v>
      </c>
      <c r="CA336" s="182"/>
      <c r="CB336" s="111">
        <f t="shared" ref="CB336:CB367" si="737">IF(BP336&gt;0,(BP336*CA336),)</f>
        <v>0</v>
      </c>
      <c r="CC336" s="182"/>
      <c r="CD336" s="111">
        <f t="shared" ref="CD336:CD367" si="738">IF(BR336&gt;0,(BR336*CC336),)</f>
        <v>0</v>
      </c>
      <c r="CE336" s="8">
        <f t="shared" ref="CE336:CE367" si="739">BM336+BO336+BQ336</f>
        <v>164</v>
      </c>
      <c r="CF336" s="298">
        <f t="shared" si="396"/>
        <v>0</v>
      </c>
      <c r="CG336" s="110">
        <f t="shared" ref="CG336:CG367" si="740">IF(CE336&gt;0,((BT336+BV336+BX336)/CE336),)</f>
        <v>2.9695121951219514</v>
      </c>
      <c r="CH336" s="9">
        <f t="shared" si="397"/>
        <v>487.00000000000006</v>
      </c>
      <c r="CI336" s="10">
        <f t="shared" ref="CI336:CI367" si="741">IF((BZ336+CB336+CD336)&gt;0,((BZ336+CB336+CD336)/CE336),)</f>
        <v>0</v>
      </c>
      <c r="CJ336" s="117">
        <f t="shared" si="398"/>
        <v>0</v>
      </c>
      <c r="CK336" s="5">
        <v>91</v>
      </c>
      <c r="CL336" s="302">
        <f t="shared" ref="CL336:CL367" si="742">IF(CO336&gt;0,CK336,)</f>
        <v>0</v>
      </c>
      <c r="CM336" s="40">
        <v>5.1538461538461542</v>
      </c>
      <c r="CN336" s="9">
        <f t="shared" ref="CN336:CN367" si="743">IF(CK336&gt;0,(CK336*CM336),)</f>
        <v>469.00000000000006</v>
      </c>
      <c r="CO336" s="6"/>
      <c r="CP336" s="117">
        <f t="shared" ref="CP336:CP367" si="744">IF(CO336&gt;0,(CK336*CO336),)</f>
        <v>0</v>
      </c>
      <c r="CQ336" s="195">
        <f t="shared" si="696"/>
        <v>164</v>
      </c>
      <c r="CR336" s="298">
        <f t="shared" si="697"/>
        <v>0</v>
      </c>
      <c r="CS336" s="9">
        <f t="shared" si="698"/>
        <v>651</v>
      </c>
      <c r="CT336" s="117" t="str">
        <f t="shared" si="699"/>
        <v/>
      </c>
      <c r="CU336" s="196">
        <f t="shared" si="700"/>
        <v>81</v>
      </c>
      <c r="CV336" s="298">
        <f t="shared" si="701"/>
        <v>0</v>
      </c>
      <c r="CW336" s="31">
        <f t="shared" si="702"/>
        <v>247.00000000000003</v>
      </c>
      <c r="CX336" s="121">
        <f t="shared" si="703"/>
        <v>0</v>
      </c>
      <c r="CY336" s="196">
        <f t="shared" ref="CY336:CY367" si="745">+CU336+CQ336</f>
        <v>245</v>
      </c>
      <c r="CZ336" s="298">
        <f t="shared" ref="CZ336:CZ367" si="746">+CV336+CR336</f>
        <v>0</v>
      </c>
      <c r="DA336" s="31">
        <f t="shared" ref="DA336:DA367" si="747">IF(CY336&gt;0,(CS336+CW336),"")</f>
        <v>898</v>
      </c>
      <c r="DB336" s="121" t="str">
        <f t="shared" ref="DB336:DB367" si="748">IF(CZ336&gt;0,(CT336+CX336),"")</f>
        <v/>
      </c>
      <c r="DC336" s="196">
        <f t="shared" si="704"/>
        <v>267</v>
      </c>
      <c r="DD336" s="298">
        <f t="shared" si="705"/>
        <v>0</v>
      </c>
      <c r="DE336" s="9">
        <f t="shared" si="706"/>
        <v>1122</v>
      </c>
      <c r="DF336" s="11" t="str">
        <f t="shared" si="707"/>
        <v/>
      </c>
      <c r="DG336" s="29">
        <f t="shared" ref="DG336:DG367" si="749">IF((BG336+CE336+CK336)&gt;0,(BJ336+CH336+CN336),"")</f>
        <v>2102</v>
      </c>
      <c r="DH336" s="11" t="str">
        <f t="shared" ref="DH336:DH367" si="750">IF((BH336+CF336+CL336)&gt;0,(BL336+CJ336+CP336),"")</f>
        <v/>
      </c>
    </row>
    <row r="337" spans="1:112">
      <c r="A337" s="328" t="s">
        <v>290</v>
      </c>
      <c r="B337" s="329" t="s">
        <v>668</v>
      </c>
      <c r="C337" s="328">
        <v>441760</v>
      </c>
      <c r="D337" s="330">
        <v>9</v>
      </c>
      <c r="E337" s="413">
        <v>397</v>
      </c>
      <c r="F337" s="346">
        <v>0</v>
      </c>
      <c r="G337" s="116">
        <f t="shared" si="393"/>
        <v>397</v>
      </c>
      <c r="H337" s="108">
        <f t="shared" si="708"/>
        <v>397</v>
      </c>
      <c r="I337" s="376">
        <f t="shared" si="695"/>
        <v>0</v>
      </c>
      <c r="J337" s="375"/>
      <c r="K337" s="5">
        <v>4</v>
      </c>
      <c r="L337" s="302">
        <f t="shared" si="394"/>
        <v>0</v>
      </c>
      <c r="M337" s="512">
        <v>3</v>
      </c>
      <c r="N337" s="302">
        <f t="shared" si="711"/>
        <v>0</v>
      </c>
      <c r="O337" s="512"/>
      <c r="P337" s="302">
        <f t="shared" si="712"/>
        <v>0</v>
      </c>
      <c r="Q337" s="520">
        <v>2.75</v>
      </c>
      <c r="R337" s="120">
        <f t="shared" si="376"/>
        <v>11</v>
      </c>
      <c r="S337" s="520">
        <v>3.6666666666666665</v>
      </c>
      <c r="T337" s="120">
        <f t="shared" si="713"/>
        <v>11</v>
      </c>
      <c r="U337" s="520"/>
      <c r="V337" s="120">
        <f t="shared" si="714"/>
        <v>0</v>
      </c>
      <c r="W337" s="520"/>
      <c r="X337" s="7">
        <f t="shared" si="638"/>
        <v>0</v>
      </c>
      <c r="Y337" s="182"/>
      <c r="Z337" s="7">
        <f t="shared" si="715"/>
        <v>0</v>
      </c>
      <c r="AA337" s="182"/>
      <c r="AB337" s="7">
        <f t="shared" si="716"/>
        <v>0</v>
      </c>
      <c r="AC337" s="8">
        <f t="shared" si="717"/>
        <v>7</v>
      </c>
      <c r="AD337" s="298">
        <f t="shared" si="379"/>
        <v>0</v>
      </c>
      <c r="AE337" s="110">
        <f t="shared" si="718"/>
        <v>3.1428571428571428</v>
      </c>
      <c r="AF337" s="9">
        <f t="shared" si="380"/>
        <v>22</v>
      </c>
      <c r="AG337" s="10">
        <f t="shared" si="719"/>
        <v>0</v>
      </c>
      <c r="AH337" s="11">
        <f t="shared" si="381"/>
        <v>0</v>
      </c>
      <c r="AI337" s="6">
        <v>105</v>
      </c>
      <c r="AJ337" s="298">
        <f t="shared" si="720"/>
        <v>0</v>
      </c>
      <c r="AK337" s="6">
        <v>45</v>
      </c>
      <c r="AL337" s="298">
        <f t="shared" si="721"/>
        <v>0</v>
      </c>
      <c r="AM337" s="6"/>
      <c r="AN337" s="298">
        <f t="shared" si="722"/>
        <v>0</v>
      </c>
      <c r="AO337" s="182">
        <v>3.9047619047619047</v>
      </c>
      <c r="AP337" s="41">
        <f t="shared" si="382"/>
        <v>410</v>
      </c>
      <c r="AQ337" s="182">
        <v>4.0444444444444443</v>
      </c>
      <c r="AR337" s="41">
        <f t="shared" si="723"/>
        <v>182</v>
      </c>
      <c r="AS337" s="182"/>
      <c r="AT337" s="41">
        <f t="shared" si="724"/>
        <v>0</v>
      </c>
      <c r="AU337" s="182"/>
      <c r="AV337" s="111">
        <f t="shared" si="725"/>
        <v>0</v>
      </c>
      <c r="AW337" s="182"/>
      <c r="AX337" s="111">
        <f t="shared" si="726"/>
        <v>0</v>
      </c>
      <c r="AY337" s="182"/>
      <c r="AZ337" s="118">
        <f t="shared" si="727"/>
        <v>0</v>
      </c>
      <c r="BA337" s="8">
        <f t="shared" si="728"/>
        <v>150</v>
      </c>
      <c r="BB337" s="298">
        <f t="shared" si="386"/>
        <v>0</v>
      </c>
      <c r="BC337" s="110">
        <f t="shared" si="729"/>
        <v>3.9466666666666668</v>
      </c>
      <c r="BD337" s="9">
        <f t="shared" si="387"/>
        <v>592</v>
      </c>
      <c r="BE337" s="10">
        <f t="shared" si="730"/>
        <v>0</v>
      </c>
      <c r="BF337" s="11">
        <f t="shared" si="388"/>
        <v>0</v>
      </c>
      <c r="BG337" s="304">
        <f t="shared" si="709"/>
        <v>157</v>
      </c>
      <c r="BH337" s="298">
        <f t="shared" si="710"/>
        <v>0</v>
      </c>
      <c r="BI337" s="112">
        <f t="shared" si="731"/>
        <v>3.910828025477707</v>
      </c>
      <c r="BJ337" s="113">
        <f t="shared" si="389"/>
        <v>614</v>
      </c>
      <c r="BK337" s="10">
        <f t="shared" si="732"/>
        <v>0</v>
      </c>
      <c r="BL337" s="119">
        <f t="shared" si="390"/>
        <v>0</v>
      </c>
      <c r="BM337" s="5">
        <v>122</v>
      </c>
      <c r="BN337" s="298">
        <f t="shared" si="420"/>
        <v>0</v>
      </c>
      <c r="BO337" s="6">
        <v>86</v>
      </c>
      <c r="BP337" s="298">
        <f t="shared" si="733"/>
        <v>0</v>
      </c>
      <c r="BQ337" s="6"/>
      <c r="BR337" s="298">
        <f t="shared" si="734"/>
        <v>0</v>
      </c>
      <c r="BS337" s="183">
        <v>3</v>
      </c>
      <c r="BT337" s="41">
        <f t="shared" si="423"/>
        <v>366</v>
      </c>
      <c r="BU337" s="183">
        <v>3.3372093023255816</v>
      </c>
      <c r="BV337" s="41">
        <f t="shared" si="735"/>
        <v>287</v>
      </c>
      <c r="BW337" s="183"/>
      <c r="BX337" s="41">
        <f t="shared" si="736"/>
        <v>0</v>
      </c>
      <c r="BY337" s="182"/>
      <c r="BZ337" s="111">
        <f t="shared" si="639"/>
        <v>0</v>
      </c>
      <c r="CA337" s="182"/>
      <c r="CB337" s="111">
        <f t="shared" si="737"/>
        <v>0</v>
      </c>
      <c r="CC337" s="182"/>
      <c r="CD337" s="111">
        <f t="shared" si="738"/>
        <v>0</v>
      </c>
      <c r="CE337" s="8">
        <f t="shared" si="739"/>
        <v>208</v>
      </c>
      <c r="CF337" s="298">
        <f t="shared" si="396"/>
        <v>0</v>
      </c>
      <c r="CG337" s="110">
        <f t="shared" si="740"/>
        <v>3.1394230769230771</v>
      </c>
      <c r="CH337" s="9">
        <f t="shared" si="397"/>
        <v>653</v>
      </c>
      <c r="CI337" s="10">
        <f t="shared" si="741"/>
        <v>0</v>
      </c>
      <c r="CJ337" s="117">
        <f t="shared" si="398"/>
        <v>0</v>
      </c>
      <c r="CK337" s="5">
        <v>32</v>
      </c>
      <c r="CL337" s="302">
        <f t="shared" si="742"/>
        <v>0</v>
      </c>
      <c r="CM337" s="40">
        <v>4.46875</v>
      </c>
      <c r="CN337" s="9">
        <f t="shared" si="743"/>
        <v>143</v>
      </c>
      <c r="CO337" s="6"/>
      <c r="CP337" s="117">
        <f t="shared" si="744"/>
        <v>0</v>
      </c>
      <c r="CQ337" s="195">
        <f t="shared" si="696"/>
        <v>167</v>
      </c>
      <c r="CR337" s="298">
        <f t="shared" si="697"/>
        <v>0</v>
      </c>
      <c r="CS337" s="9">
        <f t="shared" si="698"/>
        <v>548</v>
      </c>
      <c r="CT337" s="117" t="str">
        <f t="shared" si="699"/>
        <v/>
      </c>
      <c r="CU337" s="196">
        <f t="shared" si="700"/>
        <v>86</v>
      </c>
      <c r="CV337" s="298">
        <f t="shared" si="701"/>
        <v>0</v>
      </c>
      <c r="CW337" s="31">
        <f t="shared" si="702"/>
        <v>287</v>
      </c>
      <c r="CX337" s="121">
        <f t="shared" si="703"/>
        <v>0</v>
      </c>
      <c r="CY337" s="196">
        <f t="shared" si="745"/>
        <v>253</v>
      </c>
      <c r="CZ337" s="298">
        <f t="shared" si="746"/>
        <v>0</v>
      </c>
      <c r="DA337" s="31">
        <f t="shared" si="747"/>
        <v>835</v>
      </c>
      <c r="DB337" s="121" t="str">
        <f t="shared" si="748"/>
        <v/>
      </c>
      <c r="DC337" s="196">
        <f t="shared" si="704"/>
        <v>150</v>
      </c>
      <c r="DD337" s="298">
        <f t="shared" si="705"/>
        <v>0</v>
      </c>
      <c r="DE337" s="9">
        <f t="shared" si="706"/>
        <v>592</v>
      </c>
      <c r="DF337" s="11" t="str">
        <f t="shared" si="707"/>
        <v/>
      </c>
      <c r="DG337" s="29">
        <f t="shared" si="749"/>
        <v>1410</v>
      </c>
      <c r="DH337" s="11" t="str">
        <f t="shared" si="750"/>
        <v/>
      </c>
    </row>
    <row r="338" spans="1:112">
      <c r="A338" s="172" t="s">
        <v>290</v>
      </c>
      <c r="B338" s="171" t="s">
        <v>669</v>
      </c>
      <c r="C338" s="172">
        <v>226204</v>
      </c>
      <c r="D338" s="135">
        <v>9</v>
      </c>
      <c r="E338" s="413">
        <v>636</v>
      </c>
      <c r="F338" s="346">
        <v>85</v>
      </c>
      <c r="G338" s="116">
        <f t="shared" si="393"/>
        <v>551</v>
      </c>
      <c r="H338" s="108">
        <f t="shared" si="708"/>
        <v>551</v>
      </c>
      <c r="I338" s="376">
        <f t="shared" si="695"/>
        <v>0</v>
      </c>
      <c r="J338" s="375"/>
      <c r="K338" s="5">
        <v>13</v>
      </c>
      <c r="L338" s="302">
        <f t="shared" si="394"/>
        <v>0</v>
      </c>
      <c r="M338" s="512">
        <v>13</v>
      </c>
      <c r="N338" s="302">
        <f t="shared" si="711"/>
        <v>0</v>
      </c>
      <c r="O338" s="512"/>
      <c r="P338" s="302">
        <f t="shared" si="712"/>
        <v>0</v>
      </c>
      <c r="Q338" s="520">
        <v>4.8461538461538458</v>
      </c>
      <c r="R338" s="120">
        <f t="shared" si="376"/>
        <v>62.999999999999993</v>
      </c>
      <c r="S338" s="520">
        <v>3.9230769230769229</v>
      </c>
      <c r="T338" s="120">
        <f t="shared" si="713"/>
        <v>51</v>
      </c>
      <c r="U338" s="520"/>
      <c r="V338" s="120">
        <f t="shared" si="714"/>
        <v>0</v>
      </c>
      <c r="W338" s="520"/>
      <c r="X338" s="7">
        <f t="shared" si="638"/>
        <v>0</v>
      </c>
      <c r="Y338" s="182"/>
      <c r="Z338" s="7">
        <f t="shared" si="715"/>
        <v>0</v>
      </c>
      <c r="AA338" s="182"/>
      <c r="AB338" s="7">
        <f t="shared" si="716"/>
        <v>0</v>
      </c>
      <c r="AC338" s="8">
        <f t="shared" si="717"/>
        <v>26</v>
      </c>
      <c r="AD338" s="298">
        <f t="shared" si="379"/>
        <v>0</v>
      </c>
      <c r="AE338" s="110">
        <f t="shared" si="718"/>
        <v>4.384615384615385</v>
      </c>
      <c r="AF338" s="9">
        <f t="shared" si="380"/>
        <v>114.00000000000001</v>
      </c>
      <c r="AG338" s="10">
        <f t="shared" si="719"/>
        <v>0</v>
      </c>
      <c r="AH338" s="11">
        <f t="shared" si="381"/>
        <v>0</v>
      </c>
      <c r="AI338" s="6">
        <v>91</v>
      </c>
      <c r="AJ338" s="298">
        <f t="shared" si="720"/>
        <v>0</v>
      </c>
      <c r="AK338" s="6">
        <v>85</v>
      </c>
      <c r="AL338" s="298">
        <f t="shared" si="721"/>
        <v>0</v>
      </c>
      <c r="AM338" s="6"/>
      <c r="AN338" s="298">
        <f t="shared" si="722"/>
        <v>0</v>
      </c>
      <c r="AO338" s="182">
        <v>4.8901098901098905</v>
      </c>
      <c r="AP338" s="41">
        <f t="shared" si="382"/>
        <v>445.00000000000006</v>
      </c>
      <c r="AQ338" s="182">
        <v>5.5058823529411764</v>
      </c>
      <c r="AR338" s="41">
        <f t="shared" si="723"/>
        <v>468</v>
      </c>
      <c r="AS338" s="182"/>
      <c r="AT338" s="41">
        <f t="shared" si="724"/>
        <v>0</v>
      </c>
      <c r="AU338" s="182"/>
      <c r="AV338" s="111">
        <f t="shared" si="725"/>
        <v>0</v>
      </c>
      <c r="AW338" s="182"/>
      <c r="AX338" s="111">
        <f t="shared" si="726"/>
        <v>0</v>
      </c>
      <c r="AY338" s="182"/>
      <c r="AZ338" s="118">
        <f t="shared" si="727"/>
        <v>0</v>
      </c>
      <c r="BA338" s="8">
        <f t="shared" si="728"/>
        <v>176</v>
      </c>
      <c r="BB338" s="298">
        <f t="shared" si="386"/>
        <v>0</v>
      </c>
      <c r="BC338" s="110">
        <f t="shared" si="729"/>
        <v>5.1875</v>
      </c>
      <c r="BD338" s="9">
        <f t="shared" si="387"/>
        <v>913</v>
      </c>
      <c r="BE338" s="10">
        <f t="shared" si="730"/>
        <v>0</v>
      </c>
      <c r="BF338" s="11">
        <f t="shared" si="388"/>
        <v>0</v>
      </c>
      <c r="BG338" s="304">
        <f t="shared" si="709"/>
        <v>202</v>
      </c>
      <c r="BH338" s="298">
        <f t="shared" si="710"/>
        <v>0</v>
      </c>
      <c r="BI338" s="112">
        <f t="shared" si="731"/>
        <v>5.0841584158415838</v>
      </c>
      <c r="BJ338" s="113">
        <f t="shared" si="389"/>
        <v>1027</v>
      </c>
      <c r="BK338" s="10">
        <f t="shared" si="732"/>
        <v>0</v>
      </c>
      <c r="BL338" s="119">
        <f t="shared" si="390"/>
        <v>0</v>
      </c>
      <c r="BM338" s="5">
        <v>44</v>
      </c>
      <c r="BN338" s="298">
        <f t="shared" si="420"/>
        <v>0</v>
      </c>
      <c r="BO338" s="6">
        <v>71</v>
      </c>
      <c r="BP338" s="298">
        <f t="shared" si="733"/>
        <v>0</v>
      </c>
      <c r="BQ338" s="6"/>
      <c r="BR338" s="298">
        <f t="shared" si="734"/>
        <v>0</v>
      </c>
      <c r="BS338" s="183">
        <v>3.2045454545454546</v>
      </c>
      <c r="BT338" s="41">
        <f t="shared" si="423"/>
        <v>141</v>
      </c>
      <c r="BU338" s="183">
        <v>3.9014084507042255</v>
      </c>
      <c r="BV338" s="41">
        <f t="shared" si="735"/>
        <v>277</v>
      </c>
      <c r="BW338" s="183"/>
      <c r="BX338" s="41">
        <f t="shared" si="736"/>
        <v>0</v>
      </c>
      <c r="BY338" s="182"/>
      <c r="BZ338" s="111">
        <f t="shared" si="639"/>
        <v>0</v>
      </c>
      <c r="CA338" s="182"/>
      <c r="CB338" s="111">
        <f t="shared" si="737"/>
        <v>0</v>
      </c>
      <c r="CC338" s="182"/>
      <c r="CD338" s="111">
        <f t="shared" si="738"/>
        <v>0</v>
      </c>
      <c r="CE338" s="8">
        <f t="shared" si="739"/>
        <v>115</v>
      </c>
      <c r="CF338" s="298">
        <f t="shared" si="396"/>
        <v>0</v>
      </c>
      <c r="CG338" s="110">
        <f t="shared" si="740"/>
        <v>3.6347826086956521</v>
      </c>
      <c r="CH338" s="9">
        <f t="shared" si="397"/>
        <v>418</v>
      </c>
      <c r="CI338" s="10">
        <f t="shared" si="741"/>
        <v>0</v>
      </c>
      <c r="CJ338" s="117">
        <f t="shared" si="398"/>
        <v>0</v>
      </c>
      <c r="CK338" s="5">
        <v>234</v>
      </c>
      <c r="CL338" s="302">
        <f t="shared" si="742"/>
        <v>0</v>
      </c>
      <c r="CM338" s="40">
        <v>4.7094017094017095</v>
      </c>
      <c r="CN338" s="9">
        <f t="shared" si="743"/>
        <v>1102</v>
      </c>
      <c r="CO338" s="6"/>
      <c r="CP338" s="117">
        <f t="shared" si="744"/>
        <v>0</v>
      </c>
      <c r="CQ338" s="195">
        <f t="shared" si="696"/>
        <v>129</v>
      </c>
      <c r="CR338" s="298">
        <f t="shared" si="697"/>
        <v>0</v>
      </c>
      <c r="CS338" s="9">
        <f t="shared" si="698"/>
        <v>609</v>
      </c>
      <c r="CT338" s="117" t="str">
        <f t="shared" si="699"/>
        <v/>
      </c>
      <c r="CU338" s="196">
        <f t="shared" si="700"/>
        <v>71</v>
      </c>
      <c r="CV338" s="298">
        <f t="shared" si="701"/>
        <v>0</v>
      </c>
      <c r="CW338" s="31">
        <f t="shared" si="702"/>
        <v>277</v>
      </c>
      <c r="CX338" s="121">
        <f t="shared" si="703"/>
        <v>0</v>
      </c>
      <c r="CY338" s="196">
        <f t="shared" si="745"/>
        <v>200</v>
      </c>
      <c r="CZ338" s="298">
        <f t="shared" si="746"/>
        <v>0</v>
      </c>
      <c r="DA338" s="31">
        <f t="shared" si="747"/>
        <v>886</v>
      </c>
      <c r="DB338" s="121" t="str">
        <f t="shared" si="748"/>
        <v/>
      </c>
      <c r="DC338" s="196">
        <f t="shared" si="704"/>
        <v>176</v>
      </c>
      <c r="DD338" s="298">
        <f t="shared" si="705"/>
        <v>0</v>
      </c>
      <c r="DE338" s="9">
        <f t="shared" si="706"/>
        <v>913</v>
      </c>
      <c r="DF338" s="11" t="str">
        <f t="shared" si="707"/>
        <v/>
      </c>
      <c r="DG338" s="29">
        <f t="shared" si="749"/>
        <v>2547</v>
      </c>
      <c r="DH338" s="11" t="str">
        <f t="shared" si="750"/>
        <v/>
      </c>
    </row>
    <row r="339" spans="1:112">
      <c r="A339" s="172" t="s">
        <v>290</v>
      </c>
      <c r="B339" s="331" t="s">
        <v>671</v>
      </c>
      <c r="C339" s="172">
        <v>226930</v>
      </c>
      <c r="D339" s="135">
        <v>9</v>
      </c>
      <c r="E339" s="413">
        <v>342</v>
      </c>
      <c r="F339" s="346">
        <v>13</v>
      </c>
      <c r="G339" s="116">
        <f t="shared" si="393"/>
        <v>329</v>
      </c>
      <c r="H339" s="108">
        <f t="shared" si="708"/>
        <v>329</v>
      </c>
      <c r="I339" s="376">
        <f t="shared" si="695"/>
        <v>0</v>
      </c>
      <c r="J339" s="375"/>
      <c r="K339" s="5">
        <v>8</v>
      </c>
      <c r="L339" s="302">
        <f t="shared" si="394"/>
        <v>0</v>
      </c>
      <c r="M339" s="512">
        <v>6</v>
      </c>
      <c r="N339" s="302">
        <f t="shared" si="711"/>
        <v>0</v>
      </c>
      <c r="O339" s="512"/>
      <c r="P339" s="302">
        <f t="shared" si="712"/>
        <v>0</v>
      </c>
      <c r="Q339" s="520">
        <v>4</v>
      </c>
      <c r="R339" s="120">
        <f t="shared" si="376"/>
        <v>32</v>
      </c>
      <c r="S339" s="520">
        <v>3.5</v>
      </c>
      <c r="T339" s="120">
        <f t="shared" si="713"/>
        <v>21</v>
      </c>
      <c r="U339" s="520"/>
      <c r="V339" s="120">
        <f t="shared" si="714"/>
        <v>0</v>
      </c>
      <c r="W339" s="520"/>
      <c r="X339" s="7">
        <f t="shared" si="638"/>
        <v>0</v>
      </c>
      <c r="Y339" s="182"/>
      <c r="Z339" s="7">
        <f t="shared" si="715"/>
        <v>0</v>
      </c>
      <c r="AA339" s="182"/>
      <c r="AB339" s="7">
        <f t="shared" si="716"/>
        <v>0</v>
      </c>
      <c r="AC339" s="8">
        <f t="shared" si="717"/>
        <v>14</v>
      </c>
      <c r="AD339" s="298">
        <f t="shared" si="379"/>
        <v>0</v>
      </c>
      <c r="AE339" s="110">
        <f t="shared" si="718"/>
        <v>3.7857142857142856</v>
      </c>
      <c r="AF339" s="9">
        <f t="shared" si="380"/>
        <v>53</v>
      </c>
      <c r="AG339" s="10">
        <f t="shared" si="719"/>
        <v>0</v>
      </c>
      <c r="AH339" s="11">
        <f t="shared" si="381"/>
        <v>0</v>
      </c>
      <c r="AI339" s="6">
        <v>78</v>
      </c>
      <c r="AJ339" s="298">
        <f t="shared" si="720"/>
        <v>0</v>
      </c>
      <c r="AK339" s="6">
        <v>88</v>
      </c>
      <c r="AL339" s="298">
        <f t="shared" si="721"/>
        <v>0</v>
      </c>
      <c r="AM339" s="6"/>
      <c r="AN339" s="298">
        <f t="shared" si="722"/>
        <v>0</v>
      </c>
      <c r="AO339" s="182">
        <v>4.3589743589743586</v>
      </c>
      <c r="AP339" s="41">
        <f t="shared" si="382"/>
        <v>339.99999999999994</v>
      </c>
      <c r="AQ339" s="182">
        <v>4.3522727272727275</v>
      </c>
      <c r="AR339" s="41">
        <f t="shared" si="723"/>
        <v>383</v>
      </c>
      <c r="AS339" s="182"/>
      <c r="AT339" s="41">
        <f t="shared" si="724"/>
        <v>0</v>
      </c>
      <c r="AU339" s="182"/>
      <c r="AV339" s="111">
        <f t="shared" si="725"/>
        <v>0</v>
      </c>
      <c r="AW339" s="182"/>
      <c r="AX339" s="111">
        <f t="shared" si="726"/>
        <v>0</v>
      </c>
      <c r="AY339" s="182"/>
      <c r="AZ339" s="118">
        <f t="shared" si="727"/>
        <v>0</v>
      </c>
      <c r="BA339" s="8">
        <f t="shared" si="728"/>
        <v>166</v>
      </c>
      <c r="BB339" s="298">
        <f t="shared" si="386"/>
        <v>0</v>
      </c>
      <c r="BC339" s="110">
        <f t="shared" si="729"/>
        <v>4.3554216867469879</v>
      </c>
      <c r="BD339" s="9">
        <f t="shared" si="387"/>
        <v>723</v>
      </c>
      <c r="BE339" s="10">
        <f t="shared" si="730"/>
        <v>0</v>
      </c>
      <c r="BF339" s="11">
        <f t="shared" si="388"/>
        <v>0</v>
      </c>
      <c r="BG339" s="304">
        <f t="shared" si="709"/>
        <v>180</v>
      </c>
      <c r="BH339" s="298">
        <f t="shared" si="710"/>
        <v>0</v>
      </c>
      <c r="BI339" s="112">
        <f t="shared" si="731"/>
        <v>4.3111111111111109</v>
      </c>
      <c r="BJ339" s="113">
        <f t="shared" si="389"/>
        <v>776</v>
      </c>
      <c r="BK339" s="10">
        <f t="shared" si="732"/>
        <v>0</v>
      </c>
      <c r="BL339" s="119">
        <f t="shared" si="390"/>
        <v>0</v>
      </c>
      <c r="BM339" s="5">
        <v>20</v>
      </c>
      <c r="BN339" s="298">
        <f t="shared" si="420"/>
        <v>0</v>
      </c>
      <c r="BO339" s="6">
        <v>57</v>
      </c>
      <c r="BP339" s="298">
        <f t="shared" si="733"/>
        <v>0</v>
      </c>
      <c r="BQ339" s="6"/>
      <c r="BR339" s="298">
        <f t="shared" si="734"/>
        <v>0</v>
      </c>
      <c r="BS339" s="183">
        <v>3.3</v>
      </c>
      <c r="BT339" s="41">
        <f t="shared" si="423"/>
        <v>66</v>
      </c>
      <c r="BU339" s="183">
        <v>2.7719298245614037</v>
      </c>
      <c r="BV339" s="41">
        <f t="shared" si="735"/>
        <v>158</v>
      </c>
      <c r="BW339" s="183"/>
      <c r="BX339" s="41">
        <f t="shared" si="736"/>
        <v>0</v>
      </c>
      <c r="BY339" s="182"/>
      <c r="BZ339" s="111">
        <f t="shared" si="639"/>
        <v>0</v>
      </c>
      <c r="CA339" s="182"/>
      <c r="CB339" s="111">
        <f t="shared" si="737"/>
        <v>0</v>
      </c>
      <c r="CC339" s="182"/>
      <c r="CD339" s="111">
        <f t="shared" si="738"/>
        <v>0</v>
      </c>
      <c r="CE339" s="8">
        <f t="shared" si="739"/>
        <v>77</v>
      </c>
      <c r="CF339" s="298">
        <f t="shared" si="396"/>
        <v>0</v>
      </c>
      <c r="CG339" s="110">
        <f t="shared" si="740"/>
        <v>2.9090909090909092</v>
      </c>
      <c r="CH339" s="9">
        <f t="shared" si="397"/>
        <v>224</v>
      </c>
      <c r="CI339" s="10">
        <f t="shared" si="741"/>
        <v>0</v>
      </c>
      <c r="CJ339" s="117">
        <f t="shared" si="398"/>
        <v>0</v>
      </c>
      <c r="CK339" s="5">
        <v>72</v>
      </c>
      <c r="CL339" s="302">
        <f t="shared" si="742"/>
        <v>0</v>
      </c>
      <c r="CM339" s="40">
        <v>4.4027777777777777</v>
      </c>
      <c r="CN339" s="9">
        <f t="shared" si="743"/>
        <v>317</v>
      </c>
      <c r="CO339" s="6"/>
      <c r="CP339" s="117">
        <f t="shared" si="744"/>
        <v>0</v>
      </c>
      <c r="CQ339" s="195">
        <f t="shared" si="696"/>
        <v>108</v>
      </c>
      <c r="CR339" s="298">
        <f t="shared" si="697"/>
        <v>0</v>
      </c>
      <c r="CS339" s="9">
        <f t="shared" si="698"/>
        <v>449</v>
      </c>
      <c r="CT339" s="117" t="str">
        <f t="shared" si="699"/>
        <v/>
      </c>
      <c r="CU339" s="196">
        <f t="shared" si="700"/>
        <v>57</v>
      </c>
      <c r="CV339" s="298">
        <f t="shared" si="701"/>
        <v>0</v>
      </c>
      <c r="CW339" s="31">
        <f t="shared" si="702"/>
        <v>158</v>
      </c>
      <c r="CX339" s="121">
        <f t="shared" si="703"/>
        <v>0</v>
      </c>
      <c r="CY339" s="196">
        <f t="shared" si="745"/>
        <v>165</v>
      </c>
      <c r="CZ339" s="298">
        <f t="shared" si="746"/>
        <v>0</v>
      </c>
      <c r="DA339" s="31">
        <f t="shared" si="747"/>
        <v>607</v>
      </c>
      <c r="DB339" s="121" t="str">
        <f t="shared" si="748"/>
        <v/>
      </c>
      <c r="DC339" s="196">
        <f t="shared" si="704"/>
        <v>166</v>
      </c>
      <c r="DD339" s="298">
        <f t="shared" si="705"/>
        <v>0</v>
      </c>
      <c r="DE339" s="9">
        <f t="shared" si="706"/>
        <v>723</v>
      </c>
      <c r="DF339" s="11" t="str">
        <f t="shared" si="707"/>
        <v/>
      </c>
      <c r="DG339" s="29">
        <f t="shared" si="749"/>
        <v>1317</v>
      </c>
      <c r="DH339" s="11" t="str">
        <f t="shared" si="750"/>
        <v/>
      </c>
    </row>
    <row r="340" spans="1:112">
      <c r="A340" s="172" t="s">
        <v>290</v>
      </c>
      <c r="B340" s="331" t="s">
        <v>672</v>
      </c>
      <c r="C340" s="172">
        <v>224110</v>
      </c>
      <c r="D340" s="135">
        <v>9</v>
      </c>
      <c r="E340" s="413">
        <v>456</v>
      </c>
      <c r="F340" s="346">
        <v>5</v>
      </c>
      <c r="G340" s="116">
        <f t="shared" si="393"/>
        <v>451</v>
      </c>
      <c r="H340" s="108">
        <f t="shared" si="708"/>
        <v>451</v>
      </c>
      <c r="I340" s="376">
        <f t="shared" si="695"/>
        <v>0</v>
      </c>
      <c r="J340" s="375"/>
      <c r="K340" s="5">
        <v>14</v>
      </c>
      <c r="L340" s="302">
        <f t="shared" si="394"/>
        <v>0</v>
      </c>
      <c r="M340" s="512">
        <v>8</v>
      </c>
      <c r="N340" s="302">
        <f t="shared" si="711"/>
        <v>0</v>
      </c>
      <c r="O340" s="512"/>
      <c r="P340" s="302">
        <f t="shared" si="712"/>
        <v>0</v>
      </c>
      <c r="Q340" s="520">
        <v>2.4285714285714284</v>
      </c>
      <c r="R340" s="120">
        <f t="shared" si="376"/>
        <v>34</v>
      </c>
      <c r="S340" s="520">
        <v>2.875</v>
      </c>
      <c r="T340" s="120">
        <f t="shared" si="713"/>
        <v>23</v>
      </c>
      <c r="U340" s="520"/>
      <c r="V340" s="120">
        <f t="shared" si="714"/>
        <v>0</v>
      </c>
      <c r="W340" s="520"/>
      <c r="X340" s="7">
        <f t="shared" si="638"/>
        <v>0</v>
      </c>
      <c r="Y340" s="182"/>
      <c r="Z340" s="7">
        <f t="shared" si="715"/>
        <v>0</v>
      </c>
      <c r="AA340" s="182"/>
      <c r="AB340" s="7">
        <f t="shared" si="716"/>
        <v>0</v>
      </c>
      <c r="AC340" s="8">
        <f t="shared" si="717"/>
        <v>22</v>
      </c>
      <c r="AD340" s="298">
        <f t="shared" si="379"/>
        <v>0</v>
      </c>
      <c r="AE340" s="110">
        <f t="shared" si="718"/>
        <v>2.5909090909090908</v>
      </c>
      <c r="AF340" s="9">
        <f t="shared" si="380"/>
        <v>57</v>
      </c>
      <c r="AG340" s="10">
        <f t="shared" si="719"/>
        <v>0</v>
      </c>
      <c r="AH340" s="11">
        <f t="shared" si="381"/>
        <v>0</v>
      </c>
      <c r="AI340" s="6">
        <v>138</v>
      </c>
      <c r="AJ340" s="298">
        <f t="shared" si="720"/>
        <v>0</v>
      </c>
      <c r="AK340" s="6">
        <v>90</v>
      </c>
      <c r="AL340" s="298">
        <f t="shared" si="721"/>
        <v>0</v>
      </c>
      <c r="AM340" s="6"/>
      <c r="AN340" s="298">
        <f t="shared" si="722"/>
        <v>0</v>
      </c>
      <c r="AO340" s="182">
        <v>3.9927536231884058</v>
      </c>
      <c r="AP340" s="41">
        <f t="shared" si="382"/>
        <v>551</v>
      </c>
      <c r="AQ340" s="182">
        <v>5.0111111111111111</v>
      </c>
      <c r="AR340" s="41">
        <f t="shared" si="723"/>
        <v>451</v>
      </c>
      <c r="AS340" s="182"/>
      <c r="AT340" s="41">
        <f t="shared" si="724"/>
        <v>0</v>
      </c>
      <c r="AU340" s="182"/>
      <c r="AV340" s="111">
        <f t="shared" si="725"/>
        <v>0</v>
      </c>
      <c r="AW340" s="182"/>
      <c r="AX340" s="111">
        <f t="shared" si="726"/>
        <v>0</v>
      </c>
      <c r="AY340" s="182"/>
      <c r="AZ340" s="118">
        <f t="shared" si="727"/>
        <v>0</v>
      </c>
      <c r="BA340" s="8">
        <f t="shared" si="728"/>
        <v>228</v>
      </c>
      <c r="BB340" s="298">
        <f t="shared" si="386"/>
        <v>0</v>
      </c>
      <c r="BC340" s="110">
        <f t="shared" si="729"/>
        <v>4.3947368421052628</v>
      </c>
      <c r="BD340" s="9">
        <f t="shared" si="387"/>
        <v>1001.9999999999999</v>
      </c>
      <c r="BE340" s="10">
        <f t="shared" si="730"/>
        <v>0</v>
      </c>
      <c r="BF340" s="11">
        <f t="shared" si="388"/>
        <v>0</v>
      </c>
      <c r="BG340" s="304">
        <f t="shared" si="709"/>
        <v>250</v>
      </c>
      <c r="BH340" s="298">
        <f t="shared" si="710"/>
        <v>0</v>
      </c>
      <c r="BI340" s="112">
        <f t="shared" si="731"/>
        <v>4.2359999999999998</v>
      </c>
      <c r="BJ340" s="113">
        <f t="shared" si="389"/>
        <v>1059</v>
      </c>
      <c r="BK340" s="10">
        <f t="shared" si="732"/>
        <v>0</v>
      </c>
      <c r="BL340" s="119">
        <f t="shared" si="390"/>
        <v>0</v>
      </c>
      <c r="BM340" s="5">
        <v>68</v>
      </c>
      <c r="BN340" s="298">
        <f t="shared" si="420"/>
        <v>0</v>
      </c>
      <c r="BO340" s="6">
        <v>81</v>
      </c>
      <c r="BP340" s="298">
        <f t="shared" si="733"/>
        <v>0</v>
      </c>
      <c r="BQ340" s="6"/>
      <c r="BR340" s="298">
        <f t="shared" si="734"/>
        <v>0</v>
      </c>
      <c r="BS340" s="183">
        <v>3.3382352941176472</v>
      </c>
      <c r="BT340" s="41">
        <f t="shared" si="423"/>
        <v>227</v>
      </c>
      <c r="BU340" s="183">
        <v>3.8024691358024691</v>
      </c>
      <c r="BV340" s="41">
        <f t="shared" si="735"/>
        <v>308</v>
      </c>
      <c r="BW340" s="183"/>
      <c r="BX340" s="41">
        <f t="shared" si="736"/>
        <v>0</v>
      </c>
      <c r="BY340" s="182"/>
      <c r="BZ340" s="111">
        <f t="shared" si="639"/>
        <v>0</v>
      </c>
      <c r="CA340" s="182"/>
      <c r="CB340" s="111">
        <f t="shared" si="737"/>
        <v>0</v>
      </c>
      <c r="CC340" s="182"/>
      <c r="CD340" s="111">
        <f t="shared" si="738"/>
        <v>0</v>
      </c>
      <c r="CE340" s="8">
        <f t="shared" si="739"/>
        <v>149</v>
      </c>
      <c r="CF340" s="298">
        <f t="shared" si="396"/>
        <v>0</v>
      </c>
      <c r="CG340" s="110">
        <f t="shared" si="740"/>
        <v>3.5906040268456376</v>
      </c>
      <c r="CH340" s="9">
        <f t="shared" si="397"/>
        <v>535</v>
      </c>
      <c r="CI340" s="10">
        <f t="shared" si="741"/>
        <v>0</v>
      </c>
      <c r="CJ340" s="117">
        <f t="shared" si="398"/>
        <v>0</v>
      </c>
      <c r="CK340" s="5">
        <v>52</v>
      </c>
      <c r="CL340" s="302">
        <f t="shared" si="742"/>
        <v>0</v>
      </c>
      <c r="CM340" s="40">
        <v>5.8461538461538458</v>
      </c>
      <c r="CN340" s="9">
        <f t="shared" si="743"/>
        <v>304</v>
      </c>
      <c r="CO340" s="6"/>
      <c r="CP340" s="117">
        <f t="shared" si="744"/>
        <v>0</v>
      </c>
      <c r="CQ340" s="195">
        <f t="shared" si="696"/>
        <v>158</v>
      </c>
      <c r="CR340" s="298">
        <f t="shared" si="697"/>
        <v>0</v>
      </c>
      <c r="CS340" s="9">
        <f t="shared" si="698"/>
        <v>678</v>
      </c>
      <c r="CT340" s="117" t="str">
        <f t="shared" si="699"/>
        <v/>
      </c>
      <c r="CU340" s="196">
        <f t="shared" si="700"/>
        <v>81</v>
      </c>
      <c r="CV340" s="298">
        <f t="shared" si="701"/>
        <v>0</v>
      </c>
      <c r="CW340" s="31">
        <f t="shared" si="702"/>
        <v>308</v>
      </c>
      <c r="CX340" s="121">
        <f t="shared" si="703"/>
        <v>0</v>
      </c>
      <c r="CY340" s="196">
        <f t="shared" si="745"/>
        <v>239</v>
      </c>
      <c r="CZ340" s="298">
        <f t="shared" si="746"/>
        <v>0</v>
      </c>
      <c r="DA340" s="31">
        <f t="shared" si="747"/>
        <v>986</v>
      </c>
      <c r="DB340" s="121" t="str">
        <f t="shared" si="748"/>
        <v/>
      </c>
      <c r="DC340" s="196">
        <f t="shared" si="704"/>
        <v>228</v>
      </c>
      <c r="DD340" s="298">
        <f t="shared" si="705"/>
        <v>0</v>
      </c>
      <c r="DE340" s="9">
        <f t="shared" si="706"/>
        <v>1001.9999999999999</v>
      </c>
      <c r="DF340" s="11" t="str">
        <f t="shared" si="707"/>
        <v/>
      </c>
      <c r="DG340" s="29">
        <f t="shared" si="749"/>
        <v>1898</v>
      </c>
      <c r="DH340" s="11" t="str">
        <f t="shared" si="750"/>
        <v/>
      </c>
    </row>
    <row r="341" spans="1:112">
      <c r="A341" s="172" t="s">
        <v>290</v>
      </c>
      <c r="B341" s="171" t="s">
        <v>673</v>
      </c>
      <c r="C341" s="172">
        <v>227304</v>
      </c>
      <c r="D341" s="135">
        <v>9</v>
      </c>
      <c r="E341" s="413">
        <v>282</v>
      </c>
      <c r="F341" s="346">
        <v>6</v>
      </c>
      <c r="G341" s="116">
        <f t="shared" si="393"/>
        <v>276</v>
      </c>
      <c r="H341" s="108">
        <f t="shared" si="708"/>
        <v>276</v>
      </c>
      <c r="I341" s="376">
        <f t="shared" si="695"/>
        <v>0</v>
      </c>
      <c r="J341" s="375"/>
      <c r="K341" s="5">
        <v>12</v>
      </c>
      <c r="L341" s="302">
        <f t="shared" si="394"/>
        <v>0</v>
      </c>
      <c r="M341" s="512">
        <v>8</v>
      </c>
      <c r="N341" s="302">
        <f t="shared" si="711"/>
        <v>0</v>
      </c>
      <c r="O341" s="512"/>
      <c r="P341" s="302">
        <f t="shared" si="712"/>
        <v>0</v>
      </c>
      <c r="Q341" s="520">
        <v>6.083333333333333</v>
      </c>
      <c r="R341" s="120">
        <f t="shared" si="376"/>
        <v>73</v>
      </c>
      <c r="S341" s="520">
        <v>4.875</v>
      </c>
      <c r="T341" s="120">
        <f t="shared" si="713"/>
        <v>39</v>
      </c>
      <c r="U341" s="520"/>
      <c r="V341" s="120">
        <f t="shared" si="714"/>
        <v>0</v>
      </c>
      <c r="W341" s="520"/>
      <c r="X341" s="7">
        <f t="shared" si="638"/>
        <v>0</v>
      </c>
      <c r="Y341" s="182"/>
      <c r="Z341" s="7">
        <f t="shared" si="715"/>
        <v>0</v>
      </c>
      <c r="AA341" s="182"/>
      <c r="AB341" s="7">
        <f t="shared" si="716"/>
        <v>0</v>
      </c>
      <c r="AC341" s="8">
        <f t="shared" si="717"/>
        <v>20</v>
      </c>
      <c r="AD341" s="298">
        <f t="shared" si="379"/>
        <v>0</v>
      </c>
      <c r="AE341" s="110">
        <f t="shared" si="718"/>
        <v>5.6</v>
      </c>
      <c r="AF341" s="9">
        <f t="shared" si="380"/>
        <v>112</v>
      </c>
      <c r="AG341" s="10">
        <f t="shared" si="719"/>
        <v>0</v>
      </c>
      <c r="AH341" s="11">
        <f t="shared" si="381"/>
        <v>0</v>
      </c>
      <c r="AI341" s="6">
        <v>69</v>
      </c>
      <c r="AJ341" s="298">
        <f t="shared" si="720"/>
        <v>0</v>
      </c>
      <c r="AK341" s="6">
        <v>57</v>
      </c>
      <c r="AL341" s="298">
        <f t="shared" si="721"/>
        <v>0</v>
      </c>
      <c r="AM341" s="6"/>
      <c r="AN341" s="298">
        <f t="shared" si="722"/>
        <v>0</v>
      </c>
      <c r="AO341" s="182">
        <v>4.8115942028985508</v>
      </c>
      <c r="AP341" s="41">
        <f t="shared" si="382"/>
        <v>332</v>
      </c>
      <c r="AQ341" s="182">
        <v>5.4912280701754383</v>
      </c>
      <c r="AR341" s="41">
        <f t="shared" si="723"/>
        <v>313</v>
      </c>
      <c r="AS341" s="182"/>
      <c r="AT341" s="41">
        <f t="shared" si="724"/>
        <v>0</v>
      </c>
      <c r="AU341" s="182"/>
      <c r="AV341" s="111">
        <f t="shared" si="725"/>
        <v>0</v>
      </c>
      <c r="AW341" s="182"/>
      <c r="AX341" s="111">
        <f t="shared" si="726"/>
        <v>0</v>
      </c>
      <c r="AY341" s="182"/>
      <c r="AZ341" s="118">
        <f t="shared" si="727"/>
        <v>0</v>
      </c>
      <c r="BA341" s="8">
        <f t="shared" si="728"/>
        <v>126</v>
      </c>
      <c r="BB341" s="298">
        <f t="shared" si="386"/>
        <v>0</v>
      </c>
      <c r="BC341" s="110">
        <f t="shared" si="729"/>
        <v>5.1190476190476186</v>
      </c>
      <c r="BD341" s="9">
        <f t="shared" si="387"/>
        <v>645</v>
      </c>
      <c r="BE341" s="10">
        <f t="shared" si="730"/>
        <v>0</v>
      </c>
      <c r="BF341" s="11">
        <f t="shared" si="388"/>
        <v>0</v>
      </c>
      <c r="BG341" s="304">
        <f t="shared" si="709"/>
        <v>146</v>
      </c>
      <c r="BH341" s="298">
        <f t="shared" si="710"/>
        <v>0</v>
      </c>
      <c r="BI341" s="112">
        <f t="shared" si="731"/>
        <v>5.1849315068493151</v>
      </c>
      <c r="BJ341" s="113">
        <f t="shared" si="389"/>
        <v>757</v>
      </c>
      <c r="BK341" s="10">
        <f t="shared" si="732"/>
        <v>0</v>
      </c>
      <c r="BL341" s="119">
        <f t="shared" si="390"/>
        <v>0</v>
      </c>
      <c r="BM341" s="5">
        <v>27</v>
      </c>
      <c r="BN341" s="298">
        <f t="shared" si="420"/>
        <v>0</v>
      </c>
      <c r="BO341" s="6">
        <v>40</v>
      </c>
      <c r="BP341" s="298">
        <f t="shared" si="733"/>
        <v>0</v>
      </c>
      <c r="BQ341" s="6"/>
      <c r="BR341" s="298">
        <f t="shared" si="734"/>
        <v>0</v>
      </c>
      <c r="BS341" s="183">
        <v>3.2962962962962963</v>
      </c>
      <c r="BT341" s="41">
        <f t="shared" si="423"/>
        <v>89</v>
      </c>
      <c r="BU341" s="183">
        <v>3.625</v>
      </c>
      <c r="BV341" s="41">
        <f t="shared" si="735"/>
        <v>145</v>
      </c>
      <c r="BW341" s="183"/>
      <c r="BX341" s="41">
        <f t="shared" si="736"/>
        <v>0</v>
      </c>
      <c r="BY341" s="182"/>
      <c r="BZ341" s="111">
        <f t="shared" si="639"/>
        <v>0</v>
      </c>
      <c r="CA341" s="182"/>
      <c r="CB341" s="111">
        <f t="shared" si="737"/>
        <v>0</v>
      </c>
      <c r="CC341" s="182"/>
      <c r="CD341" s="111">
        <f t="shared" si="738"/>
        <v>0</v>
      </c>
      <c r="CE341" s="8">
        <f t="shared" si="739"/>
        <v>67</v>
      </c>
      <c r="CF341" s="298">
        <f t="shared" si="396"/>
        <v>0</v>
      </c>
      <c r="CG341" s="110">
        <f t="shared" si="740"/>
        <v>3.4925373134328357</v>
      </c>
      <c r="CH341" s="9">
        <f t="shared" si="397"/>
        <v>234</v>
      </c>
      <c r="CI341" s="10">
        <f t="shared" si="741"/>
        <v>0</v>
      </c>
      <c r="CJ341" s="117">
        <f t="shared" si="398"/>
        <v>0</v>
      </c>
      <c r="CK341" s="5">
        <v>63</v>
      </c>
      <c r="CL341" s="302">
        <f t="shared" si="742"/>
        <v>0</v>
      </c>
      <c r="CM341" s="40">
        <v>6.0793650793650791</v>
      </c>
      <c r="CN341" s="9">
        <f t="shared" si="743"/>
        <v>383</v>
      </c>
      <c r="CO341" s="6"/>
      <c r="CP341" s="117">
        <f t="shared" si="744"/>
        <v>0</v>
      </c>
      <c r="CQ341" s="195">
        <f t="shared" si="696"/>
        <v>84</v>
      </c>
      <c r="CR341" s="298">
        <f t="shared" si="697"/>
        <v>0</v>
      </c>
      <c r="CS341" s="9">
        <f t="shared" si="698"/>
        <v>402</v>
      </c>
      <c r="CT341" s="117" t="str">
        <f t="shared" si="699"/>
        <v/>
      </c>
      <c r="CU341" s="196">
        <f t="shared" si="700"/>
        <v>40</v>
      </c>
      <c r="CV341" s="298">
        <f t="shared" si="701"/>
        <v>0</v>
      </c>
      <c r="CW341" s="31">
        <f t="shared" si="702"/>
        <v>145</v>
      </c>
      <c r="CX341" s="121">
        <f t="shared" si="703"/>
        <v>0</v>
      </c>
      <c r="CY341" s="196">
        <f t="shared" si="745"/>
        <v>124</v>
      </c>
      <c r="CZ341" s="298">
        <f t="shared" si="746"/>
        <v>0</v>
      </c>
      <c r="DA341" s="31">
        <f t="shared" si="747"/>
        <v>547</v>
      </c>
      <c r="DB341" s="121" t="str">
        <f t="shared" si="748"/>
        <v/>
      </c>
      <c r="DC341" s="196">
        <f t="shared" si="704"/>
        <v>126</v>
      </c>
      <c r="DD341" s="298">
        <f t="shared" si="705"/>
        <v>0</v>
      </c>
      <c r="DE341" s="9">
        <f t="shared" si="706"/>
        <v>645</v>
      </c>
      <c r="DF341" s="11" t="str">
        <f t="shared" si="707"/>
        <v/>
      </c>
      <c r="DG341" s="29">
        <f t="shared" si="749"/>
        <v>1374</v>
      </c>
      <c r="DH341" s="11" t="str">
        <f t="shared" si="750"/>
        <v/>
      </c>
    </row>
    <row r="342" spans="1:112">
      <c r="A342" s="172" t="s">
        <v>290</v>
      </c>
      <c r="B342" s="171" t="s">
        <v>674</v>
      </c>
      <c r="C342" s="172">
        <v>227401</v>
      </c>
      <c r="D342" s="135">
        <v>9</v>
      </c>
      <c r="E342" s="413">
        <v>381</v>
      </c>
      <c r="F342" s="346">
        <v>0</v>
      </c>
      <c r="G342" s="116">
        <f t="shared" si="393"/>
        <v>381</v>
      </c>
      <c r="H342" s="108">
        <f t="shared" si="708"/>
        <v>381</v>
      </c>
      <c r="I342" s="376">
        <f t="shared" si="695"/>
        <v>0</v>
      </c>
      <c r="J342" s="375"/>
      <c r="K342" s="5">
        <v>30</v>
      </c>
      <c r="L342" s="302">
        <f t="shared" si="394"/>
        <v>0</v>
      </c>
      <c r="M342" s="512">
        <v>24</v>
      </c>
      <c r="N342" s="302">
        <f t="shared" si="711"/>
        <v>0</v>
      </c>
      <c r="O342" s="512"/>
      <c r="P342" s="302">
        <f t="shared" si="712"/>
        <v>0</v>
      </c>
      <c r="Q342" s="520">
        <v>2.4333333333333331</v>
      </c>
      <c r="R342" s="120">
        <f t="shared" si="376"/>
        <v>73</v>
      </c>
      <c r="S342" s="520">
        <v>3.1666666666666665</v>
      </c>
      <c r="T342" s="120">
        <f t="shared" si="713"/>
        <v>76</v>
      </c>
      <c r="U342" s="520"/>
      <c r="V342" s="120">
        <f t="shared" si="714"/>
        <v>0</v>
      </c>
      <c r="W342" s="520"/>
      <c r="X342" s="7">
        <f t="shared" si="638"/>
        <v>0</v>
      </c>
      <c r="Y342" s="182"/>
      <c r="Z342" s="7">
        <f t="shared" si="715"/>
        <v>0</v>
      </c>
      <c r="AA342" s="182"/>
      <c r="AB342" s="7">
        <f t="shared" si="716"/>
        <v>0</v>
      </c>
      <c r="AC342" s="8">
        <f t="shared" si="717"/>
        <v>54</v>
      </c>
      <c r="AD342" s="298">
        <f t="shared" si="379"/>
        <v>0</v>
      </c>
      <c r="AE342" s="110">
        <f t="shared" si="718"/>
        <v>2.7592592592592591</v>
      </c>
      <c r="AF342" s="9">
        <f t="shared" si="380"/>
        <v>149</v>
      </c>
      <c r="AG342" s="10">
        <f t="shared" si="719"/>
        <v>0</v>
      </c>
      <c r="AH342" s="11">
        <f t="shared" si="381"/>
        <v>0</v>
      </c>
      <c r="AI342" s="6">
        <v>108</v>
      </c>
      <c r="AJ342" s="298">
        <f t="shared" si="720"/>
        <v>0</v>
      </c>
      <c r="AK342" s="6">
        <v>80</v>
      </c>
      <c r="AL342" s="298">
        <f t="shared" si="721"/>
        <v>0</v>
      </c>
      <c r="AM342" s="6"/>
      <c r="AN342" s="298">
        <f t="shared" si="722"/>
        <v>0</v>
      </c>
      <c r="AO342" s="182">
        <v>4.1296296296296298</v>
      </c>
      <c r="AP342" s="41">
        <f t="shared" si="382"/>
        <v>446</v>
      </c>
      <c r="AQ342" s="182">
        <v>4.8624999999999998</v>
      </c>
      <c r="AR342" s="41">
        <f t="shared" si="723"/>
        <v>389</v>
      </c>
      <c r="AS342" s="182"/>
      <c r="AT342" s="41">
        <f t="shared" si="724"/>
        <v>0</v>
      </c>
      <c r="AU342" s="182"/>
      <c r="AV342" s="111">
        <f t="shared" si="725"/>
        <v>0</v>
      </c>
      <c r="AW342" s="182"/>
      <c r="AX342" s="111">
        <f t="shared" si="726"/>
        <v>0</v>
      </c>
      <c r="AY342" s="182"/>
      <c r="AZ342" s="118">
        <f t="shared" si="727"/>
        <v>0</v>
      </c>
      <c r="BA342" s="8">
        <f t="shared" si="728"/>
        <v>188</v>
      </c>
      <c r="BB342" s="298">
        <f t="shared" si="386"/>
        <v>0</v>
      </c>
      <c r="BC342" s="110">
        <f t="shared" si="729"/>
        <v>4.4414893617021276</v>
      </c>
      <c r="BD342" s="9">
        <f t="shared" si="387"/>
        <v>835</v>
      </c>
      <c r="BE342" s="10">
        <f t="shared" si="730"/>
        <v>0</v>
      </c>
      <c r="BF342" s="11">
        <f t="shared" si="388"/>
        <v>0</v>
      </c>
      <c r="BG342" s="304">
        <f t="shared" si="709"/>
        <v>242</v>
      </c>
      <c r="BH342" s="298">
        <f t="shared" si="710"/>
        <v>0</v>
      </c>
      <c r="BI342" s="112">
        <f t="shared" si="731"/>
        <v>4.0661157024793386</v>
      </c>
      <c r="BJ342" s="113">
        <f t="shared" si="389"/>
        <v>984</v>
      </c>
      <c r="BK342" s="10">
        <f t="shared" si="732"/>
        <v>0</v>
      </c>
      <c r="BL342" s="119">
        <f t="shared" si="390"/>
        <v>0</v>
      </c>
      <c r="BM342" s="5">
        <v>32</v>
      </c>
      <c r="BN342" s="298">
        <f t="shared" si="420"/>
        <v>0</v>
      </c>
      <c r="BO342" s="6">
        <v>34</v>
      </c>
      <c r="BP342" s="298">
        <f t="shared" si="733"/>
        <v>0</v>
      </c>
      <c r="BQ342" s="6"/>
      <c r="BR342" s="298">
        <f t="shared" si="734"/>
        <v>0</v>
      </c>
      <c r="BS342" s="183">
        <v>3.1875</v>
      </c>
      <c r="BT342" s="41">
        <f t="shared" si="423"/>
        <v>102</v>
      </c>
      <c r="BU342" s="183">
        <v>3.8235294117647061</v>
      </c>
      <c r="BV342" s="41">
        <f t="shared" si="735"/>
        <v>130</v>
      </c>
      <c r="BW342" s="183"/>
      <c r="BX342" s="41">
        <f t="shared" si="736"/>
        <v>0</v>
      </c>
      <c r="BY342" s="182"/>
      <c r="BZ342" s="111">
        <f t="shared" si="639"/>
        <v>0</v>
      </c>
      <c r="CA342" s="182"/>
      <c r="CB342" s="111">
        <f t="shared" si="737"/>
        <v>0</v>
      </c>
      <c r="CC342" s="182"/>
      <c r="CD342" s="111">
        <f t="shared" si="738"/>
        <v>0</v>
      </c>
      <c r="CE342" s="8">
        <f t="shared" si="739"/>
        <v>66</v>
      </c>
      <c r="CF342" s="298">
        <f t="shared" si="396"/>
        <v>0</v>
      </c>
      <c r="CG342" s="110">
        <f t="shared" si="740"/>
        <v>3.5151515151515151</v>
      </c>
      <c r="CH342" s="9">
        <f t="shared" si="397"/>
        <v>232</v>
      </c>
      <c r="CI342" s="10">
        <f t="shared" si="741"/>
        <v>0</v>
      </c>
      <c r="CJ342" s="117">
        <f t="shared" si="398"/>
        <v>0</v>
      </c>
      <c r="CK342" s="5">
        <v>73</v>
      </c>
      <c r="CL342" s="302">
        <f t="shared" si="742"/>
        <v>0</v>
      </c>
      <c r="CM342" s="40">
        <v>5.6164383561643838</v>
      </c>
      <c r="CN342" s="9">
        <f t="shared" si="743"/>
        <v>410</v>
      </c>
      <c r="CO342" s="6"/>
      <c r="CP342" s="117">
        <f t="shared" si="744"/>
        <v>0</v>
      </c>
      <c r="CQ342" s="195">
        <f t="shared" si="696"/>
        <v>112</v>
      </c>
      <c r="CR342" s="298">
        <f t="shared" si="697"/>
        <v>0</v>
      </c>
      <c r="CS342" s="9">
        <f t="shared" si="698"/>
        <v>491</v>
      </c>
      <c r="CT342" s="117" t="str">
        <f t="shared" si="699"/>
        <v/>
      </c>
      <c r="CU342" s="196">
        <f t="shared" si="700"/>
        <v>34</v>
      </c>
      <c r="CV342" s="298">
        <f t="shared" si="701"/>
        <v>0</v>
      </c>
      <c r="CW342" s="31">
        <f t="shared" si="702"/>
        <v>130</v>
      </c>
      <c r="CX342" s="121">
        <f t="shared" si="703"/>
        <v>0</v>
      </c>
      <c r="CY342" s="196">
        <f t="shared" si="745"/>
        <v>146</v>
      </c>
      <c r="CZ342" s="298">
        <f t="shared" si="746"/>
        <v>0</v>
      </c>
      <c r="DA342" s="31">
        <f t="shared" si="747"/>
        <v>621</v>
      </c>
      <c r="DB342" s="121" t="str">
        <f t="shared" si="748"/>
        <v/>
      </c>
      <c r="DC342" s="196">
        <f t="shared" si="704"/>
        <v>188</v>
      </c>
      <c r="DD342" s="298">
        <f t="shared" si="705"/>
        <v>0</v>
      </c>
      <c r="DE342" s="9">
        <f t="shared" si="706"/>
        <v>835</v>
      </c>
      <c r="DF342" s="11" t="str">
        <f t="shared" si="707"/>
        <v/>
      </c>
      <c r="DG342" s="29">
        <f t="shared" si="749"/>
        <v>1626</v>
      </c>
      <c r="DH342" s="11" t="str">
        <f t="shared" si="750"/>
        <v/>
      </c>
    </row>
    <row r="343" spans="1:112">
      <c r="A343" s="172" t="s">
        <v>290</v>
      </c>
      <c r="B343" s="171" t="s">
        <v>675</v>
      </c>
      <c r="C343" s="172">
        <v>228316</v>
      </c>
      <c r="D343" s="135">
        <v>9</v>
      </c>
      <c r="E343" s="413">
        <v>448</v>
      </c>
      <c r="F343" s="346">
        <v>0</v>
      </c>
      <c r="G343" s="116">
        <f t="shared" si="393"/>
        <v>448</v>
      </c>
      <c r="H343" s="108">
        <f t="shared" si="708"/>
        <v>448</v>
      </c>
      <c r="I343" s="376">
        <f t="shared" si="695"/>
        <v>0</v>
      </c>
      <c r="J343" s="375"/>
      <c r="K343" s="5">
        <v>36</v>
      </c>
      <c r="L343" s="302">
        <f t="shared" si="394"/>
        <v>0</v>
      </c>
      <c r="M343" s="512">
        <v>23</v>
      </c>
      <c r="N343" s="302">
        <f t="shared" si="711"/>
        <v>0</v>
      </c>
      <c r="O343" s="512"/>
      <c r="P343" s="302">
        <f t="shared" si="712"/>
        <v>0</v>
      </c>
      <c r="Q343" s="520">
        <v>2.7777777777777777</v>
      </c>
      <c r="R343" s="120">
        <f t="shared" si="376"/>
        <v>100</v>
      </c>
      <c r="S343" s="520">
        <v>2.8260869565217392</v>
      </c>
      <c r="T343" s="120">
        <f t="shared" si="713"/>
        <v>65</v>
      </c>
      <c r="U343" s="520"/>
      <c r="V343" s="120">
        <f t="shared" si="714"/>
        <v>0</v>
      </c>
      <c r="W343" s="520"/>
      <c r="X343" s="7">
        <f t="shared" si="638"/>
        <v>0</v>
      </c>
      <c r="Y343" s="182"/>
      <c r="Z343" s="7">
        <f t="shared" si="715"/>
        <v>0</v>
      </c>
      <c r="AA343" s="182"/>
      <c r="AB343" s="7">
        <f t="shared" si="716"/>
        <v>0</v>
      </c>
      <c r="AC343" s="8">
        <f t="shared" si="717"/>
        <v>59</v>
      </c>
      <c r="AD343" s="298">
        <f t="shared" si="379"/>
        <v>0</v>
      </c>
      <c r="AE343" s="110">
        <f t="shared" si="718"/>
        <v>2.7966101694915255</v>
      </c>
      <c r="AF343" s="9">
        <f t="shared" si="380"/>
        <v>165</v>
      </c>
      <c r="AG343" s="10">
        <f t="shared" si="719"/>
        <v>0</v>
      </c>
      <c r="AH343" s="11">
        <f t="shared" si="381"/>
        <v>0</v>
      </c>
      <c r="AI343" s="6">
        <v>134</v>
      </c>
      <c r="AJ343" s="298">
        <f t="shared" si="720"/>
        <v>0</v>
      </c>
      <c r="AK343" s="6">
        <v>97</v>
      </c>
      <c r="AL343" s="298">
        <f t="shared" si="721"/>
        <v>0</v>
      </c>
      <c r="AM343" s="6"/>
      <c r="AN343" s="298">
        <f t="shared" si="722"/>
        <v>0</v>
      </c>
      <c r="AO343" s="182">
        <v>4.2611940298507465</v>
      </c>
      <c r="AP343" s="41">
        <f t="shared" si="382"/>
        <v>571</v>
      </c>
      <c r="AQ343" s="182">
        <v>5</v>
      </c>
      <c r="AR343" s="41">
        <f t="shared" si="723"/>
        <v>485</v>
      </c>
      <c r="AS343" s="182"/>
      <c r="AT343" s="41">
        <f t="shared" si="724"/>
        <v>0</v>
      </c>
      <c r="AU343" s="182"/>
      <c r="AV343" s="111">
        <f t="shared" si="725"/>
        <v>0</v>
      </c>
      <c r="AW343" s="182"/>
      <c r="AX343" s="111">
        <f t="shared" si="726"/>
        <v>0</v>
      </c>
      <c r="AY343" s="182"/>
      <c r="AZ343" s="118">
        <f t="shared" si="727"/>
        <v>0</v>
      </c>
      <c r="BA343" s="8">
        <f t="shared" si="728"/>
        <v>231</v>
      </c>
      <c r="BB343" s="298">
        <f t="shared" si="386"/>
        <v>0</v>
      </c>
      <c r="BC343" s="110">
        <f t="shared" si="729"/>
        <v>4.5714285714285712</v>
      </c>
      <c r="BD343" s="9">
        <f t="shared" si="387"/>
        <v>1056</v>
      </c>
      <c r="BE343" s="10">
        <f t="shared" si="730"/>
        <v>0</v>
      </c>
      <c r="BF343" s="11">
        <f t="shared" si="388"/>
        <v>0</v>
      </c>
      <c r="BG343" s="304">
        <f t="shared" si="709"/>
        <v>290</v>
      </c>
      <c r="BH343" s="298">
        <f t="shared" si="710"/>
        <v>0</v>
      </c>
      <c r="BI343" s="112">
        <f t="shared" si="731"/>
        <v>4.2103448275862068</v>
      </c>
      <c r="BJ343" s="113">
        <f t="shared" si="389"/>
        <v>1221</v>
      </c>
      <c r="BK343" s="10">
        <f t="shared" si="732"/>
        <v>0</v>
      </c>
      <c r="BL343" s="119">
        <f t="shared" si="390"/>
        <v>0</v>
      </c>
      <c r="BM343" s="5">
        <v>20</v>
      </c>
      <c r="BN343" s="298">
        <f t="shared" si="420"/>
        <v>0</v>
      </c>
      <c r="BO343" s="6">
        <v>46</v>
      </c>
      <c r="BP343" s="298">
        <f t="shared" si="733"/>
        <v>0</v>
      </c>
      <c r="BQ343" s="6"/>
      <c r="BR343" s="298">
        <f t="shared" si="734"/>
        <v>0</v>
      </c>
      <c r="BS343" s="183">
        <v>2.95</v>
      </c>
      <c r="BT343" s="41">
        <f t="shared" si="423"/>
        <v>59</v>
      </c>
      <c r="BU343" s="183">
        <v>4.3695652173913047</v>
      </c>
      <c r="BV343" s="41">
        <f t="shared" si="735"/>
        <v>201</v>
      </c>
      <c r="BW343" s="183"/>
      <c r="BX343" s="41">
        <f t="shared" si="736"/>
        <v>0</v>
      </c>
      <c r="BY343" s="182"/>
      <c r="BZ343" s="111">
        <f t="shared" si="639"/>
        <v>0</v>
      </c>
      <c r="CA343" s="182"/>
      <c r="CB343" s="111">
        <f t="shared" si="737"/>
        <v>0</v>
      </c>
      <c r="CC343" s="182"/>
      <c r="CD343" s="111">
        <f t="shared" si="738"/>
        <v>0</v>
      </c>
      <c r="CE343" s="8">
        <f t="shared" si="739"/>
        <v>66</v>
      </c>
      <c r="CF343" s="298">
        <f t="shared" si="396"/>
        <v>0</v>
      </c>
      <c r="CG343" s="110">
        <f t="shared" si="740"/>
        <v>3.9393939393939394</v>
      </c>
      <c r="CH343" s="9">
        <f t="shared" si="397"/>
        <v>260</v>
      </c>
      <c r="CI343" s="10">
        <f t="shared" si="741"/>
        <v>0</v>
      </c>
      <c r="CJ343" s="117">
        <f t="shared" si="398"/>
        <v>0</v>
      </c>
      <c r="CK343" s="5">
        <v>92</v>
      </c>
      <c r="CL343" s="302">
        <f t="shared" si="742"/>
        <v>0</v>
      </c>
      <c r="CM343" s="40">
        <v>5.9456521739130439</v>
      </c>
      <c r="CN343" s="9">
        <f t="shared" si="743"/>
        <v>547</v>
      </c>
      <c r="CO343" s="6"/>
      <c r="CP343" s="117">
        <f t="shared" si="744"/>
        <v>0</v>
      </c>
      <c r="CQ343" s="195">
        <f t="shared" si="696"/>
        <v>117</v>
      </c>
      <c r="CR343" s="298">
        <f t="shared" si="697"/>
        <v>0</v>
      </c>
      <c r="CS343" s="9">
        <f t="shared" si="698"/>
        <v>544</v>
      </c>
      <c r="CT343" s="117" t="str">
        <f t="shared" si="699"/>
        <v/>
      </c>
      <c r="CU343" s="196">
        <f t="shared" si="700"/>
        <v>46</v>
      </c>
      <c r="CV343" s="298">
        <f t="shared" si="701"/>
        <v>0</v>
      </c>
      <c r="CW343" s="31">
        <f t="shared" si="702"/>
        <v>201</v>
      </c>
      <c r="CX343" s="121">
        <f t="shared" si="703"/>
        <v>0</v>
      </c>
      <c r="CY343" s="196">
        <f t="shared" si="745"/>
        <v>163</v>
      </c>
      <c r="CZ343" s="298">
        <f t="shared" si="746"/>
        <v>0</v>
      </c>
      <c r="DA343" s="31">
        <f t="shared" si="747"/>
        <v>745</v>
      </c>
      <c r="DB343" s="121" t="str">
        <f t="shared" si="748"/>
        <v/>
      </c>
      <c r="DC343" s="196">
        <f t="shared" si="704"/>
        <v>231</v>
      </c>
      <c r="DD343" s="298">
        <f t="shared" si="705"/>
        <v>0</v>
      </c>
      <c r="DE343" s="9">
        <f t="shared" si="706"/>
        <v>1056</v>
      </c>
      <c r="DF343" s="11" t="str">
        <f t="shared" si="707"/>
        <v/>
      </c>
      <c r="DG343" s="29">
        <f t="shared" si="749"/>
        <v>2028</v>
      </c>
      <c r="DH343" s="11" t="str">
        <f t="shared" si="750"/>
        <v/>
      </c>
    </row>
    <row r="344" spans="1:112">
      <c r="A344" s="172" t="s">
        <v>290</v>
      </c>
      <c r="B344" s="171" t="s">
        <v>676</v>
      </c>
      <c r="C344" s="172">
        <v>228608</v>
      </c>
      <c r="D344" s="135">
        <v>9</v>
      </c>
      <c r="E344" s="413">
        <v>318</v>
      </c>
      <c r="F344" s="346">
        <v>2</v>
      </c>
      <c r="G344" s="116">
        <f t="shared" si="393"/>
        <v>316</v>
      </c>
      <c r="H344" s="108">
        <f t="shared" si="708"/>
        <v>316</v>
      </c>
      <c r="I344" s="376">
        <f t="shared" si="695"/>
        <v>0</v>
      </c>
      <c r="J344" s="375"/>
      <c r="K344" s="5">
        <v>17</v>
      </c>
      <c r="L344" s="302">
        <f t="shared" si="394"/>
        <v>0</v>
      </c>
      <c r="M344" s="512">
        <v>6</v>
      </c>
      <c r="N344" s="302">
        <f t="shared" si="711"/>
        <v>0</v>
      </c>
      <c r="O344" s="512"/>
      <c r="P344" s="302">
        <f t="shared" si="712"/>
        <v>0</v>
      </c>
      <c r="Q344" s="520">
        <v>3.3529411764705883</v>
      </c>
      <c r="R344" s="120">
        <f t="shared" si="376"/>
        <v>57</v>
      </c>
      <c r="S344" s="520">
        <v>2.5</v>
      </c>
      <c r="T344" s="120">
        <f t="shared" si="713"/>
        <v>15</v>
      </c>
      <c r="U344" s="520"/>
      <c r="V344" s="120">
        <f t="shared" si="714"/>
        <v>0</v>
      </c>
      <c r="W344" s="520"/>
      <c r="X344" s="7">
        <f t="shared" si="638"/>
        <v>0</v>
      </c>
      <c r="Y344" s="182"/>
      <c r="Z344" s="7">
        <f t="shared" si="715"/>
        <v>0</v>
      </c>
      <c r="AA344" s="182"/>
      <c r="AB344" s="7">
        <f t="shared" si="716"/>
        <v>0</v>
      </c>
      <c r="AC344" s="8">
        <f t="shared" si="717"/>
        <v>23</v>
      </c>
      <c r="AD344" s="298">
        <f t="shared" si="379"/>
        <v>0</v>
      </c>
      <c r="AE344" s="110">
        <f t="shared" si="718"/>
        <v>3.1304347826086958</v>
      </c>
      <c r="AF344" s="9">
        <f t="shared" si="380"/>
        <v>72</v>
      </c>
      <c r="AG344" s="10">
        <f t="shared" si="719"/>
        <v>0</v>
      </c>
      <c r="AH344" s="11">
        <f t="shared" si="381"/>
        <v>0</v>
      </c>
      <c r="AI344" s="6">
        <v>74</v>
      </c>
      <c r="AJ344" s="298">
        <f t="shared" si="720"/>
        <v>0</v>
      </c>
      <c r="AK344" s="6">
        <v>40</v>
      </c>
      <c r="AL344" s="298">
        <f t="shared" si="721"/>
        <v>0</v>
      </c>
      <c r="AM344" s="6"/>
      <c r="AN344" s="298">
        <f t="shared" si="722"/>
        <v>0</v>
      </c>
      <c r="AO344" s="182">
        <v>3.7297297297297298</v>
      </c>
      <c r="AP344" s="41">
        <f t="shared" si="382"/>
        <v>276</v>
      </c>
      <c r="AQ344" s="182">
        <v>5.5250000000000004</v>
      </c>
      <c r="AR344" s="41">
        <f t="shared" si="723"/>
        <v>221</v>
      </c>
      <c r="AS344" s="182"/>
      <c r="AT344" s="41">
        <f t="shared" si="724"/>
        <v>0</v>
      </c>
      <c r="AU344" s="182"/>
      <c r="AV344" s="111">
        <f t="shared" si="725"/>
        <v>0</v>
      </c>
      <c r="AW344" s="182"/>
      <c r="AX344" s="111">
        <f t="shared" si="726"/>
        <v>0</v>
      </c>
      <c r="AY344" s="182"/>
      <c r="AZ344" s="118">
        <f t="shared" si="727"/>
        <v>0</v>
      </c>
      <c r="BA344" s="8">
        <f t="shared" si="728"/>
        <v>114</v>
      </c>
      <c r="BB344" s="298">
        <f t="shared" si="386"/>
        <v>0</v>
      </c>
      <c r="BC344" s="110">
        <f t="shared" si="729"/>
        <v>4.3596491228070171</v>
      </c>
      <c r="BD344" s="9">
        <f t="shared" si="387"/>
        <v>496.99999999999994</v>
      </c>
      <c r="BE344" s="10">
        <f t="shared" si="730"/>
        <v>0</v>
      </c>
      <c r="BF344" s="11">
        <f t="shared" si="388"/>
        <v>0</v>
      </c>
      <c r="BG344" s="304">
        <f t="shared" si="709"/>
        <v>137</v>
      </c>
      <c r="BH344" s="298">
        <f t="shared" si="710"/>
        <v>0</v>
      </c>
      <c r="BI344" s="112">
        <f t="shared" si="731"/>
        <v>4.1532846715328464</v>
      </c>
      <c r="BJ344" s="113">
        <f t="shared" si="389"/>
        <v>569</v>
      </c>
      <c r="BK344" s="10">
        <f t="shared" si="732"/>
        <v>0</v>
      </c>
      <c r="BL344" s="119">
        <f t="shared" si="390"/>
        <v>0</v>
      </c>
      <c r="BM344" s="5">
        <v>48</v>
      </c>
      <c r="BN344" s="298">
        <f t="shared" si="420"/>
        <v>0</v>
      </c>
      <c r="BO344" s="6">
        <v>74</v>
      </c>
      <c r="BP344" s="298">
        <f t="shared" si="733"/>
        <v>0</v>
      </c>
      <c r="BQ344" s="6"/>
      <c r="BR344" s="298">
        <f t="shared" si="734"/>
        <v>0</v>
      </c>
      <c r="BS344" s="183">
        <v>2.5</v>
      </c>
      <c r="BT344" s="41">
        <f t="shared" si="423"/>
        <v>120</v>
      </c>
      <c r="BU344" s="183">
        <v>3.3783783783783785</v>
      </c>
      <c r="BV344" s="41">
        <f t="shared" si="735"/>
        <v>250</v>
      </c>
      <c r="BW344" s="183"/>
      <c r="BX344" s="41">
        <f t="shared" si="736"/>
        <v>0</v>
      </c>
      <c r="BY344" s="182"/>
      <c r="BZ344" s="111">
        <f t="shared" si="639"/>
        <v>0</v>
      </c>
      <c r="CA344" s="182"/>
      <c r="CB344" s="111">
        <f t="shared" si="737"/>
        <v>0</v>
      </c>
      <c r="CC344" s="182"/>
      <c r="CD344" s="111">
        <f t="shared" si="738"/>
        <v>0</v>
      </c>
      <c r="CE344" s="8">
        <f t="shared" si="739"/>
        <v>122</v>
      </c>
      <c r="CF344" s="298">
        <f t="shared" si="396"/>
        <v>0</v>
      </c>
      <c r="CG344" s="110">
        <f t="shared" si="740"/>
        <v>3.0327868852459017</v>
      </c>
      <c r="CH344" s="9">
        <f t="shared" si="397"/>
        <v>370</v>
      </c>
      <c r="CI344" s="10">
        <f t="shared" si="741"/>
        <v>0</v>
      </c>
      <c r="CJ344" s="117">
        <f t="shared" si="398"/>
        <v>0</v>
      </c>
      <c r="CK344" s="5">
        <v>57</v>
      </c>
      <c r="CL344" s="302">
        <f t="shared" si="742"/>
        <v>0</v>
      </c>
      <c r="CM344" s="40">
        <v>5.6842105263157894</v>
      </c>
      <c r="CN344" s="9">
        <f t="shared" si="743"/>
        <v>324</v>
      </c>
      <c r="CO344" s="6"/>
      <c r="CP344" s="117">
        <f t="shared" si="744"/>
        <v>0</v>
      </c>
      <c r="CQ344" s="195">
        <f t="shared" si="696"/>
        <v>88</v>
      </c>
      <c r="CR344" s="298">
        <f t="shared" si="697"/>
        <v>0</v>
      </c>
      <c r="CS344" s="9">
        <f t="shared" si="698"/>
        <v>341</v>
      </c>
      <c r="CT344" s="117" t="str">
        <f t="shared" si="699"/>
        <v/>
      </c>
      <c r="CU344" s="196">
        <f t="shared" si="700"/>
        <v>74</v>
      </c>
      <c r="CV344" s="298">
        <f t="shared" si="701"/>
        <v>0</v>
      </c>
      <c r="CW344" s="31">
        <f t="shared" si="702"/>
        <v>250</v>
      </c>
      <c r="CX344" s="121">
        <f t="shared" si="703"/>
        <v>0</v>
      </c>
      <c r="CY344" s="196">
        <f t="shared" si="745"/>
        <v>162</v>
      </c>
      <c r="CZ344" s="298">
        <f t="shared" si="746"/>
        <v>0</v>
      </c>
      <c r="DA344" s="31">
        <f t="shared" si="747"/>
        <v>591</v>
      </c>
      <c r="DB344" s="121" t="str">
        <f t="shared" si="748"/>
        <v/>
      </c>
      <c r="DC344" s="196">
        <f t="shared" si="704"/>
        <v>114</v>
      </c>
      <c r="DD344" s="298">
        <f t="shared" si="705"/>
        <v>0</v>
      </c>
      <c r="DE344" s="9">
        <f t="shared" si="706"/>
        <v>496.99999999999994</v>
      </c>
      <c r="DF344" s="11" t="str">
        <f t="shared" si="707"/>
        <v/>
      </c>
      <c r="DG344" s="29">
        <f t="shared" si="749"/>
        <v>1263</v>
      </c>
      <c r="DH344" s="11" t="str">
        <f t="shared" si="750"/>
        <v/>
      </c>
    </row>
    <row r="345" spans="1:112">
      <c r="A345" s="172" t="s">
        <v>290</v>
      </c>
      <c r="B345" s="171" t="s">
        <v>677</v>
      </c>
      <c r="C345" s="172">
        <v>228699</v>
      </c>
      <c r="D345" s="135">
        <v>9</v>
      </c>
      <c r="E345" s="413">
        <v>430</v>
      </c>
      <c r="F345" s="346">
        <v>96</v>
      </c>
      <c r="G345" s="116">
        <f t="shared" si="393"/>
        <v>334</v>
      </c>
      <c r="H345" s="108">
        <f t="shared" si="708"/>
        <v>334</v>
      </c>
      <c r="I345" s="376">
        <f t="shared" si="695"/>
        <v>0</v>
      </c>
      <c r="J345" s="375"/>
      <c r="K345" s="5">
        <v>39</v>
      </c>
      <c r="L345" s="302">
        <f t="shared" si="394"/>
        <v>0</v>
      </c>
      <c r="M345" s="512">
        <v>17</v>
      </c>
      <c r="N345" s="302">
        <f t="shared" si="711"/>
        <v>0</v>
      </c>
      <c r="O345" s="512"/>
      <c r="P345" s="302">
        <f t="shared" si="712"/>
        <v>0</v>
      </c>
      <c r="Q345" s="520">
        <v>3.5384615384615383</v>
      </c>
      <c r="R345" s="120">
        <f t="shared" si="376"/>
        <v>138</v>
      </c>
      <c r="S345" s="520">
        <v>5.2352941176470589</v>
      </c>
      <c r="T345" s="120">
        <f t="shared" si="713"/>
        <v>89</v>
      </c>
      <c r="U345" s="520"/>
      <c r="V345" s="120">
        <f t="shared" si="714"/>
        <v>0</v>
      </c>
      <c r="W345" s="520"/>
      <c r="X345" s="7">
        <f t="shared" si="638"/>
        <v>0</v>
      </c>
      <c r="Y345" s="182"/>
      <c r="Z345" s="7">
        <f t="shared" si="715"/>
        <v>0</v>
      </c>
      <c r="AA345" s="182"/>
      <c r="AB345" s="7">
        <f t="shared" si="716"/>
        <v>0</v>
      </c>
      <c r="AC345" s="8">
        <f t="shared" si="717"/>
        <v>56</v>
      </c>
      <c r="AD345" s="298">
        <f t="shared" si="379"/>
        <v>0</v>
      </c>
      <c r="AE345" s="110">
        <f t="shared" si="718"/>
        <v>4.0535714285714288</v>
      </c>
      <c r="AF345" s="9">
        <f t="shared" si="380"/>
        <v>227</v>
      </c>
      <c r="AG345" s="10">
        <f t="shared" si="719"/>
        <v>0</v>
      </c>
      <c r="AH345" s="11">
        <f t="shared" si="381"/>
        <v>0</v>
      </c>
      <c r="AI345" s="6">
        <v>92</v>
      </c>
      <c r="AJ345" s="298">
        <f t="shared" si="720"/>
        <v>0</v>
      </c>
      <c r="AK345" s="6">
        <v>56</v>
      </c>
      <c r="AL345" s="298">
        <f t="shared" si="721"/>
        <v>0</v>
      </c>
      <c r="AM345" s="6"/>
      <c r="AN345" s="298">
        <f t="shared" si="722"/>
        <v>0</v>
      </c>
      <c r="AO345" s="182">
        <v>5.1630434782608692</v>
      </c>
      <c r="AP345" s="41">
        <f t="shared" si="382"/>
        <v>474.99999999999994</v>
      </c>
      <c r="AQ345" s="182">
        <v>5.9642857142857144</v>
      </c>
      <c r="AR345" s="41">
        <f t="shared" si="723"/>
        <v>334</v>
      </c>
      <c r="AS345" s="182"/>
      <c r="AT345" s="41">
        <f t="shared" si="724"/>
        <v>0</v>
      </c>
      <c r="AU345" s="182"/>
      <c r="AV345" s="111">
        <f t="shared" si="725"/>
        <v>0</v>
      </c>
      <c r="AW345" s="182"/>
      <c r="AX345" s="111">
        <f t="shared" si="726"/>
        <v>0</v>
      </c>
      <c r="AY345" s="182"/>
      <c r="AZ345" s="118">
        <f t="shared" si="727"/>
        <v>0</v>
      </c>
      <c r="BA345" s="8">
        <f t="shared" si="728"/>
        <v>148</v>
      </c>
      <c r="BB345" s="298">
        <f t="shared" si="386"/>
        <v>0</v>
      </c>
      <c r="BC345" s="110">
        <f t="shared" si="729"/>
        <v>5.4662162162162158</v>
      </c>
      <c r="BD345" s="9">
        <f t="shared" si="387"/>
        <v>808.99999999999989</v>
      </c>
      <c r="BE345" s="10">
        <f t="shared" si="730"/>
        <v>0</v>
      </c>
      <c r="BF345" s="11">
        <f t="shared" si="388"/>
        <v>0</v>
      </c>
      <c r="BG345" s="304">
        <f t="shared" si="709"/>
        <v>204</v>
      </c>
      <c r="BH345" s="298">
        <f t="shared" si="710"/>
        <v>0</v>
      </c>
      <c r="BI345" s="112">
        <f t="shared" si="731"/>
        <v>5.0784313725490193</v>
      </c>
      <c r="BJ345" s="113">
        <f t="shared" si="389"/>
        <v>1036</v>
      </c>
      <c r="BK345" s="10">
        <f t="shared" si="732"/>
        <v>0</v>
      </c>
      <c r="BL345" s="119">
        <f t="shared" si="390"/>
        <v>0</v>
      </c>
      <c r="BM345" s="5">
        <v>27</v>
      </c>
      <c r="BN345" s="298">
        <f t="shared" si="420"/>
        <v>0</v>
      </c>
      <c r="BO345" s="6">
        <v>18</v>
      </c>
      <c r="BP345" s="298">
        <f t="shared" si="733"/>
        <v>0</v>
      </c>
      <c r="BQ345" s="6"/>
      <c r="BR345" s="298">
        <f t="shared" si="734"/>
        <v>0</v>
      </c>
      <c r="BS345" s="183">
        <v>4.5185185185185182</v>
      </c>
      <c r="BT345" s="41">
        <f t="shared" si="423"/>
        <v>121.99999999999999</v>
      </c>
      <c r="BU345" s="183">
        <v>4.2777777777777777</v>
      </c>
      <c r="BV345" s="41">
        <f t="shared" si="735"/>
        <v>77</v>
      </c>
      <c r="BW345" s="183"/>
      <c r="BX345" s="41">
        <f t="shared" si="736"/>
        <v>0</v>
      </c>
      <c r="BY345" s="182"/>
      <c r="BZ345" s="111">
        <f t="shared" si="639"/>
        <v>0</v>
      </c>
      <c r="CA345" s="182"/>
      <c r="CB345" s="111">
        <f t="shared" si="737"/>
        <v>0</v>
      </c>
      <c r="CC345" s="182"/>
      <c r="CD345" s="111">
        <f t="shared" si="738"/>
        <v>0</v>
      </c>
      <c r="CE345" s="8">
        <f t="shared" si="739"/>
        <v>45</v>
      </c>
      <c r="CF345" s="298">
        <f t="shared" si="396"/>
        <v>0</v>
      </c>
      <c r="CG345" s="110">
        <f t="shared" si="740"/>
        <v>4.4222222222222225</v>
      </c>
      <c r="CH345" s="9">
        <f t="shared" si="397"/>
        <v>199</v>
      </c>
      <c r="CI345" s="10">
        <f t="shared" si="741"/>
        <v>0</v>
      </c>
      <c r="CJ345" s="117">
        <f t="shared" si="398"/>
        <v>0</v>
      </c>
      <c r="CK345" s="5">
        <v>85</v>
      </c>
      <c r="CL345" s="302">
        <f t="shared" si="742"/>
        <v>0</v>
      </c>
      <c r="CM345" s="40">
        <v>6.5647058823529409</v>
      </c>
      <c r="CN345" s="9">
        <f t="shared" si="743"/>
        <v>558</v>
      </c>
      <c r="CO345" s="6"/>
      <c r="CP345" s="117">
        <f t="shared" si="744"/>
        <v>0</v>
      </c>
      <c r="CQ345" s="195">
        <f t="shared" si="696"/>
        <v>83</v>
      </c>
      <c r="CR345" s="298">
        <f t="shared" si="697"/>
        <v>0</v>
      </c>
      <c r="CS345" s="9">
        <f t="shared" si="698"/>
        <v>456</v>
      </c>
      <c r="CT345" s="117" t="str">
        <f t="shared" si="699"/>
        <v/>
      </c>
      <c r="CU345" s="196">
        <f t="shared" si="700"/>
        <v>18</v>
      </c>
      <c r="CV345" s="298">
        <f t="shared" si="701"/>
        <v>0</v>
      </c>
      <c r="CW345" s="31">
        <f t="shared" si="702"/>
        <v>77</v>
      </c>
      <c r="CX345" s="121">
        <f t="shared" si="703"/>
        <v>0</v>
      </c>
      <c r="CY345" s="196">
        <f t="shared" si="745"/>
        <v>101</v>
      </c>
      <c r="CZ345" s="298">
        <f t="shared" si="746"/>
        <v>0</v>
      </c>
      <c r="DA345" s="31">
        <f t="shared" si="747"/>
        <v>533</v>
      </c>
      <c r="DB345" s="121" t="str">
        <f t="shared" si="748"/>
        <v/>
      </c>
      <c r="DC345" s="196">
        <f t="shared" si="704"/>
        <v>148</v>
      </c>
      <c r="DD345" s="298">
        <f t="shared" si="705"/>
        <v>0</v>
      </c>
      <c r="DE345" s="9">
        <f t="shared" si="706"/>
        <v>808.99999999999989</v>
      </c>
      <c r="DF345" s="11" t="str">
        <f t="shared" si="707"/>
        <v/>
      </c>
      <c r="DG345" s="29">
        <f t="shared" si="749"/>
        <v>1793</v>
      </c>
      <c r="DH345" s="11" t="str">
        <f t="shared" si="750"/>
        <v/>
      </c>
    </row>
    <row r="346" spans="1:112">
      <c r="A346" s="172" t="s">
        <v>290</v>
      </c>
      <c r="B346" s="171" t="s">
        <v>678</v>
      </c>
      <c r="C346" s="172">
        <v>229319</v>
      </c>
      <c r="D346" s="135">
        <v>9</v>
      </c>
      <c r="E346" s="413">
        <v>342</v>
      </c>
      <c r="F346" s="346">
        <v>1</v>
      </c>
      <c r="G346" s="116">
        <f t="shared" si="393"/>
        <v>341</v>
      </c>
      <c r="H346" s="108">
        <f t="shared" si="708"/>
        <v>341</v>
      </c>
      <c r="I346" s="376">
        <f t="shared" si="695"/>
        <v>0</v>
      </c>
      <c r="J346" s="375"/>
      <c r="K346" s="5">
        <v>13</v>
      </c>
      <c r="L346" s="302">
        <f t="shared" si="394"/>
        <v>0</v>
      </c>
      <c r="M346" s="512">
        <v>4</v>
      </c>
      <c r="N346" s="302">
        <f t="shared" si="711"/>
        <v>0</v>
      </c>
      <c r="O346" s="512"/>
      <c r="P346" s="302">
        <f t="shared" si="712"/>
        <v>0</v>
      </c>
      <c r="Q346" s="520">
        <v>3</v>
      </c>
      <c r="R346" s="120">
        <f t="shared" si="376"/>
        <v>39</v>
      </c>
      <c r="S346" s="520">
        <v>2.5</v>
      </c>
      <c r="T346" s="120">
        <f t="shared" si="713"/>
        <v>10</v>
      </c>
      <c r="U346" s="520"/>
      <c r="V346" s="120">
        <f t="shared" si="714"/>
        <v>0</v>
      </c>
      <c r="W346" s="520"/>
      <c r="X346" s="7">
        <f t="shared" si="638"/>
        <v>0</v>
      </c>
      <c r="Y346" s="182"/>
      <c r="Z346" s="7">
        <f t="shared" si="715"/>
        <v>0</v>
      </c>
      <c r="AA346" s="182"/>
      <c r="AB346" s="7">
        <f t="shared" si="716"/>
        <v>0</v>
      </c>
      <c r="AC346" s="8">
        <f t="shared" si="717"/>
        <v>17</v>
      </c>
      <c r="AD346" s="298">
        <f t="shared" si="379"/>
        <v>0</v>
      </c>
      <c r="AE346" s="110">
        <f t="shared" si="718"/>
        <v>2.8823529411764706</v>
      </c>
      <c r="AF346" s="9">
        <f t="shared" si="380"/>
        <v>49</v>
      </c>
      <c r="AG346" s="10">
        <f t="shared" si="719"/>
        <v>0</v>
      </c>
      <c r="AH346" s="11">
        <f t="shared" si="381"/>
        <v>0</v>
      </c>
      <c r="AI346" s="6">
        <v>115</v>
      </c>
      <c r="AJ346" s="298">
        <f t="shared" si="720"/>
        <v>0</v>
      </c>
      <c r="AK346" s="6">
        <v>70</v>
      </c>
      <c r="AL346" s="298">
        <f t="shared" si="721"/>
        <v>0</v>
      </c>
      <c r="AM346" s="6"/>
      <c r="AN346" s="298">
        <f t="shared" si="722"/>
        <v>0</v>
      </c>
      <c r="AO346" s="182">
        <v>3.9391304347826086</v>
      </c>
      <c r="AP346" s="41">
        <f t="shared" si="382"/>
        <v>453</v>
      </c>
      <c r="AQ346" s="182">
        <v>5.7714285714285714</v>
      </c>
      <c r="AR346" s="41">
        <f t="shared" si="723"/>
        <v>404</v>
      </c>
      <c r="AS346" s="182"/>
      <c r="AT346" s="41">
        <f t="shared" si="724"/>
        <v>0</v>
      </c>
      <c r="AU346" s="182"/>
      <c r="AV346" s="111">
        <f t="shared" si="725"/>
        <v>0</v>
      </c>
      <c r="AW346" s="182"/>
      <c r="AX346" s="111">
        <f t="shared" si="726"/>
        <v>0</v>
      </c>
      <c r="AY346" s="182"/>
      <c r="AZ346" s="118">
        <f t="shared" si="727"/>
        <v>0</v>
      </c>
      <c r="BA346" s="8">
        <f t="shared" si="728"/>
        <v>185</v>
      </c>
      <c r="BB346" s="298">
        <f t="shared" si="386"/>
        <v>0</v>
      </c>
      <c r="BC346" s="110">
        <f t="shared" si="729"/>
        <v>4.6324324324324326</v>
      </c>
      <c r="BD346" s="9">
        <f t="shared" si="387"/>
        <v>857</v>
      </c>
      <c r="BE346" s="10">
        <f t="shared" si="730"/>
        <v>0</v>
      </c>
      <c r="BF346" s="11">
        <f t="shared" si="388"/>
        <v>0</v>
      </c>
      <c r="BG346" s="304">
        <f t="shared" si="709"/>
        <v>202</v>
      </c>
      <c r="BH346" s="298">
        <f t="shared" si="710"/>
        <v>0</v>
      </c>
      <c r="BI346" s="112">
        <f t="shared" si="731"/>
        <v>4.4851485148514856</v>
      </c>
      <c r="BJ346" s="113">
        <f t="shared" si="389"/>
        <v>906.00000000000011</v>
      </c>
      <c r="BK346" s="10">
        <f t="shared" si="732"/>
        <v>0</v>
      </c>
      <c r="BL346" s="119">
        <f t="shared" si="390"/>
        <v>0</v>
      </c>
      <c r="BM346" s="5">
        <v>64</v>
      </c>
      <c r="BN346" s="298">
        <f t="shared" si="420"/>
        <v>0</v>
      </c>
      <c r="BO346" s="6">
        <v>47</v>
      </c>
      <c r="BP346" s="298">
        <f t="shared" si="733"/>
        <v>0</v>
      </c>
      <c r="BQ346" s="6"/>
      <c r="BR346" s="298">
        <f t="shared" si="734"/>
        <v>0</v>
      </c>
      <c r="BS346" s="183">
        <v>3.21875</v>
      </c>
      <c r="BT346" s="41">
        <f t="shared" si="423"/>
        <v>206</v>
      </c>
      <c r="BU346" s="183">
        <v>3.0638297872340425</v>
      </c>
      <c r="BV346" s="41">
        <f t="shared" si="735"/>
        <v>144</v>
      </c>
      <c r="BW346" s="183"/>
      <c r="BX346" s="41">
        <f t="shared" si="736"/>
        <v>0</v>
      </c>
      <c r="BY346" s="182"/>
      <c r="BZ346" s="111">
        <f t="shared" si="639"/>
        <v>0</v>
      </c>
      <c r="CA346" s="182"/>
      <c r="CB346" s="111">
        <f t="shared" si="737"/>
        <v>0</v>
      </c>
      <c r="CC346" s="182"/>
      <c r="CD346" s="111">
        <f t="shared" si="738"/>
        <v>0</v>
      </c>
      <c r="CE346" s="8">
        <f t="shared" si="739"/>
        <v>111</v>
      </c>
      <c r="CF346" s="298">
        <f t="shared" si="396"/>
        <v>0</v>
      </c>
      <c r="CG346" s="110">
        <f t="shared" si="740"/>
        <v>3.1531531531531534</v>
      </c>
      <c r="CH346" s="9">
        <f t="shared" si="397"/>
        <v>350</v>
      </c>
      <c r="CI346" s="10">
        <f t="shared" si="741"/>
        <v>0</v>
      </c>
      <c r="CJ346" s="117">
        <f t="shared" si="398"/>
        <v>0</v>
      </c>
      <c r="CK346" s="5">
        <v>28</v>
      </c>
      <c r="CL346" s="302">
        <f t="shared" si="742"/>
        <v>0</v>
      </c>
      <c r="CM346" s="40">
        <v>5.3928571428571432</v>
      </c>
      <c r="CN346" s="9">
        <f t="shared" si="743"/>
        <v>151</v>
      </c>
      <c r="CO346" s="6"/>
      <c r="CP346" s="117">
        <f t="shared" si="744"/>
        <v>0</v>
      </c>
      <c r="CQ346" s="195">
        <f t="shared" si="696"/>
        <v>134</v>
      </c>
      <c r="CR346" s="298">
        <f t="shared" si="697"/>
        <v>0</v>
      </c>
      <c r="CS346" s="9">
        <f t="shared" si="698"/>
        <v>610</v>
      </c>
      <c r="CT346" s="117" t="str">
        <f t="shared" si="699"/>
        <v/>
      </c>
      <c r="CU346" s="196">
        <f t="shared" si="700"/>
        <v>47</v>
      </c>
      <c r="CV346" s="298">
        <f t="shared" si="701"/>
        <v>0</v>
      </c>
      <c r="CW346" s="31">
        <f t="shared" si="702"/>
        <v>144</v>
      </c>
      <c r="CX346" s="121">
        <f t="shared" si="703"/>
        <v>0</v>
      </c>
      <c r="CY346" s="196">
        <f t="shared" si="745"/>
        <v>181</v>
      </c>
      <c r="CZ346" s="298">
        <f t="shared" si="746"/>
        <v>0</v>
      </c>
      <c r="DA346" s="31">
        <f t="shared" si="747"/>
        <v>754</v>
      </c>
      <c r="DB346" s="121" t="str">
        <f t="shared" si="748"/>
        <v/>
      </c>
      <c r="DC346" s="196">
        <f t="shared" si="704"/>
        <v>185</v>
      </c>
      <c r="DD346" s="298">
        <f t="shared" si="705"/>
        <v>0</v>
      </c>
      <c r="DE346" s="9">
        <f t="shared" si="706"/>
        <v>857</v>
      </c>
      <c r="DF346" s="11" t="str">
        <f t="shared" si="707"/>
        <v/>
      </c>
      <c r="DG346" s="29">
        <f t="shared" si="749"/>
        <v>1407</v>
      </c>
      <c r="DH346" s="11" t="str">
        <f t="shared" si="750"/>
        <v/>
      </c>
    </row>
    <row r="347" spans="1:112">
      <c r="A347" s="172" t="s">
        <v>290</v>
      </c>
      <c r="B347" s="171" t="s">
        <v>679</v>
      </c>
      <c r="C347" s="172">
        <v>228680</v>
      </c>
      <c r="D347" s="135">
        <v>9</v>
      </c>
      <c r="E347" s="413">
        <v>690</v>
      </c>
      <c r="F347" s="346">
        <v>78</v>
      </c>
      <c r="G347" s="116">
        <f t="shared" si="393"/>
        <v>612</v>
      </c>
      <c r="H347" s="108">
        <f t="shared" si="708"/>
        <v>612</v>
      </c>
      <c r="I347" s="376">
        <f t="shared" si="695"/>
        <v>0</v>
      </c>
      <c r="J347" s="375"/>
      <c r="K347" s="5">
        <v>17</v>
      </c>
      <c r="L347" s="302">
        <f t="shared" si="394"/>
        <v>0</v>
      </c>
      <c r="M347" s="512">
        <v>2</v>
      </c>
      <c r="N347" s="302">
        <f t="shared" si="711"/>
        <v>0</v>
      </c>
      <c r="O347" s="512"/>
      <c r="P347" s="302">
        <f t="shared" si="712"/>
        <v>0</v>
      </c>
      <c r="Q347" s="520">
        <v>2.8235294117647061</v>
      </c>
      <c r="R347" s="120">
        <f t="shared" si="376"/>
        <v>48</v>
      </c>
      <c r="S347" s="520">
        <v>4</v>
      </c>
      <c r="T347" s="120">
        <f t="shared" si="713"/>
        <v>8</v>
      </c>
      <c r="U347" s="520"/>
      <c r="V347" s="120">
        <f t="shared" si="714"/>
        <v>0</v>
      </c>
      <c r="W347" s="520"/>
      <c r="X347" s="7">
        <f t="shared" si="638"/>
        <v>0</v>
      </c>
      <c r="Y347" s="182"/>
      <c r="Z347" s="7">
        <f t="shared" si="715"/>
        <v>0</v>
      </c>
      <c r="AA347" s="182"/>
      <c r="AB347" s="7">
        <f t="shared" si="716"/>
        <v>0</v>
      </c>
      <c r="AC347" s="8">
        <f t="shared" si="717"/>
        <v>19</v>
      </c>
      <c r="AD347" s="298">
        <f t="shared" si="379"/>
        <v>0</v>
      </c>
      <c r="AE347" s="110">
        <f t="shared" si="718"/>
        <v>2.9473684210526314</v>
      </c>
      <c r="AF347" s="9">
        <f t="shared" si="380"/>
        <v>56</v>
      </c>
      <c r="AG347" s="10">
        <f t="shared" si="719"/>
        <v>0</v>
      </c>
      <c r="AH347" s="11">
        <f t="shared" si="381"/>
        <v>0</v>
      </c>
      <c r="AI347" s="6">
        <v>249</v>
      </c>
      <c r="AJ347" s="298">
        <f t="shared" si="720"/>
        <v>0</v>
      </c>
      <c r="AK347" s="6">
        <v>32</v>
      </c>
      <c r="AL347" s="298">
        <f t="shared" si="721"/>
        <v>0</v>
      </c>
      <c r="AM347" s="6"/>
      <c r="AN347" s="298">
        <f t="shared" si="722"/>
        <v>0</v>
      </c>
      <c r="AO347" s="182">
        <v>3.2449799196787148</v>
      </c>
      <c r="AP347" s="41">
        <f t="shared" si="382"/>
        <v>808</v>
      </c>
      <c r="AQ347" s="182">
        <v>5.4375</v>
      </c>
      <c r="AR347" s="41">
        <f t="shared" si="723"/>
        <v>174</v>
      </c>
      <c r="AS347" s="182"/>
      <c r="AT347" s="41">
        <f t="shared" si="724"/>
        <v>0</v>
      </c>
      <c r="AU347" s="182"/>
      <c r="AV347" s="111">
        <f t="shared" si="725"/>
        <v>0</v>
      </c>
      <c r="AW347" s="182"/>
      <c r="AX347" s="111">
        <f t="shared" si="726"/>
        <v>0</v>
      </c>
      <c r="AY347" s="182"/>
      <c r="AZ347" s="118">
        <f t="shared" si="727"/>
        <v>0</v>
      </c>
      <c r="BA347" s="8">
        <f t="shared" si="728"/>
        <v>281</v>
      </c>
      <c r="BB347" s="298">
        <f t="shared" si="386"/>
        <v>0</v>
      </c>
      <c r="BC347" s="110">
        <f t="shared" si="729"/>
        <v>3.4946619217081851</v>
      </c>
      <c r="BD347" s="9">
        <f t="shared" si="387"/>
        <v>982</v>
      </c>
      <c r="BE347" s="10">
        <f t="shared" si="730"/>
        <v>0</v>
      </c>
      <c r="BF347" s="11">
        <f t="shared" si="388"/>
        <v>0</v>
      </c>
      <c r="BG347" s="304">
        <f t="shared" si="709"/>
        <v>300</v>
      </c>
      <c r="BH347" s="298">
        <f t="shared" si="710"/>
        <v>0</v>
      </c>
      <c r="BI347" s="112">
        <f t="shared" si="731"/>
        <v>3.46</v>
      </c>
      <c r="BJ347" s="113">
        <f t="shared" si="389"/>
        <v>1038</v>
      </c>
      <c r="BK347" s="10">
        <f t="shared" si="732"/>
        <v>0</v>
      </c>
      <c r="BL347" s="119">
        <f t="shared" si="390"/>
        <v>0</v>
      </c>
      <c r="BM347" s="5">
        <v>253</v>
      </c>
      <c r="BN347" s="298">
        <f t="shared" si="420"/>
        <v>0</v>
      </c>
      <c r="BO347" s="6">
        <v>37</v>
      </c>
      <c r="BP347" s="298">
        <f t="shared" si="733"/>
        <v>0</v>
      </c>
      <c r="BQ347" s="6"/>
      <c r="BR347" s="298">
        <f t="shared" si="734"/>
        <v>0</v>
      </c>
      <c r="BS347" s="183">
        <v>2.731225296442688</v>
      </c>
      <c r="BT347" s="41">
        <f t="shared" si="423"/>
        <v>691</v>
      </c>
      <c r="BU347" s="183">
        <v>3.3783783783783785</v>
      </c>
      <c r="BV347" s="41">
        <f t="shared" si="735"/>
        <v>125</v>
      </c>
      <c r="BW347" s="183"/>
      <c r="BX347" s="41">
        <f t="shared" si="736"/>
        <v>0</v>
      </c>
      <c r="BY347" s="182"/>
      <c r="BZ347" s="111">
        <f t="shared" si="639"/>
        <v>0</v>
      </c>
      <c r="CA347" s="182"/>
      <c r="CB347" s="111">
        <f t="shared" si="737"/>
        <v>0</v>
      </c>
      <c r="CC347" s="182"/>
      <c r="CD347" s="111">
        <f t="shared" si="738"/>
        <v>0</v>
      </c>
      <c r="CE347" s="8">
        <f t="shared" si="739"/>
        <v>290</v>
      </c>
      <c r="CF347" s="298">
        <f t="shared" si="396"/>
        <v>0</v>
      </c>
      <c r="CG347" s="110">
        <f t="shared" si="740"/>
        <v>2.8137931034482757</v>
      </c>
      <c r="CH347" s="9">
        <f t="shared" si="397"/>
        <v>816</v>
      </c>
      <c r="CI347" s="10">
        <f t="shared" si="741"/>
        <v>0</v>
      </c>
      <c r="CJ347" s="117">
        <f t="shared" si="398"/>
        <v>0</v>
      </c>
      <c r="CK347" s="5">
        <v>22</v>
      </c>
      <c r="CL347" s="302">
        <f t="shared" si="742"/>
        <v>0</v>
      </c>
      <c r="CM347" s="40">
        <v>4.5454545454545459</v>
      </c>
      <c r="CN347" s="9">
        <f t="shared" si="743"/>
        <v>100.00000000000001</v>
      </c>
      <c r="CO347" s="6"/>
      <c r="CP347" s="117">
        <f t="shared" si="744"/>
        <v>0</v>
      </c>
      <c r="CQ347" s="195">
        <f t="shared" si="696"/>
        <v>285</v>
      </c>
      <c r="CR347" s="298">
        <f t="shared" si="697"/>
        <v>0</v>
      </c>
      <c r="CS347" s="9">
        <f t="shared" si="698"/>
        <v>865</v>
      </c>
      <c r="CT347" s="117" t="str">
        <f t="shared" si="699"/>
        <v/>
      </c>
      <c r="CU347" s="196">
        <f t="shared" si="700"/>
        <v>37</v>
      </c>
      <c r="CV347" s="298">
        <f t="shared" si="701"/>
        <v>0</v>
      </c>
      <c r="CW347" s="31">
        <f t="shared" si="702"/>
        <v>125</v>
      </c>
      <c r="CX347" s="121">
        <f t="shared" si="703"/>
        <v>0</v>
      </c>
      <c r="CY347" s="196">
        <f t="shared" si="745"/>
        <v>322</v>
      </c>
      <c r="CZ347" s="298">
        <f t="shared" si="746"/>
        <v>0</v>
      </c>
      <c r="DA347" s="31">
        <f t="shared" si="747"/>
        <v>990</v>
      </c>
      <c r="DB347" s="121" t="str">
        <f t="shared" si="748"/>
        <v/>
      </c>
      <c r="DC347" s="196">
        <f t="shared" si="704"/>
        <v>281</v>
      </c>
      <c r="DD347" s="298">
        <f t="shared" si="705"/>
        <v>0</v>
      </c>
      <c r="DE347" s="9">
        <f t="shared" si="706"/>
        <v>982</v>
      </c>
      <c r="DF347" s="11" t="str">
        <f t="shared" si="707"/>
        <v/>
      </c>
      <c r="DG347" s="29">
        <f t="shared" si="749"/>
        <v>1954</v>
      </c>
      <c r="DH347" s="11" t="str">
        <f t="shared" si="750"/>
        <v/>
      </c>
    </row>
    <row r="348" spans="1:112">
      <c r="A348" s="172" t="s">
        <v>290</v>
      </c>
      <c r="B348" s="171" t="s">
        <v>680</v>
      </c>
      <c r="C348" s="172">
        <v>225308</v>
      </c>
      <c r="D348" s="135">
        <v>9</v>
      </c>
      <c r="E348" s="413">
        <v>660</v>
      </c>
      <c r="F348" s="346">
        <v>3</v>
      </c>
      <c r="G348" s="116">
        <f t="shared" si="393"/>
        <v>657</v>
      </c>
      <c r="H348" s="108">
        <f t="shared" si="708"/>
        <v>657</v>
      </c>
      <c r="I348" s="376">
        <f t="shared" si="695"/>
        <v>0</v>
      </c>
      <c r="J348" s="375"/>
      <c r="K348" s="5">
        <v>49</v>
      </c>
      <c r="L348" s="302">
        <f t="shared" si="394"/>
        <v>0</v>
      </c>
      <c r="M348" s="512">
        <v>37</v>
      </c>
      <c r="N348" s="302">
        <f t="shared" si="711"/>
        <v>0</v>
      </c>
      <c r="O348" s="512"/>
      <c r="P348" s="302">
        <f t="shared" si="712"/>
        <v>0</v>
      </c>
      <c r="Q348" s="520">
        <v>2.8163265306122449</v>
      </c>
      <c r="R348" s="120">
        <f t="shared" si="376"/>
        <v>138</v>
      </c>
      <c r="S348" s="520">
        <v>3.2702702702702702</v>
      </c>
      <c r="T348" s="120">
        <f t="shared" si="713"/>
        <v>121</v>
      </c>
      <c r="U348" s="520"/>
      <c r="V348" s="120">
        <f t="shared" si="714"/>
        <v>0</v>
      </c>
      <c r="W348" s="520"/>
      <c r="X348" s="7">
        <f t="shared" ref="X348:X411" si="751">IF(L348&gt;0,(L348*W348),)</f>
        <v>0</v>
      </c>
      <c r="Y348" s="182"/>
      <c r="Z348" s="7">
        <f t="shared" si="715"/>
        <v>0</v>
      </c>
      <c r="AA348" s="182"/>
      <c r="AB348" s="7">
        <f t="shared" si="716"/>
        <v>0</v>
      </c>
      <c r="AC348" s="8">
        <f t="shared" si="717"/>
        <v>86</v>
      </c>
      <c r="AD348" s="298">
        <f t="shared" si="379"/>
        <v>0</v>
      </c>
      <c r="AE348" s="110">
        <f t="shared" si="718"/>
        <v>3.0116279069767442</v>
      </c>
      <c r="AF348" s="9">
        <f t="shared" si="380"/>
        <v>259</v>
      </c>
      <c r="AG348" s="10">
        <f t="shared" si="719"/>
        <v>0</v>
      </c>
      <c r="AH348" s="11">
        <f t="shared" si="381"/>
        <v>0</v>
      </c>
      <c r="AI348" s="6">
        <v>125</v>
      </c>
      <c r="AJ348" s="298">
        <f t="shared" si="720"/>
        <v>0</v>
      </c>
      <c r="AK348" s="6">
        <v>111</v>
      </c>
      <c r="AL348" s="298">
        <f t="shared" si="721"/>
        <v>0</v>
      </c>
      <c r="AM348" s="6"/>
      <c r="AN348" s="298">
        <f t="shared" si="722"/>
        <v>0</v>
      </c>
      <c r="AO348" s="182">
        <v>3.6320000000000001</v>
      </c>
      <c r="AP348" s="41">
        <f t="shared" si="382"/>
        <v>454</v>
      </c>
      <c r="AQ348" s="182">
        <v>4.7297297297297298</v>
      </c>
      <c r="AR348" s="41">
        <f t="shared" si="723"/>
        <v>525</v>
      </c>
      <c r="AS348" s="182"/>
      <c r="AT348" s="41">
        <f t="shared" si="724"/>
        <v>0</v>
      </c>
      <c r="AU348" s="182"/>
      <c r="AV348" s="111">
        <f t="shared" si="725"/>
        <v>0</v>
      </c>
      <c r="AW348" s="182"/>
      <c r="AX348" s="111">
        <f t="shared" si="726"/>
        <v>0</v>
      </c>
      <c r="AY348" s="182"/>
      <c r="AZ348" s="118">
        <f t="shared" si="727"/>
        <v>0</v>
      </c>
      <c r="BA348" s="8">
        <f t="shared" si="728"/>
        <v>236</v>
      </c>
      <c r="BB348" s="298">
        <f t="shared" si="386"/>
        <v>0</v>
      </c>
      <c r="BC348" s="110">
        <f t="shared" si="729"/>
        <v>4.148305084745763</v>
      </c>
      <c r="BD348" s="9">
        <f t="shared" si="387"/>
        <v>979.00000000000011</v>
      </c>
      <c r="BE348" s="10">
        <f t="shared" si="730"/>
        <v>0</v>
      </c>
      <c r="BF348" s="11">
        <f t="shared" si="388"/>
        <v>0</v>
      </c>
      <c r="BG348" s="304">
        <f t="shared" si="709"/>
        <v>322</v>
      </c>
      <c r="BH348" s="298">
        <f t="shared" si="710"/>
        <v>0</v>
      </c>
      <c r="BI348" s="112">
        <f t="shared" si="731"/>
        <v>3.8447204968944098</v>
      </c>
      <c r="BJ348" s="113">
        <f t="shared" si="389"/>
        <v>1238</v>
      </c>
      <c r="BK348" s="10">
        <f t="shared" si="732"/>
        <v>0</v>
      </c>
      <c r="BL348" s="119">
        <f t="shared" si="390"/>
        <v>0</v>
      </c>
      <c r="BM348" s="5">
        <v>69</v>
      </c>
      <c r="BN348" s="298">
        <f t="shared" si="420"/>
        <v>0</v>
      </c>
      <c r="BO348" s="6">
        <v>167</v>
      </c>
      <c r="BP348" s="298">
        <f t="shared" si="733"/>
        <v>0</v>
      </c>
      <c r="BQ348" s="6"/>
      <c r="BR348" s="298">
        <f t="shared" si="734"/>
        <v>0</v>
      </c>
      <c r="BS348" s="183">
        <v>2.7681159420289854</v>
      </c>
      <c r="BT348" s="41">
        <f t="shared" si="423"/>
        <v>191</v>
      </c>
      <c r="BU348" s="183">
        <v>3.4610778443113772</v>
      </c>
      <c r="BV348" s="41">
        <f t="shared" si="735"/>
        <v>578</v>
      </c>
      <c r="BW348" s="183"/>
      <c r="BX348" s="41">
        <f t="shared" si="736"/>
        <v>0</v>
      </c>
      <c r="BY348" s="182"/>
      <c r="BZ348" s="111">
        <f t="shared" si="639"/>
        <v>0</v>
      </c>
      <c r="CA348" s="182"/>
      <c r="CB348" s="111">
        <f t="shared" si="737"/>
        <v>0</v>
      </c>
      <c r="CC348" s="182"/>
      <c r="CD348" s="111">
        <f t="shared" si="738"/>
        <v>0</v>
      </c>
      <c r="CE348" s="8">
        <f t="shared" si="739"/>
        <v>236</v>
      </c>
      <c r="CF348" s="298">
        <f t="shared" si="396"/>
        <v>0</v>
      </c>
      <c r="CG348" s="110">
        <f t="shared" si="740"/>
        <v>3.2584745762711864</v>
      </c>
      <c r="CH348" s="9">
        <f t="shared" si="397"/>
        <v>769</v>
      </c>
      <c r="CI348" s="10">
        <f t="shared" si="741"/>
        <v>0</v>
      </c>
      <c r="CJ348" s="117">
        <f t="shared" si="398"/>
        <v>0</v>
      </c>
      <c r="CK348" s="5">
        <v>99</v>
      </c>
      <c r="CL348" s="302">
        <f t="shared" si="742"/>
        <v>0</v>
      </c>
      <c r="CM348" s="40">
        <v>4.8686868686868685</v>
      </c>
      <c r="CN348" s="9">
        <f t="shared" si="743"/>
        <v>482</v>
      </c>
      <c r="CO348" s="6"/>
      <c r="CP348" s="117">
        <f t="shared" si="744"/>
        <v>0</v>
      </c>
      <c r="CQ348" s="195">
        <f t="shared" si="696"/>
        <v>180</v>
      </c>
      <c r="CR348" s="298">
        <f t="shared" si="697"/>
        <v>0</v>
      </c>
      <c r="CS348" s="9">
        <f t="shared" si="698"/>
        <v>716</v>
      </c>
      <c r="CT348" s="117" t="str">
        <f t="shared" si="699"/>
        <v/>
      </c>
      <c r="CU348" s="196">
        <f t="shared" si="700"/>
        <v>167</v>
      </c>
      <c r="CV348" s="298">
        <f t="shared" si="701"/>
        <v>0</v>
      </c>
      <c r="CW348" s="31">
        <f t="shared" si="702"/>
        <v>578</v>
      </c>
      <c r="CX348" s="121">
        <f t="shared" si="703"/>
        <v>0</v>
      </c>
      <c r="CY348" s="196">
        <f t="shared" si="745"/>
        <v>347</v>
      </c>
      <c r="CZ348" s="298">
        <f t="shared" si="746"/>
        <v>0</v>
      </c>
      <c r="DA348" s="31">
        <f t="shared" si="747"/>
        <v>1294</v>
      </c>
      <c r="DB348" s="121" t="str">
        <f t="shared" si="748"/>
        <v/>
      </c>
      <c r="DC348" s="196">
        <f t="shared" si="704"/>
        <v>236</v>
      </c>
      <c r="DD348" s="298">
        <f t="shared" si="705"/>
        <v>0</v>
      </c>
      <c r="DE348" s="9">
        <f t="shared" si="706"/>
        <v>979.00000000000011</v>
      </c>
      <c r="DF348" s="11" t="str">
        <f t="shared" si="707"/>
        <v/>
      </c>
      <c r="DG348" s="29">
        <f t="shared" si="749"/>
        <v>2489</v>
      </c>
      <c r="DH348" s="11" t="str">
        <f t="shared" si="750"/>
        <v/>
      </c>
    </row>
    <row r="349" spans="1:112">
      <c r="A349" s="328" t="s">
        <v>290</v>
      </c>
      <c r="B349" s="329" t="s">
        <v>681</v>
      </c>
      <c r="C349" s="328">
        <v>229504</v>
      </c>
      <c r="D349" s="330">
        <v>9</v>
      </c>
      <c r="E349" s="413">
        <v>194</v>
      </c>
      <c r="F349" s="346">
        <v>5</v>
      </c>
      <c r="G349" s="116">
        <f t="shared" si="393"/>
        <v>189</v>
      </c>
      <c r="H349" s="108">
        <f t="shared" si="708"/>
        <v>189</v>
      </c>
      <c r="I349" s="376">
        <f t="shared" si="695"/>
        <v>0</v>
      </c>
      <c r="J349" s="375"/>
      <c r="K349" s="5">
        <v>0</v>
      </c>
      <c r="L349" s="302">
        <f t="shared" si="394"/>
        <v>0</v>
      </c>
      <c r="M349" s="512">
        <v>0</v>
      </c>
      <c r="N349" s="302">
        <f t="shared" si="711"/>
        <v>0</v>
      </c>
      <c r="O349" s="512"/>
      <c r="P349" s="302">
        <f t="shared" si="712"/>
        <v>0</v>
      </c>
      <c r="Q349" s="520" t="s">
        <v>397</v>
      </c>
      <c r="R349" s="120">
        <f t="shared" si="376"/>
        <v>0</v>
      </c>
      <c r="S349" s="520" t="s">
        <v>397</v>
      </c>
      <c r="T349" s="120">
        <f t="shared" si="713"/>
        <v>0</v>
      </c>
      <c r="U349" s="520"/>
      <c r="V349" s="120">
        <f t="shared" si="714"/>
        <v>0</v>
      </c>
      <c r="W349" s="520"/>
      <c r="X349" s="7">
        <f t="shared" si="751"/>
        <v>0</v>
      </c>
      <c r="Y349" s="182"/>
      <c r="Z349" s="7">
        <f t="shared" si="715"/>
        <v>0</v>
      </c>
      <c r="AA349" s="182"/>
      <c r="AB349" s="7">
        <f t="shared" si="716"/>
        <v>0</v>
      </c>
      <c r="AC349" s="8">
        <f t="shared" si="717"/>
        <v>0</v>
      </c>
      <c r="AD349" s="298">
        <f t="shared" si="379"/>
        <v>0</v>
      </c>
      <c r="AE349" s="110">
        <f t="shared" si="718"/>
        <v>0</v>
      </c>
      <c r="AF349" s="9">
        <f t="shared" si="380"/>
        <v>0</v>
      </c>
      <c r="AG349" s="10">
        <f t="shared" si="719"/>
        <v>0</v>
      </c>
      <c r="AH349" s="11">
        <f t="shared" si="381"/>
        <v>0</v>
      </c>
      <c r="AI349" s="6">
        <v>37</v>
      </c>
      <c r="AJ349" s="298">
        <f t="shared" si="720"/>
        <v>0</v>
      </c>
      <c r="AK349" s="6">
        <v>41</v>
      </c>
      <c r="AL349" s="298">
        <f t="shared" si="721"/>
        <v>0</v>
      </c>
      <c r="AM349" s="6"/>
      <c r="AN349" s="298">
        <f t="shared" si="722"/>
        <v>0</v>
      </c>
      <c r="AO349" s="182">
        <v>3.8378378378378377</v>
      </c>
      <c r="AP349" s="41">
        <f t="shared" si="382"/>
        <v>142</v>
      </c>
      <c r="AQ349" s="182">
        <v>4.9024390243902438</v>
      </c>
      <c r="AR349" s="41">
        <f t="shared" si="723"/>
        <v>201</v>
      </c>
      <c r="AS349" s="182"/>
      <c r="AT349" s="41">
        <f t="shared" si="724"/>
        <v>0</v>
      </c>
      <c r="AU349" s="182"/>
      <c r="AV349" s="111">
        <f t="shared" si="725"/>
        <v>0</v>
      </c>
      <c r="AW349" s="182"/>
      <c r="AX349" s="111">
        <f t="shared" si="726"/>
        <v>0</v>
      </c>
      <c r="AY349" s="182"/>
      <c r="AZ349" s="118">
        <f t="shared" si="727"/>
        <v>0</v>
      </c>
      <c r="BA349" s="8">
        <f t="shared" si="728"/>
        <v>78</v>
      </c>
      <c r="BB349" s="298">
        <f t="shared" si="386"/>
        <v>0</v>
      </c>
      <c r="BC349" s="110">
        <f t="shared" si="729"/>
        <v>4.3974358974358978</v>
      </c>
      <c r="BD349" s="9">
        <f t="shared" si="387"/>
        <v>343</v>
      </c>
      <c r="BE349" s="10">
        <f t="shared" si="730"/>
        <v>0</v>
      </c>
      <c r="BF349" s="11">
        <f t="shared" si="388"/>
        <v>0</v>
      </c>
      <c r="BG349" s="304">
        <f t="shared" si="709"/>
        <v>78</v>
      </c>
      <c r="BH349" s="298">
        <f t="shared" si="710"/>
        <v>0</v>
      </c>
      <c r="BI349" s="112">
        <f t="shared" si="731"/>
        <v>4.3974358974358978</v>
      </c>
      <c r="BJ349" s="113">
        <f t="shared" si="389"/>
        <v>343</v>
      </c>
      <c r="BK349" s="10">
        <f t="shared" si="732"/>
        <v>0</v>
      </c>
      <c r="BL349" s="119">
        <f t="shared" si="390"/>
        <v>0</v>
      </c>
      <c r="BM349" s="5">
        <v>27</v>
      </c>
      <c r="BN349" s="298">
        <f t="shared" si="420"/>
        <v>0</v>
      </c>
      <c r="BO349" s="6">
        <v>51</v>
      </c>
      <c r="BP349" s="298">
        <f t="shared" si="733"/>
        <v>0</v>
      </c>
      <c r="BQ349" s="6"/>
      <c r="BR349" s="298">
        <f t="shared" si="734"/>
        <v>0</v>
      </c>
      <c r="BS349" s="183">
        <v>3.1851851851851851</v>
      </c>
      <c r="BT349" s="41">
        <f t="shared" si="423"/>
        <v>86</v>
      </c>
      <c r="BU349" s="183">
        <v>3.5098039215686274</v>
      </c>
      <c r="BV349" s="41">
        <f t="shared" si="735"/>
        <v>179</v>
      </c>
      <c r="BW349" s="183"/>
      <c r="BX349" s="41">
        <f t="shared" si="736"/>
        <v>0</v>
      </c>
      <c r="BY349" s="182"/>
      <c r="BZ349" s="111">
        <f t="shared" ref="BZ349:BZ412" si="752">IF(BN349&gt;0,(BN349*BY349),)</f>
        <v>0</v>
      </c>
      <c r="CA349" s="182"/>
      <c r="CB349" s="111">
        <f t="shared" si="737"/>
        <v>0</v>
      </c>
      <c r="CC349" s="182"/>
      <c r="CD349" s="111">
        <f t="shared" si="738"/>
        <v>0</v>
      </c>
      <c r="CE349" s="8">
        <f t="shared" si="739"/>
        <v>78</v>
      </c>
      <c r="CF349" s="298">
        <f t="shared" si="396"/>
        <v>0</v>
      </c>
      <c r="CG349" s="110">
        <f t="shared" si="740"/>
        <v>3.3974358974358974</v>
      </c>
      <c r="CH349" s="9">
        <f t="shared" si="397"/>
        <v>265</v>
      </c>
      <c r="CI349" s="10">
        <f t="shared" si="741"/>
        <v>0</v>
      </c>
      <c r="CJ349" s="117">
        <f t="shared" si="398"/>
        <v>0</v>
      </c>
      <c r="CK349" s="5">
        <v>33</v>
      </c>
      <c r="CL349" s="302">
        <f t="shared" si="742"/>
        <v>0</v>
      </c>
      <c r="CM349" s="40">
        <v>4.4545454545454541</v>
      </c>
      <c r="CN349" s="9">
        <f t="shared" si="743"/>
        <v>147</v>
      </c>
      <c r="CO349" s="6"/>
      <c r="CP349" s="117">
        <f t="shared" si="744"/>
        <v>0</v>
      </c>
      <c r="CQ349" s="195">
        <f t="shared" si="696"/>
        <v>68</v>
      </c>
      <c r="CR349" s="298">
        <f t="shared" si="697"/>
        <v>0</v>
      </c>
      <c r="CS349" s="9">
        <f t="shared" si="698"/>
        <v>287</v>
      </c>
      <c r="CT349" s="117" t="str">
        <f t="shared" si="699"/>
        <v/>
      </c>
      <c r="CU349" s="196">
        <f t="shared" si="700"/>
        <v>51</v>
      </c>
      <c r="CV349" s="298">
        <f t="shared" si="701"/>
        <v>0</v>
      </c>
      <c r="CW349" s="31">
        <f t="shared" si="702"/>
        <v>179</v>
      </c>
      <c r="CX349" s="121">
        <f t="shared" si="703"/>
        <v>0</v>
      </c>
      <c r="CY349" s="196">
        <f t="shared" si="745"/>
        <v>119</v>
      </c>
      <c r="CZ349" s="298">
        <f t="shared" si="746"/>
        <v>0</v>
      </c>
      <c r="DA349" s="31">
        <f t="shared" si="747"/>
        <v>466</v>
      </c>
      <c r="DB349" s="121" t="str">
        <f t="shared" si="748"/>
        <v/>
      </c>
      <c r="DC349" s="196">
        <f t="shared" si="704"/>
        <v>78</v>
      </c>
      <c r="DD349" s="298">
        <f t="shared" si="705"/>
        <v>0</v>
      </c>
      <c r="DE349" s="9">
        <f t="shared" si="706"/>
        <v>343</v>
      </c>
      <c r="DF349" s="11" t="str">
        <f t="shared" si="707"/>
        <v/>
      </c>
      <c r="DG349" s="29">
        <f t="shared" si="749"/>
        <v>755</v>
      </c>
      <c r="DH349" s="11" t="str">
        <f t="shared" si="750"/>
        <v/>
      </c>
    </row>
    <row r="350" spans="1:112">
      <c r="A350" s="172" t="s">
        <v>290</v>
      </c>
      <c r="B350" s="171" t="s">
        <v>682</v>
      </c>
      <c r="C350" s="172">
        <v>229540</v>
      </c>
      <c r="D350" s="135">
        <v>9</v>
      </c>
      <c r="E350" s="413">
        <v>297</v>
      </c>
      <c r="F350" s="346">
        <v>2</v>
      </c>
      <c r="G350" s="116">
        <f t="shared" si="393"/>
        <v>295</v>
      </c>
      <c r="H350" s="108">
        <f t="shared" si="708"/>
        <v>295</v>
      </c>
      <c r="I350" s="376">
        <f t="shared" si="695"/>
        <v>0</v>
      </c>
      <c r="J350" s="375"/>
      <c r="K350" s="5">
        <v>18</v>
      </c>
      <c r="L350" s="302">
        <f t="shared" si="394"/>
        <v>0</v>
      </c>
      <c r="M350" s="512">
        <v>8</v>
      </c>
      <c r="N350" s="302">
        <f t="shared" si="711"/>
        <v>0</v>
      </c>
      <c r="O350" s="512"/>
      <c r="P350" s="302">
        <f t="shared" si="712"/>
        <v>0</v>
      </c>
      <c r="Q350" s="520">
        <v>3.5555555555555554</v>
      </c>
      <c r="R350" s="120">
        <f t="shared" si="376"/>
        <v>64</v>
      </c>
      <c r="S350" s="520">
        <v>3.125</v>
      </c>
      <c r="T350" s="120">
        <f t="shared" si="713"/>
        <v>25</v>
      </c>
      <c r="U350" s="520"/>
      <c r="V350" s="120">
        <f t="shared" si="714"/>
        <v>0</v>
      </c>
      <c r="W350" s="520"/>
      <c r="X350" s="7">
        <f t="shared" si="751"/>
        <v>0</v>
      </c>
      <c r="Y350" s="182"/>
      <c r="Z350" s="7">
        <f t="shared" si="715"/>
        <v>0</v>
      </c>
      <c r="AA350" s="182"/>
      <c r="AB350" s="7">
        <f t="shared" si="716"/>
        <v>0</v>
      </c>
      <c r="AC350" s="8">
        <f t="shared" si="717"/>
        <v>26</v>
      </c>
      <c r="AD350" s="298">
        <f t="shared" si="379"/>
        <v>0</v>
      </c>
      <c r="AE350" s="110">
        <f t="shared" si="718"/>
        <v>3.4230769230769229</v>
      </c>
      <c r="AF350" s="9">
        <f t="shared" si="380"/>
        <v>89</v>
      </c>
      <c r="AG350" s="10">
        <f t="shared" si="719"/>
        <v>0</v>
      </c>
      <c r="AH350" s="11">
        <f t="shared" si="381"/>
        <v>0</v>
      </c>
      <c r="AI350" s="6">
        <v>91</v>
      </c>
      <c r="AJ350" s="298">
        <f t="shared" si="720"/>
        <v>0</v>
      </c>
      <c r="AK350" s="6">
        <v>40</v>
      </c>
      <c r="AL350" s="298">
        <f t="shared" si="721"/>
        <v>0</v>
      </c>
      <c r="AM350" s="6"/>
      <c r="AN350" s="298">
        <f t="shared" si="722"/>
        <v>0</v>
      </c>
      <c r="AO350" s="182">
        <v>4.4945054945054945</v>
      </c>
      <c r="AP350" s="41">
        <f t="shared" si="382"/>
        <v>409</v>
      </c>
      <c r="AQ350" s="182">
        <v>5.15</v>
      </c>
      <c r="AR350" s="41">
        <f t="shared" si="723"/>
        <v>206</v>
      </c>
      <c r="AS350" s="182"/>
      <c r="AT350" s="41">
        <f t="shared" si="724"/>
        <v>0</v>
      </c>
      <c r="AU350" s="182"/>
      <c r="AV350" s="111">
        <f t="shared" si="725"/>
        <v>0</v>
      </c>
      <c r="AW350" s="182"/>
      <c r="AX350" s="111">
        <f t="shared" si="726"/>
        <v>0</v>
      </c>
      <c r="AY350" s="182"/>
      <c r="AZ350" s="118">
        <f t="shared" si="727"/>
        <v>0</v>
      </c>
      <c r="BA350" s="8">
        <f t="shared" si="728"/>
        <v>131</v>
      </c>
      <c r="BB350" s="298">
        <f t="shared" si="386"/>
        <v>0</v>
      </c>
      <c r="BC350" s="110">
        <f t="shared" si="729"/>
        <v>4.6946564885496187</v>
      </c>
      <c r="BD350" s="9">
        <f t="shared" si="387"/>
        <v>615</v>
      </c>
      <c r="BE350" s="10">
        <f t="shared" si="730"/>
        <v>0</v>
      </c>
      <c r="BF350" s="11">
        <f t="shared" si="388"/>
        <v>0</v>
      </c>
      <c r="BG350" s="304">
        <f t="shared" si="709"/>
        <v>157</v>
      </c>
      <c r="BH350" s="298">
        <f t="shared" si="710"/>
        <v>0</v>
      </c>
      <c r="BI350" s="112">
        <f t="shared" si="731"/>
        <v>4.484076433121019</v>
      </c>
      <c r="BJ350" s="113">
        <f t="shared" si="389"/>
        <v>704</v>
      </c>
      <c r="BK350" s="10">
        <f t="shared" si="732"/>
        <v>0</v>
      </c>
      <c r="BL350" s="119">
        <f t="shared" si="390"/>
        <v>0</v>
      </c>
      <c r="BM350" s="5">
        <v>28</v>
      </c>
      <c r="BN350" s="298">
        <f t="shared" si="420"/>
        <v>0</v>
      </c>
      <c r="BO350" s="6">
        <v>55</v>
      </c>
      <c r="BP350" s="298">
        <f t="shared" si="733"/>
        <v>0</v>
      </c>
      <c r="BQ350" s="6"/>
      <c r="BR350" s="298">
        <f t="shared" si="734"/>
        <v>0</v>
      </c>
      <c r="BS350" s="183">
        <v>3.5357142857142856</v>
      </c>
      <c r="BT350" s="41">
        <f t="shared" si="423"/>
        <v>99</v>
      </c>
      <c r="BU350" s="183">
        <v>3.5090909090909093</v>
      </c>
      <c r="BV350" s="41">
        <f t="shared" si="735"/>
        <v>193</v>
      </c>
      <c r="BW350" s="183"/>
      <c r="BX350" s="41">
        <f t="shared" si="736"/>
        <v>0</v>
      </c>
      <c r="BY350" s="182"/>
      <c r="BZ350" s="111">
        <f t="shared" si="752"/>
        <v>0</v>
      </c>
      <c r="CA350" s="182"/>
      <c r="CB350" s="111">
        <f t="shared" si="737"/>
        <v>0</v>
      </c>
      <c r="CC350" s="182"/>
      <c r="CD350" s="111">
        <f t="shared" si="738"/>
        <v>0</v>
      </c>
      <c r="CE350" s="8">
        <f t="shared" si="739"/>
        <v>83</v>
      </c>
      <c r="CF350" s="298">
        <f t="shared" si="396"/>
        <v>0</v>
      </c>
      <c r="CG350" s="110">
        <f t="shared" si="740"/>
        <v>3.5180722891566263</v>
      </c>
      <c r="CH350" s="9">
        <f t="shared" si="397"/>
        <v>292</v>
      </c>
      <c r="CI350" s="10">
        <f t="shared" si="741"/>
        <v>0</v>
      </c>
      <c r="CJ350" s="117">
        <f t="shared" si="398"/>
        <v>0</v>
      </c>
      <c r="CK350" s="5">
        <v>55</v>
      </c>
      <c r="CL350" s="302">
        <f t="shared" si="742"/>
        <v>0</v>
      </c>
      <c r="CM350" s="40">
        <v>6.2545454545454549</v>
      </c>
      <c r="CN350" s="9">
        <f t="shared" si="743"/>
        <v>344</v>
      </c>
      <c r="CO350" s="6"/>
      <c r="CP350" s="117">
        <f t="shared" si="744"/>
        <v>0</v>
      </c>
      <c r="CQ350" s="195">
        <f t="shared" si="696"/>
        <v>68</v>
      </c>
      <c r="CR350" s="298">
        <f t="shared" si="697"/>
        <v>0</v>
      </c>
      <c r="CS350" s="9">
        <f t="shared" si="698"/>
        <v>305</v>
      </c>
      <c r="CT350" s="117" t="str">
        <f t="shared" si="699"/>
        <v/>
      </c>
      <c r="CU350" s="196">
        <f t="shared" si="700"/>
        <v>55</v>
      </c>
      <c r="CV350" s="298">
        <f t="shared" si="701"/>
        <v>0</v>
      </c>
      <c r="CW350" s="31">
        <f t="shared" si="702"/>
        <v>193</v>
      </c>
      <c r="CX350" s="121">
        <f t="shared" si="703"/>
        <v>0</v>
      </c>
      <c r="CY350" s="196">
        <f t="shared" si="745"/>
        <v>123</v>
      </c>
      <c r="CZ350" s="298">
        <f t="shared" si="746"/>
        <v>0</v>
      </c>
      <c r="DA350" s="31">
        <f t="shared" si="747"/>
        <v>498</v>
      </c>
      <c r="DB350" s="121" t="str">
        <f t="shared" si="748"/>
        <v/>
      </c>
      <c r="DC350" s="196">
        <f t="shared" si="704"/>
        <v>131</v>
      </c>
      <c r="DD350" s="298">
        <f t="shared" si="705"/>
        <v>0</v>
      </c>
      <c r="DE350" s="9">
        <f t="shared" si="706"/>
        <v>615</v>
      </c>
      <c r="DF350" s="11" t="str">
        <f t="shared" si="707"/>
        <v/>
      </c>
      <c r="DG350" s="29">
        <f t="shared" si="749"/>
        <v>1340</v>
      </c>
      <c r="DH350" s="11" t="str">
        <f t="shared" si="750"/>
        <v/>
      </c>
    </row>
    <row r="351" spans="1:112">
      <c r="A351" s="172" t="s">
        <v>290</v>
      </c>
      <c r="B351" s="171" t="s">
        <v>683</v>
      </c>
      <c r="C351" s="172">
        <v>229799</v>
      </c>
      <c r="D351" s="135">
        <v>9</v>
      </c>
      <c r="E351" s="413">
        <v>479</v>
      </c>
      <c r="F351" s="346">
        <v>53</v>
      </c>
      <c r="G351" s="116">
        <f t="shared" si="393"/>
        <v>426</v>
      </c>
      <c r="H351" s="108">
        <f t="shared" si="708"/>
        <v>426</v>
      </c>
      <c r="I351" s="376">
        <f t="shared" si="695"/>
        <v>0</v>
      </c>
      <c r="J351" s="375"/>
      <c r="K351" s="5">
        <v>20</v>
      </c>
      <c r="L351" s="302">
        <f t="shared" si="394"/>
        <v>0</v>
      </c>
      <c r="M351" s="512">
        <v>7</v>
      </c>
      <c r="N351" s="302">
        <f t="shared" si="711"/>
        <v>0</v>
      </c>
      <c r="O351" s="512"/>
      <c r="P351" s="302">
        <f t="shared" si="712"/>
        <v>0</v>
      </c>
      <c r="Q351" s="520">
        <v>2.7</v>
      </c>
      <c r="R351" s="120">
        <f t="shared" si="376"/>
        <v>54</v>
      </c>
      <c r="S351" s="520">
        <v>3.7142857142857144</v>
      </c>
      <c r="T351" s="120">
        <f t="shared" si="713"/>
        <v>26</v>
      </c>
      <c r="U351" s="520"/>
      <c r="V351" s="120">
        <f t="shared" si="714"/>
        <v>0</v>
      </c>
      <c r="W351" s="520"/>
      <c r="X351" s="7">
        <f t="shared" si="751"/>
        <v>0</v>
      </c>
      <c r="Y351" s="182"/>
      <c r="Z351" s="7">
        <f t="shared" si="715"/>
        <v>0</v>
      </c>
      <c r="AA351" s="182"/>
      <c r="AB351" s="7">
        <f t="shared" si="716"/>
        <v>0</v>
      </c>
      <c r="AC351" s="8">
        <f t="shared" si="717"/>
        <v>27</v>
      </c>
      <c r="AD351" s="298">
        <f t="shared" si="379"/>
        <v>0</v>
      </c>
      <c r="AE351" s="110">
        <f t="shared" si="718"/>
        <v>2.9629629629629628</v>
      </c>
      <c r="AF351" s="9">
        <f t="shared" si="380"/>
        <v>80</v>
      </c>
      <c r="AG351" s="10">
        <f t="shared" si="719"/>
        <v>0</v>
      </c>
      <c r="AH351" s="11">
        <f t="shared" si="381"/>
        <v>0</v>
      </c>
      <c r="AI351" s="6">
        <v>121</v>
      </c>
      <c r="AJ351" s="298">
        <f t="shared" si="720"/>
        <v>0</v>
      </c>
      <c r="AK351" s="6">
        <v>40</v>
      </c>
      <c r="AL351" s="298">
        <f t="shared" si="721"/>
        <v>0</v>
      </c>
      <c r="AM351" s="6"/>
      <c r="AN351" s="298">
        <f t="shared" si="722"/>
        <v>0</v>
      </c>
      <c r="AO351" s="182">
        <v>4.0413223140495864</v>
      </c>
      <c r="AP351" s="41">
        <f t="shared" si="382"/>
        <v>488.99999999999994</v>
      </c>
      <c r="AQ351" s="182">
        <v>4.8</v>
      </c>
      <c r="AR351" s="41">
        <f t="shared" si="723"/>
        <v>192</v>
      </c>
      <c r="AS351" s="182"/>
      <c r="AT351" s="41">
        <f t="shared" si="724"/>
        <v>0</v>
      </c>
      <c r="AU351" s="182"/>
      <c r="AV351" s="111">
        <f t="shared" si="725"/>
        <v>0</v>
      </c>
      <c r="AW351" s="182"/>
      <c r="AX351" s="111">
        <f t="shared" si="726"/>
        <v>0</v>
      </c>
      <c r="AY351" s="182"/>
      <c r="AZ351" s="118">
        <f t="shared" si="727"/>
        <v>0</v>
      </c>
      <c r="BA351" s="8">
        <f t="shared" si="728"/>
        <v>161</v>
      </c>
      <c r="BB351" s="298">
        <f t="shared" si="386"/>
        <v>0</v>
      </c>
      <c r="BC351" s="110">
        <f t="shared" si="729"/>
        <v>4.2298136645962732</v>
      </c>
      <c r="BD351" s="9">
        <f t="shared" si="387"/>
        <v>681</v>
      </c>
      <c r="BE351" s="10">
        <f t="shared" si="730"/>
        <v>0</v>
      </c>
      <c r="BF351" s="11">
        <f t="shared" si="388"/>
        <v>0</v>
      </c>
      <c r="BG351" s="304">
        <f t="shared" si="709"/>
        <v>188</v>
      </c>
      <c r="BH351" s="298">
        <f t="shared" si="710"/>
        <v>0</v>
      </c>
      <c r="BI351" s="112">
        <f t="shared" si="731"/>
        <v>4.0478723404255321</v>
      </c>
      <c r="BJ351" s="113">
        <f t="shared" si="389"/>
        <v>761</v>
      </c>
      <c r="BK351" s="10">
        <f t="shared" si="732"/>
        <v>0</v>
      </c>
      <c r="BL351" s="119">
        <f t="shared" si="390"/>
        <v>0</v>
      </c>
      <c r="BM351" s="5">
        <v>83</v>
      </c>
      <c r="BN351" s="298">
        <f t="shared" si="420"/>
        <v>0</v>
      </c>
      <c r="BO351" s="6">
        <v>100</v>
      </c>
      <c r="BP351" s="298">
        <f t="shared" si="733"/>
        <v>0</v>
      </c>
      <c r="BQ351" s="6"/>
      <c r="BR351" s="298">
        <f t="shared" si="734"/>
        <v>0</v>
      </c>
      <c r="BS351" s="183">
        <v>3.0481927710843375</v>
      </c>
      <c r="BT351" s="41">
        <f t="shared" si="423"/>
        <v>253</v>
      </c>
      <c r="BU351" s="183">
        <v>2.78</v>
      </c>
      <c r="BV351" s="41">
        <f t="shared" si="735"/>
        <v>278</v>
      </c>
      <c r="BW351" s="183"/>
      <c r="BX351" s="41">
        <f t="shared" si="736"/>
        <v>0</v>
      </c>
      <c r="BY351" s="182"/>
      <c r="BZ351" s="111">
        <f t="shared" si="752"/>
        <v>0</v>
      </c>
      <c r="CA351" s="182"/>
      <c r="CB351" s="111">
        <f t="shared" si="737"/>
        <v>0</v>
      </c>
      <c r="CC351" s="182"/>
      <c r="CD351" s="111">
        <f t="shared" si="738"/>
        <v>0</v>
      </c>
      <c r="CE351" s="8">
        <f t="shared" si="739"/>
        <v>183</v>
      </c>
      <c r="CF351" s="298">
        <f t="shared" si="396"/>
        <v>0</v>
      </c>
      <c r="CG351" s="110">
        <f t="shared" si="740"/>
        <v>2.901639344262295</v>
      </c>
      <c r="CH351" s="9">
        <f t="shared" si="397"/>
        <v>531</v>
      </c>
      <c r="CI351" s="10">
        <f t="shared" si="741"/>
        <v>0</v>
      </c>
      <c r="CJ351" s="117">
        <f t="shared" si="398"/>
        <v>0</v>
      </c>
      <c r="CK351" s="5">
        <v>55</v>
      </c>
      <c r="CL351" s="302">
        <f t="shared" si="742"/>
        <v>0</v>
      </c>
      <c r="CM351" s="40">
        <v>5.2181818181818178</v>
      </c>
      <c r="CN351" s="9">
        <f t="shared" si="743"/>
        <v>287</v>
      </c>
      <c r="CO351" s="6"/>
      <c r="CP351" s="117">
        <f t="shared" si="744"/>
        <v>0</v>
      </c>
      <c r="CQ351" s="195">
        <f t="shared" si="696"/>
        <v>123</v>
      </c>
      <c r="CR351" s="298">
        <f t="shared" si="697"/>
        <v>0</v>
      </c>
      <c r="CS351" s="9">
        <f t="shared" si="698"/>
        <v>445</v>
      </c>
      <c r="CT351" s="117" t="str">
        <f t="shared" si="699"/>
        <v/>
      </c>
      <c r="CU351" s="196">
        <f t="shared" si="700"/>
        <v>100</v>
      </c>
      <c r="CV351" s="298">
        <f t="shared" si="701"/>
        <v>0</v>
      </c>
      <c r="CW351" s="31">
        <f t="shared" si="702"/>
        <v>278</v>
      </c>
      <c r="CX351" s="121">
        <f t="shared" si="703"/>
        <v>0</v>
      </c>
      <c r="CY351" s="196">
        <f t="shared" si="745"/>
        <v>223</v>
      </c>
      <c r="CZ351" s="298">
        <f t="shared" si="746"/>
        <v>0</v>
      </c>
      <c r="DA351" s="31">
        <f t="shared" si="747"/>
        <v>723</v>
      </c>
      <c r="DB351" s="121" t="str">
        <f t="shared" si="748"/>
        <v/>
      </c>
      <c r="DC351" s="196">
        <f t="shared" si="704"/>
        <v>161</v>
      </c>
      <c r="DD351" s="298">
        <f t="shared" si="705"/>
        <v>0</v>
      </c>
      <c r="DE351" s="9">
        <f t="shared" si="706"/>
        <v>681</v>
      </c>
      <c r="DF351" s="11" t="str">
        <f t="shared" si="707"/>
        <v/>
      </c>
      <c r="DG351" s="29">
        <f t="shared" si="749"/>
        <v>1579</v>
      </c>
      <c r="DH351" s="11" t="str">
        <f t="shared" si="750"/>
        <v/>
      </c>
    </row>
    <row r="352" spans="1:112">
      <c r="A352" s="172" t="s">
        <v>290</v>
      </c>
      <c r="B352" s="171" t="s">
        <v>684</v>
      </c>
      <c r="C352" s="172">
        <v>229841</v>
      </c>
      <c r="D352" s="135">
        <v>9</v>
      </c>
      <c r="E352" s="413">
        <v>467</v>
      </c>
      <c r="F352" s="346">
        <v>4</v>
      </c>
      <c r="G352" s="116">
        <f t="shared" si="393"/>
        <v>463</v>
      </c>
      <c r="H352" s="108">
        <f t="shared" si="708"/>
        <v>463</v>
      </c>
      <c r="I352" s="376">
        <f t="shared" si="695"/>
        <v>0</v>
      </c>
      <c r="J352" s="375"/>
      <c r="K352" s="5">
        <v>37</v>
      </c>
      <c r="L352" s="302">
        <f t="shared" si="394"/>
        <v>0</v>
      </c>
      <c r="M352" s="512">
        <v>12</v>
      </c>
      <c r="N352" s="302">
        <f t="shared" si="711"/>
        <v>0</v>
      </c>
      <c r="O352" s="512"/>
      <c r="P352" s="302">
        <f t="shared" si="712"/>
        <v>0</v>
      </c>
      <c r="Q352" s="520">
        <v>3.1081081081081079</v>
      </c>
      <c r="R352" s="120">
        <f t="shared" si="376"/>
        <v>114.99999999999999</v>
      </c>
      <c r="S352" s="520">
        <v>3.6666666666666665</v>
      </c>
      <c r="T352" s="120">
        <f t="shared" si="713"/>
        <v>44</v>
      </c>
      <c r="U352" s="520"/>
      <c r="V352" s="120">
        <f t="shared" si="714"/>
        <v>0</v>
      </c>
      <c r="W352" s="520"/>
      <c r="X352" s="7">
        <f t="shared" si="751"/>
        <v>0</v>
      </c>
      <c r="Y352" s="182"/>
      <c r="Z352" s="7">
        <f t="shared" si="715"/>
        <v>0</v>
      </c>
      <c r="AA352" s="182"/>
      <c r="AB352" s="7">
        <f t="shared" si="716"/>
        <v>0</v>
      </c>
      <c r="AC352" s="8">
        <f t="shared" si="717"/>
        <v>49</v>
      </c>
      <c r="AD352" s="298">
        <f t="shared" si="379"/>
        <v>0</v>
      </c>
      <c r="AE352" s="110">
        <f t="shared" si="718"/>
        <v>3.2448979591836733</v>
      </c>
      <c r="AF352" s="9">
        <f t="shared" si="380"/>
        <v>159</v>
      </c>
      <c r="AG352" s="10">
        <f t="shared" si="719"/>
        <v>0</v>
      </c>
      <c r="AH352" s="11">
        <f t="shared" si="381"/>
        <v>0</v>
      </c>
      <c r="AI352" s="6">
        <v>191</v>
      </c>
      <c r="AJ352" s="298">
        <f t="shared" si="720"/>
        <v>0</v>
      </c>
      <c r="AK352" s="6">
        <v>68</v>
      </c>
      <c r="AL352" s="298">
        <f t="shared" si="721"/>
        <v>0</v>
      </c>
      <c r="AM352" s="6"/>
      <c r="AN352" s="298">
        <f t="shared" si="722"/>
        <v>0</v>
      </c>
      <c r="AO352" s="182">
        <v>4.2146596858638743</v>
      </c>
      <c r="AP352" s="41">
        <f t="shared" si="382"/>
        <v>805</v>
      </c>
      <c r="AQ352" s="182">
        <v>4.8382352941176467</v>
      </c>
      <c r="AR352" s="41">
        <f t="shared" si="723"/>
        <v>329</v>
      </c>
      <c r="AS352" s="182"/>
      <c r="AT352" s="41">
        <f t="shared" si="724"/>
        <v>0</v>
      </c>
      <c r="AU352" s="182"/>
      <c r="AV352" s="111">
        <f t="shared" si="725"/>
        <v>0</v>
      </c>
      <c r="AW352" s="182"/>
      <c r="AX352" s="111">
        <f t="shared" si="726"/>
        <v>0</v>
      </c>
      <c r="AY352" s="182"/>
      <c r="AZ352" s="118">
        <f t="shared" si="727"/>
        <v>0</v>
      </c>
      <c r="BA352" s="8">
        <f t="shared" si="728"/>
        <v>259</v>
      </c>
      <c r="BB352" s="298">
        <f t="shared" si="386"/>
        <v>0</v>
      </c>
      <c r="BC352" s="110">
        <f t="shared" si="729"/>
        <v>4.3783783783783781</v>
      </c>
      <c r="BD352" s="9">
        <f t="shared" si="387"/>
        <v>1134</v>
      </c>
      <c r="BE352" s="10">
        <f t="shared" si="730"/>
        <v>0</v>
      </c>
      <c r="BF352" s="11">
        <f t="shared" si="388"/>
        <v>0</v>
      </c>
      <c r="BG352" s="304">
        <f t="shared" si="709"/>
        <v>308</v>
      </c>
      <c r="BH352" s="298">
        <f t="shared" si="710"/>
        <v>0</v>
      </c>
      <c r="BI352" s="112">
        <f t="shared" si="731"/>
        <v>4.1980519480519485</v>
      </c>
      <c r="BJ352" s="113">
        <f t="shared" si="389"/>
        <v>1293.0000000000002</v>
      </c>
      <c r="BK352" s="10">
        <f t="shared" si="732"/>
        <v>0</v>
      </c>
      <c r="BL352" s="119">
        <f t="shared" si="390"/>
        <v>0</v>
      </c>
      <c r="BM352" s="5">
        <v>32</v>
      </c>
      <c r="BN352" s="298">
        <f t="shared" si="420"/>
        <v>0</v>
      </c>
      <c r="BO352" s="6">
        <v>64</v>
      </c>
      <c r="BP352" s="298">
        <f t="shared" si="733"/>
        <v>0</v>
      </c>
      <c r="BQ352" s="6"/>
      <c r="BR352" s="298">
        <f t="shared" si="734"/>
        <v>0</v>
      </c>
      <c r="BS352" s="183">
        <v>3.9375</v>
      </c>
      <c r="BT352" s="41">
        <f t="shared" si="423"/>
        <v>126</v>
      </c>
      <c r="BU352" s="183">
        <v>3.375</v>
      </c>
      <c r="BV352" s="41">
        <f t="shared" si="735"/>
        <v>216</v>
      </c>
      <c r="BW352" s="183"/>
      <c r="BX352" s="41">
        <f t="shared" si="736"/>
        <v>0</v>
      </c>
      <c r="BY352" s="182"/>
      <c r="BZ352" s="111">
        <f t="shared" si="752"/>
        <v>0</v>
      </c>
      <c r="CA352" s="182"/>
      <c r="CB352" s="111">
        <f t="shared" si="737"/>
        <v>0</v>
      </c>
      <c r="CC352" s="182"/>
      <c r="CD352" s="111">
        <f t="shared" si="738"/>
        <v>0</v>
      </c>
      <c r="CE352" s="8">
        <f t="shared" si="739"/>
        <v>96</v>
      </c>
      <c r="CF352" s="298">
        <f t="shared" si="396"/>
        <v>0</v>
      </c>
      <c r="CG352" s="110">
        <f t="shared" si="740"/>
        <v>3.5625</v>
      </c>
      <c r="CH352" s="9">
        <f t="shared" si="397"/>
        <v>342</v>
      </c>
      <c r="CI352" s="10">
        <f t="shared" si="741"/>
        <v>0</v>
      </c>
      <c r="CJ352" s="117">
        <f t="shared" si="398"/>
        <v>0</v>
      </c>
      <c r="CK352" s="5">
        <v>59</v>
      </c>
      <c r="CL352" s="302">
        <f t="shared" si="742"/>
        <v>0</v>
      </c>
      <c r="CM352" s="40">
        <v>5.4576271186440675</v>
      </c>
      <c r="CN352" s="9">
        <f t="shared" si="743"/>
        <v>322</v>
      </c>
      <c r="CO352" s="6"/>
      <c r="CP352" s="117">
        <f t="shared" si="744"/>
        <v>0</v>
      </c>
      <c r="CQ352" s="195">
        <f t="shared" si="696"/>
        <v>100</v>
      </c>
      <c r="CR352" s="298">
        <f t="shared" si="697"/>
        <v>0</v>
      </c>
      <c r="CS352" s="9">
        <f t="shared" si="698"/>
        <v>455</v>
      </c>
      <c r="CT352" s="117" t="str">
        <f t="shared" si="699"/>
        <v/>
      </c>
      <c r="CU352" s="196">
        <f t="shared" si="700"/>
        <v>64</v>
      </c>
      <c r="CV352" s="298">
        <f t="shared" si="701"/>
        <v>0</v>
      </c>
      <c r="CW352" s="31">
        <f t="shared" si="702"/>
        <v>216</v>
      </c>
      <c r="CX352" s="121">
        <f t="shared" si="703"/>
        <v>0</v>
      </c>
      <c r="CY352" s="196">
        <f t="shared" si="745"/>
        <v>164</v>
      </c>
      <c r="CZ352" s="298">
        <f t="shared" si="746"/>
        <v>0</v>
      </c>
      <c r="DA352" s="31">
        <f t="shared" si="747"/>
        <v>671</v>
      </c>
      <c r="DB352" s="121" t="str">
        <f t="shared" si="748"/>
        <v/>
      </c>
      <c r="DC352" s="196">
        <f t="shared" si="704"/>
        <v>259</v>
      </c>
      <c r="DD352" s="298">
        <f t="shared" si="705"/>
        <v>0</v>
      </c>
      <c r="DE352" s="9">
        <f t="shared" si="706"/>
        <v>1134</v>
      </c>
      <c r="DF352" s="11" t="str">
        <f t="shared" si="707"/>
        <v/>
      </c>
      <c r="DG352" s="29">
        <f t="shared" si="749"/>
        <v>1957.0000000000002</v>
      </c>
      <c r="DH352" s="11" t="str">
        <f t="shared" si="750"/>
        <v/>
      </c>
    </row>
    <row r="353" spans="1:112">
      <c r="A353" s="172" t="s">
        <v>290</v>
      </c>
      <c r="B353" s="171" t="s">
        <v>685</v>
      </c>
      <c r="C353" s="172">
        <v>223922</v>
      </c>
      <c r="D353" s="135">
        <v>10</v>
      </c>
      <c r="E353" s="413">
        <v>93</v>
      </c>
      <c r="F353" s="346">
        <v>0</v>
      </c>
      <c r="G353" s="116">
        <f t="shared" si="393"/>
        <v>93</v>
      </c>
      <c r="H353" s="108">
        <f t="shared" si="708"/>
        <v>93</v>
      </c>
      <c r="I353" s="376">
        <f t="shared" si="695"/>
        <v>0</v>
      </c>
      <c r="J353" s="375"/>
      <c r="K353" s="5">
        <v>4</v>
      </c>
      <c r="L353" s="302">
        <f t="shared" si="394"/>
        <v>0</v>
      </c>
      <c r="M353" s="512">
        <v>1</v>
      </c>
      <c r="N353" s="302">
        <f t="shared" si="711"/>
        <v>0</v>
      </c>
      <c r="O353" s="512"/>
      <c r="P353" s="302">
        <f t="shared" si="712"/>
        <v>0</v>
      </c>
      <c r="Q353" s="520">
        <v>2</v>
      </c>
      <c r="R353" s="120">
        <f t="shared" si="376"/>
        <v>8</v>
      </c>
      <c r="S353" s="520">
        <v>4</v>
      </c>
      <c r="T353" s="120">
        <f t="shared" si="713"/>
        <v>4</v>
      </c>
      <c r="U353" s="520"/>
      <c r="V353" s="120">
        <f t="shared" si="714"/>
        <v>0</v>
      </c>
      <c r="W353" s="520"/>
      <c r="X353" s="7">
        <f t="shared" si="751"/>
        <v>0</v>
      </c>
      <c r="Y353" s="182"/>
      <c r="Z353" s="7">
        <f t="shared" si="715"/>
        <v>0</v>
      </c>
      <c r="AA353" s="182"/>
      <c r="AB353" s="7">
        <f t="shared" si="716"/>
        <v>0</v>
      </c>
      <c r="AC353" s="8">
        <f t="shared" si="717"/>
        <v>5</v>
      </c>
      <c r="AD353" s="298">
        <f t="shared" si="379"/>
        <v>0</v>
      </c>
      <c r="AE353" s="110">
        <f t="shared" si="718"/>
        <v>2.4</v>
      </c>
      <c r="AF353" s="9">
        <f t="shared" si="380"/>
        <v>12</v>
      </c>
      <c r="AG353" s="10">
        <f t="shared" si="719"/>
        <v>0</v>
      </c>
      <c r="AH353" s="11">
        <f t="shared" si="381"/>
        <v>0</v>
      </c>
      <c r="AI353" s="6">
        <v>34</v>
      </c>
      <c r="AJ353" s="298">
        <f t="shared" si="720"/>
        <v>0</v>
      </c>
      <c r="AK353" s="6">
        <v>19</v>
      </c>
      <c r="AL353" s="298">
        <f t="shared" si="721"/>
        <v>0</v>
      </c>
      <c r="AM353" s="6"/>
      <c r="AN353" s="298">
        <f t="shared" si="722"/>
        <v>0</v>
      </c>
      <c r="AO353" s="182">
        <v>2.6176470588235294</v>
      </c>
      <c r="AP353" s="41">
        <f t="shared" si="382"/>
        <v>89</v>
      </c>
      <c r="AQ353" s="182">
        <v>4.5263157894736841</v>
      </c>
      <c r="AR353" s="41">
        <f t="shared" si="723"/>
        <v>86</v>
      </c>
      <c r="AS353" s="182"/>
      <c r="AT353" s="41">
        <f t="shared" si="724"/>
        <v>0</v>
      </c>
      <c r="AU353" s="182"/>
      <c r="AV353" s="111">
        <f t="shared" si="725"/>
        <v>0</v>
      </c>
      <c r="AW353" s="182"/>
      <c r="AX353" s="111">
        <f t="shared" si="726"/>
        <v>0</v>
      </c>
      <c r="AY353" s="182"/>
      <c r="AZ353" s="118">
        <f t="shared" si="727"/>
        <v>0</v>
      </c>
      <c r="BA353" s="8">
        <f t="shared" si="728"/>
        <v>53</v>
      </c>
      <c r="BB353" s="298">
        <f t="shared" si="386"/>
        <v>0</v>
      </c>
      <c r="BC353" s="110">
        <f t="shared" si="729"/>
        <v>3.3018867924528301</v>
      </c>
      <c r="BD353" s="9">
        <f t="shared" si="387"/>
        <v>175</v>
      </c>
      <c r="BE353" s="10">
        <f t="shared" si="730"/>
        <v>0</v>
      </c>
      <c r="BF353" s="11">
        <f t="shared" si="388"/>
        <v>0</v>
      </c>
      <c r="BG353" s="304">
        <f t="shared" si="709"/>
        <v>58</v>
      </c>
      <c r="BH353" s="298">
        <f t="shared" si="710"/>
        <v>0</v>
      </c>
      <c r="BI353" s="112">
        <f t="shared" si="731"/>
        <v>3.2241379310344827</v>
      </c>
      <c r="BJ353" s="113">
        <f t="shared" si="389"/>
        <v>187</v>
      </c>
      <c r="BK353" s="10">
        <f t="shared" si="732"/>
        <v>0</v>
      </c>
      <c r="BL353" s="119">
        <f t="shared" si="390"/>
        <v>0</v>
      </c>
      <c r="BM353" s="5">
        <v>18</v>
      </c>
      <c r="BN353" s="298">
        <f t="shared" si="420"/>
        <v>0</v>
      </c>
      <c r="BO353" s="6">
        <v>12</v>
      </c>
      <c r="BP353" s="298">
        <f t="shared" si="733"/>
        <v>0</v>
      </c>
      <c r="BQ353" s="6"/>
      <c r="BR353" s="298">
        <f t="shared" si="734"/>
        <v>0</v>
      </c>
      <c r="BS353" s="183">
        <v>1.7222222222222223</v>
      </c>
      <c r="BT353" s="41">
        <f t="shared" si="423"/>
        <v>31</v>
      </c>
      <c r="BU353" s="183">
        <v>2.5</v>
      </c>
      <c r="BV353" s="41">
        <f t="shared" si="735"/>
        <v>30</v>
      </c>
      <c r="BW353" s="183"/>
      <c r="BX353" s="41">
        <f t="shared" si="736"/>
        <v>0</v>
      </c>
      <c r="BY353" s="182"/>
      <c r="BZ353" s="111">
        <f t="shared" si="752"/>
        <v>0</v>
      </c>
      <c r="CA353" s="182"/>
      <c r="CB353" s="111">
        <f t="shared" si="737"/>
        <v>0</v>
      </c>
      <c r="CC353" s="182"/>
      <c r="CD353" s="111">
        <f t="shared" si="738"/>
        <v>0</v>
      </c>
      <c r="CE353" s="8">
        <f t="shared" si="739"/>
        <v>30</v>
      </c>
      <c r="CF353" s="298">
        <f t="shared" si="396"/>
        <v>0</v>
      </c>
      <c r="CG353" s="110">
        <f t="shared" si="740"/>
        <v>2.0333333333333332</v>
      </c>
      <c r="CH353" s="9">
        <f t="shared" si="397"/>
        <v>61</v>
      </c>
      <c r="CI353" s="10">
        <f t="shared" si="741"/>
        <v>0</v>
      </c>
      <c r="CJ353" s="117">
        <f t="shared" si="398"/>
        <v>0</v>
      </c>
      <c r="CK353" s="5">
        <v>5</v>
      </c>
      <c r="CL353" s="302">
        <f t="shared" si="742"/>
        <v>0</v>
      </c>
      <c r="CM353" s="40">
        <v>3.6</v>
      </c>
      <c r="CN353" s="9">
        <f t="shared" si="743"/>
        <v>18</v>
      </c>
      <c r="CO353" s="6"/>
      <c r="CP353" s="117">
        <f t="shared" si="744"/>
        <v>0</v>
      </c>
      <c r="CQ353" s="195">
        <f t="shared" si="696"/>
        <v>37</v>
      </c>
      <c r="CR353" s="298">
        <f t="shared" si="697"/>
        <v>0</v>
      </c>
      <c r="CS353" s="9">
        <f t="shared" si="698"/>
        <v>117</v>
      </c>
      <c r="CT353" s="117" t="str">
        <f t="shared" si="699"/>
        <v/>
      </c>
      <c r="CU353" s="196">
        <f t="shared" si="700"/>
        <v>12</v>
      </c>
      <c r="CV353" s="298">
        <f t="shared" si="701"/>
        <v>0</v>
      </c>
      <c r="CW353" s="31">
        <f t="shared" si="702"/>
        <v>30</v>
      </c>
      <c r="CX353" s="121">
        <f t="shared" si="703"/>
        <v>0</v>
      </c>
      <c r="CY353" s="196">
        <f t="shared" si="745"/>
        <v>49</v>
      </c>
      <c r="CZ353" s="298">
        <f t="shared" si="746"/>
        <v>0</v>
      </c>
      <c r="DA353" s="31">
        <f t="shared" si="747"/>
        <v>147</v>
      </c>
      <c r="DB353" s="121" t="str">
        <f t="shared" si="748"/>
        <v/>
      </c>
      <c r="DC353" s="196">
        <f t="shared" si="704"/>
        <v>53</v>
      </c>
      <c r="DD353" s="298">
        <f t="shared" si="705"/>
        <v>0</v>
      </c>
      <c r="DE353" s="9">
        <f t="shared" si="706"/>
        <v>175</v>
      </c>
      <c r="DF353" s="11" t="str">
        <f t="shared" si="707"/>
        <v/>
      </c>
      <c r="DG353" s="29">
        <f t="shared" si="749"/>
        <v>266</v>
      </c>
      <c r="DH353" s="11" t="str">
        <f t="shared" si="750"/>
        <v/>
      </c>
    </row>
    <row r="354" spans="1:112">
      <c r="A354" s="172" t="s">
        <v>290</v>
      </c>
      <c r="B354" s="171" t="s">
        <v>686</v>
      </c>
      <c r="C354" s="172">
        <v>224891</v>
      </c>
      <c r="D354" s="135">
        <v>10</v>
      </c>
      <c r="E354" s="413">
        <v>74</v>
      </c>
      <c r="F354" s="346">
        <v>3</v>
      </c>
      <c r="G354" s="116">
        <f t="shared" si="393"/>
        <v>71</v>
      </c>
      <c r="H354" s="108">
        <f t="shared" si="708"/>
        <v>71</v>
      </c>
      <c r="I354" s="376">
        <f t="shared" si="695"/>
        <v>0</v>
      </c>
      <c r="J354" s="375"/>
      <c r="K354" s="5">
        <v>13</v>
      </c>
      <c r="L354" s="302">
        <f t="shared" si="394"/>
        <v>0</v>
      </c>
      <c r="M354" s="512">
        <v>5</v>
      </c>
      <c r="N354" s="302">
        <f t="shared" si="711"/>
        <v>0</v>
      </c>
      <c r="O354" s="512"/>
      <c r="P354" s="302">
        <f t="shared" si="712"/>
        <v>0</v>
      </c>
      <c r="Q354" s="520">
        <v>3</v>
      </c>
      <c r="R354" s="120">
        <f t="shared" si="376"/>
        <v>39</v>
      </c>
      <c r="S354" s="520">
        <v>2.4</v>
      </c>
      <c r="T354" s="120">
        <f t="shared" si="713"/>
        <v>12</v>
      </c>
      <c r="U354" s="520"/>
      <c r="V354" s="120">
        <f t="shared" si="714"/>
        <v>0</v>
      </c>
      <c r="W354" s="520"/>
      <c r="X354" s="7">
        <f t="shared" si="751"/>
        <v>0</v>
      </c>
      <c r="Y354" s="182"/>
      <c r="Z354" s="7">
        <f t="shared" si="715"/>
        <v>0</v>
      </c>
      <c r="AA354" s="182"/>
      <c r="AB354" s="7">
        <f t="shared" si="716"/>
        <v>0</v>
      </c>
      <c r="AC354" s="8">
        <f t="shared" si="717"/>
        <v>18</v>
      </c>
      <c r="AD354" s="298">
        <f t="shared" si="379"/>
        <v>0</v>
      </c>
      <c r="AE354" s="110">
        <f t="shared" si="718"/>
        <v>2.8333333333333335</v>
      </c>
      <c r="AF354" s="9">
        <f t="shared" si="380"/>
        <v>51</v>
      </c>
      <c r="AG354" s="10">
        <f t="shared" si="719"/>
        <v>0</v>
      </c>
      <c r="AH354" s="11">
        <f t="shared" si="381"/>
        <v>0</v>
      </c>
      <c r="AI354" s="6">
        <v>20</v>
      </c>
      <c r="AJ354" s="298">
        <f t="shared" si="720"/>
        <v>0</v>
      </c>
      <c r="AK354" s="6">
        <v>6</v>
      </c>
      <c r="AL354" s="298">
        <f t="shared" si="721"/>
        <v>0</v>
      </c>
      <c r="AM354" s="6"/>
      <c r="AN354" s="298">
        <f t="shared" si="722"/>
        <v>0</v>
      </c>
      <c r="AO354" s="182">
        <v>3.3</v>
      </c>
      <c r="AP354" s="41">
        <f t="shared" si="382"/>
        <v>66</v>
      </c>
      <c r="AQ354" s="182">
        <v>4.666666666666667</v>
      </c>
      <c r="AR354" s="41">
        <f t="shared" si="723"/>
        <v>28</v>
      </c>
      <c r="AS354" s="182"/>
      <c r="AT354" s="41">
        <f t="shared" si="724"/>
        <v>0</v>
      </c>
      <c r="AU354" s="182"/>
      <c r="AV354" s="111">
        <f t="shared" si="725"/>
        <v>0</v>
      </c>
      <c r="AW354" s="182"/>
      <c r="AX354" s="111">
        <f t="shared" si="726"/>
        <v>0</v>
      </c>
      <c r="AY354" s="182"/>
      <c r="AZ354" s="118">
        <f t="shared" si="727"/>
        <v>0</v>
      </c>
      <c r="BA354" s="8">
        <f t="shared" si="728"/>
        <v>26</v>
      </c>
      <c r="BB354" s="298">
        <f t="shared" si="386"/>
        <v>0</v>
      </c>
      <c r="BC354" s="110">
        <f t="shared" si="729"/>
        <v>3.6153846153846154</v>
      </c>
      <c r="BD354" s="9">
        <f t="shared" si="387"/>
        <v>94</v>
      </c>
      <c r="BE354" s="10">
        <f t="shared" si="730"/>
        <v>0</v>
      </c>
      <c r="BF354" s="11">
        <f t="shared" si="388"/>
        <v>0</v>
      </c>
      <c r="BG354" s="304">
        <f t="shared" si="709"/>
        <v>44</v>
      </c>
      <c r="BH354" s="298">
        <f t="shared" si="710"/>
        <v>0</v>
      </c>
      <c r="BI354" s="112">
        <f t="shared" si="731"/>
        <v>3.2954545454545454</v>
      </c>
      <c r="BJ354" s="113">
        <f t="shared" si="389"/>
        <v>145</v>
      </c>
      <c r="BK354" s="10">
        <f t="shared" si="732"/>
        <v>0</v>
      </c>
      <c r="BL354" s="119">
        <f t="shared" si="390"/>
        <v>0</v>
      </c>
      <c r="BM354" s="5">
        <v>14</v>
      </c>
      <c r="BN354" s="298">
        <f t="shared" si="420"/>
        <v>0</v>
      </c>
      <c r="BO354" s="6">
        <v>4</v>
      </c>
      <c r="BP354" s="298">
        <f t="shared" si="733"/>
        <v>0</v>
      </c>
      <c r="BQ354" s="6"/>
      <c r="BR354" s="298">
        <f t="shared" si="734"/>
        <v>0</v>
      </c>
      <c r="BS354" s="183">
        <v>2.4285714285714284</v>
      </c>
      <c r="BT354" s="41">
        <f t="shared" si="423"/>
        <v>34</v>
      </c>
      <c r="BU354" s="183">
        <v>2.5</v>
      </c>
      <c r="BV354" s="41">
        <f t="shared" si="735"/>
        <v>10</v>
      </c>
      <c r="BW354" s="183"/>
      <c r="BX354" s="41">
        <f t="shared" si="736"/>
        <v>0</v>
      </c>
      <c r="BY354" s="182"/>
      <c r="BZ354" s="111">
        <f t="shared" si="752"/>
        <v>0</v>
      </c>
      <c r="CA354" s="182"/>
      <c r="CB354" s="111">
        <f t="shared" si="737"/>
        <v>0</v>
      </c>
      <c r="CC354" s="182"/>
      <c r="CD354" s="111">
        <f t="shared" si="738"/>
        <v>0</v>
      </c>
      <c r="CE354" s="8">
        <f t="shared" si="739"/>
        <v>18</v>
      </c>
      <c r="CF354" s="298">
        <f t="shared" si="396"/>
        <v>0</v>
      </c>
      <c r="CG354" s="110">
        <f t="shared" si="740"/>
        <v>2.4444444444444446</v>
      </c>
      <c r="CH354" s="9">
        <f t="shared" si="397"/>
        <v>44</v>
      </c>
      <c r="CI354" s="10">
        <f t="shared" si="741"/>
        <v>0</v>
      </c>
      <c r="CJ354" s="117">
        <f t="shared" si="398"/>
        <v>0</v>
      </c>
      <c r="CK354" s="5">
        <v>9</v>
      </c>
      <c r="CL354" s="302">
        <f t="shared" si="742"/>
        <v>0</v>
      </c>
      <c r="CM354" s="40">
        <v>2.6666666666666665</v>
      </c>
      <c r="CN354" s="9">
        <f t="shared" si="743"/>
        <v>24</v>
      </c>
      <c r="CO354" s="6"/>
      <c r="CP354" s="117">
        <f t="shared" si="744"/>
        <v>0</v>
      </c>
      <c r="CQ354" s="195">
        <f t="shared" si="696"/>
        <v>20</v>
      </c>
      <c r="CR354" s="298">
        <f t="shared" si="697"/>
        <v>0</v>
      </c>
      <c r="CS354" s="9">
        <f t="shared" si="698"/>
        <v>62</v>
      </c>
      <c r="CT354" s="117" t="str">
        <f t="shared" si="699"/>
        <v/>
      </c>
      <c r="CU354" s="196">
        <f t="shared" si="700"/>
        <v>4</v>
      </c>
      <c r="CV354" s="298">
        <f t="shared" si="701"/>
        <v>0</v>
      </c>
      <c r="CW354" s="31">
        <f t="shared" si="702"/>
        <v>10</v>
      </c>
      <c r="CX354" s="121">
        <f t="shared" si="703"/>
        <v>0</v>
      </c>
      <c r="CY354" s="196">
        <f t="shared" si="745"/>
        <v>24</v>
      </c>
      <c r="CZ354" s="298">
        <f t="shared" si="746"/>
        <v>0</v>
      </c>
      <c r="DA354" s="31">
        <f t="shared" si="747"/>
        <v>72</v>
      </c>
      <c r="DB354" s="121" t="str">
        <f t="shared" si="748"/>
        <v/>
      </c>
      <c r="DC354" s="196">
        <f t="shared" si="704"/>
        <v>26</v>
      </c>
      <c r="DD354" s="298">
        <f t="shared" si="705"/>
        <v>0</v>
      </c>
      <c r="DE354" s="9">
        <f t="shared" si="706"/>
        <v>94</v>
      </c>
      <c r="DF354" s="11" t="str">
        <f t="shared" si="707"/>
        <v/>
      </c>
      <c r="DG354" s="29">
        <f t="shared" si="749"/>
        <v>213</v>
      </c>
      <c r="DH354" s="11" t="str">
        <f t="shared" si="750"/>
        <v/>
      </c>
    </row>
    <row r="355" spans="1:112">
      <c r="A355" s="172" t="s">
        <v>290</v>
      </c>
      <c r="B355" s="171" t="s">
        <v>687</v>
      </c>
      <c r="C355" s="172">
        <v>224961</v>
      </c>
      <c r="D355" s="135">
        <v>10</v>
      </c>
      <c r="E355" s="413">
        <v>169</v>
      </c>
      <c r="F355" s="346">
        <v>2</v>
      </c>
      <c r="G355" s="116">
        <f t="shared" si="393"/>
        <v>167</v>
      </c>
      <c r="H355" s="108">
        <f t="shared" si="708"/>
        <v>167</v>
      </c>
      <c r="I355" s="376">
        <f t="shared" si="695"/>
        <v>0</v>
      </c>
      <c r="J355" s="375"/>
      <c r="K355" s="5">
        <v>6</v>
      </c>
      <c r="L355" s="302">
        <f t="shared" si="394"/>
        <v>0</v>
      </c>
      <c r="M355" s="512">
        <v>5</v>
      </c>
      <c r="N355" s="302">
        <f t="shared" si="711"/>
        <v>0</v>
      </c>
      <c r="O355" s="512"/>
      <c r="P355" s="302">
        <f t="shared" si="712"/>
        <v>0</v>
      </c>
      <c r="Q355" s="520">
        <v>3.3333333333333335</v>
      </c>
      <c r="R355" s="120">
        <f t="shared" si="376"/>
        <v>20</v>
      </c>
      <c r="S355" s="520">
        <v>3.6</v>
      </c>
      <c r="T355" s="120">
        <f t="shared" si="713"/>
        <v>18</v>
      </c>
      <c r="U355" s="520"/>
      <c r="V355" s="120">
        <f t="shared" si="714"/>
        <v>0</v>
      </c>
      <c r="W355" s="520"/>
      <c r="X355" s="7">
        <f t="shared" si="751"/>
        <v>0</v>
      </c>
      <c r="Y355" s="182"/>
      <c r="Z355" s="7">
        <f t="shared" si="715"/>
        <v>0</v>
      </c>
      <c r="AA355" s="182"/>
      <c r="AB355" s="7">
        <f t="shared" si="716"/>
        <v>0</v>
      </c>
      <c r="AC355" s="8">
        <f t="shared" si="717"/>
        <v>11</v>
      </c>
      <c r="AD355" s="298">
        <f t="shared" si="379"/>
        <v>0</v>
      </c>
      <c r="AE355" s="110">
        <f t="shared" si="718"/>
        <v>3.4545454545454546</v>
      </c>
      <c r="AF355" s="9">
        <f t="shared" si="380"/>
        <v>38</v>
      </c>
      <c r="AG355" s="10">
        <f t="shared" si="719"/>
        <v>0</v>
      </c>
      <c r="AH355" s="11">
        <f t="shared" si="381"/>
        <v>0</v>
      </c>
      <c r="AI355" s="6">
        <v>31</v>
      </c>
      <c r="AJ355" s="298">
        <f t="shared" si="720"/>
        <v>0</v>
      </c>
      <c r="AK355" s="6">
        <v>19</v>
      </c>
      <c r="AL355" s="298">
        <f t="shared" si="721"/>
        <v>0</v>
      </c>
      <c r="AM355" s="6"/>
      <c r="AN355" s="298">
        <f t="shared" si="722"/>
        <v>0</v>
      </c>
      <c r="AO355" s="182">
        <v>3.6774193548387095</v>
      </c>
      <c r="AP355" s="41">
        <f t="shared" si="382"/>
        <v>114</v>
      </c>
      <c r="AQ355" s="182">
        <v>4.1052631578947372</v>
      </c>
      <c r="AR355" s="41">
        <f t="shared" si="723"/>
        <v>78</v>
      </c>
      <c r="AS355" s="182"/>
      <c r="AT355" s="41">
        <f t="shared" si="724"/>
        <v>0</v>
      </c>
      <c r="AU355" s="182"/>
      <c r="AV355" s="111">
        <f t="shared" si="725"/>
        <v>0</v>
      </c>
      <c r="AW355" s="182"/>
      <c r="AX355" s="111">
        <f t="shared" si="726"/>
        <v>0</v>
      </c>
      <c r="AY355" s="182"/>
      <c r="AZ355" s="118">
        <f t="shared" si="727"/>
        <v>0</v>
      </c>
      <c r="BA355" s="8">
        <f t="shared" si="728"/>
        <v>50</v>
      </c>
      <c r="BB355" s="298">
        <f t="shared" si="386"/>
        <v>0</v>
      </c>
      <c r="BC355" s="110">
        <f t="shared" si="729"/>
        <v>3.84</v>
      </c>
      <c r="BD355" s="9">
        <f t="shared" si="387"/>
        <v>192</v>
      </c>
      <c r="BE355" s="10">
        <f t="shared" si="730"/>
        <v>0</v>
      </c>
      <c r="BF355" s="11">
        <f t="shared" si="388"/>
        <v>0</v>
      </c>
      <c r="BG355" s="304">
        <f t="shared" si="709"/>
        <v>61</v>
      </c>
      <c r="BH355" s="298">
        <f t="shared" si="710"/>
        <v>0</v>
      </c>
      <c r="BI355" s="112">
        <f t="shared" si="731"/>
        <v>3.7704918032786887</v>
      </c>
      <c r="BJ355" s="113">
        <f t="shared" si="389"/>
        <v>230</v>
      </c>
      <c r="BK355" s="10">
        <f t="shared" si="732"/>
        <v>0</v>
      </c>
      <c r="BL355" s="119">
        <f t="shared" si="390"/>
        <v>0</v>
      </c>
      <c r="BM355" s="5">
        <v>28</v>
      </c>
      <c r="BN355" s="298">
        <f t="shared" si="420"/>
        <v>0</v>
      </c>
      <c r="BO355" s="6">
        <v>52</v>
      </c>
      <c r="BP355" s="298">
        <f t="shared" si="733"/>
        <v>0</v>
      </c>
      <c r="BQ355" s="6"/>
      <c r="BR355" s="298">
        <f t="shared" si="734"/>
        <v>0</v>
      </c>
      <c r="BS355" s="183">
        <v>2.8928571428571428</v>
      </c>
      <c r="BT355" s="41">
        <f t="shared" si="423"/>
        <v>81</v>
      </c>
      <c r="BU355" s="183">
        <v>2.9807692307692308</v>
      </c>
      <c r="BV355" s="41">
        <f t="shared" si="735"/>
        <v>155</v>
      </c>
      <c r="BW355" s="183"/>
      <c r="BX355" s="41">
        <f t="shared" si="736"/>
        <v>0</v>
      </c>
      <c r="BY355" s="182"/>
      <c r="BZ355" s="111">
        <f t="shared" si="752"/>
        <v>0</v>
      </c>
      <c r="CA355" s="182"/>
      <c r="CB355" s="111">
        <f t="shared" si="737"/>
        <v>0</v>
      </c>
      <c r="CC355" s="182"/>
      <c r="CD355" s="111">
        <f t="shared" si="738"/>
        <v>0</v>
      </c>
      <c r="CE355" s="8">
        <f t="shared" si="739"/>
        <v>80</v>
      </c>
      <c r="CF355" s="298">
        <f t="shared" si="396"/>
        <v>0</v>
      </c>
      <c r="CG355" s="110">
        <f t="shared" si="740"/>
        <v>2.95</v>
      </c>
      <c r="CH355" s="9">
        <f t="shared" si="397"/>
        <v>236</v>
      </c>
      <c r="CI355" s="10">
        <f t="shared" si="741"/>
        <v>0</v>
      </c>
      <c r="CJ355" s="117">
        <f t="shared" si="398"/>
        <v>0</v>
      </c>
      <c r="CK355" s="5">
        <v>26</v>
      </c>
      <c r="CL355" s="302">
        <f t="shared" si="742"/>
        <v>0</v>
      </c>
      <c r="CM355" s="40">
        <v>6.884615384615385</v>
      </c>
      <c r="CN355" s="9">
        <f t="shared" si="743"/>
        <v>179</v>
      </c>
      <c r="CO355" s="6"/>
      <c r="CP355" s="117">
        <f t="shared" si="744"/>
        <v>0</v>
      </c>
      <c r="CQ355" s="195">
        <f t="shared" si="696"/>
        <v>47</v>
      </c>
      <c r="CR355" s="298">
        <f t="shared" si="697"/>
        <v>0</v>
      </c>
      <c r="CS355" s="9">
        <f t="shared" si="698"/>
        <v>159</v>
      </c>
      <c r="CT355" s="117" t="str">
        <f t="shared" si="699"/>
        <v/>
      </c>
      <c r="CU355" s="196">
        <f t="shared" si="700"/>
        <v>52</v>
      </c>
      <c r="CV355" s="298">
        <f t="shared" si="701"/>
        <v>0</v>
      </c>
      <c r="CW355" s="31">
        <f t="shared" si="702"/>
        <v>155</v>
      </c>
      <c r="CX355" s="121">
        <f t="shared" si="703"/>
        <v>0</v>
      </c>
      <c r="CY355" s="196">
        <f t="shared" si="745"/>
        <v>99</v>
      </c>
      <c r="CZ355" s="298">
        <f t="shared" si="746"/>
        <v>0</v>
      </c>
      <c r="DA355" s="31">
        <f t="shared" si="747"/>
        <v>314</v>
      </c>
      <c r="DB355" s="121" t="str">
        <f t="shared" si="748"/>
        <v/>
      </c>
      <c r="DC355" s="196">
        <f t="shared" si="704"/>
        <v>50</v>
      </c>
      <c r="DD355" s="298">
        <f t="shared" si="705"/>
        <v>0</v>
      </c>
      <c r="DE355" s="9">
        <f t="shared" si="706"/>
        <v>192</v>
      </c>
      <c r="DF355" s="11" t="str">
        <f t="shared" si="707"/>
        <v/>
      </c>
      <c r="DG355" s="29">
        <f t="shared" si="749"/>
        <v>645</v>
      </c>
      <c r="DH355" s="11" t="str">
        <f t="shared" si="750"/>
        <v/>
      </c>
    </row>
    <row r="356" spans="1:112">
      <c r="A356" s="328" t="s">
        <v>290</v>
      </c>
      <c r="B356" s="329" t="s">
        <v>688</v>
      </c>
      <c r="C356" s="328">
        <v>226107</v>
      </c>
      <c r="D356" s="330">
        <v>10</v>
      </c>
      <c r="E356" s="413">
        <v>157</v>
      </c>
      <c r="F356" s="346">
        <v>5</v>
      </c>
      <c r="G356" s="116">
        <f t="shared" si="393"/>
        <v>152</v>
      </c>
      <c r="H356" s="108">
        <f t="shared" si="708"/>
        <v>152</v>
      </c>
      <c r="I356" s="376">
        <f t="shared" si="695"/>
        <v>0</v>
      </c>
      <c r="J356" s="375"/>
      <c r="K356" s="5">
        <v>9</v>
      </c>
      <c r="L356" s="302">
        <f t="shared" si="394"/>
        <v>0</v>
      </c>
      <c r="M356" s="512">
        <v>6</v>
      </c>
      <c r="N356" s="302">
        <f t="shared" si="711"/>
        <v>0</v>
      </c>
      <c r="O356" s="512"/>
      <c r="P356" s="302">
        <f t="shared" si="712"/>
        <v>0</v>
      </c>
      <c r="Q356" s="520">
        <v>3.7777777777777777</v>
      </c>
      <c r="R356" s="120">
        <f t="shared" si="376"/>
        <v>34</v>
      </c>
      <c r="S356" s="520">
        <v>4</v>
      </c>
      <c r="T356" s="120">
        <f t="shared" si="713"/>
        <v>24</v>
      </c>
      <c r="U356" s="520"/>
      <c r="V356" s="120">
        <f t="shared" si="714"/>
        <v>0</v>
      </c>
      <c r="W356" s="520"/>
      <c r="X356" s="7">
        <f t="shared" si="751"/>
        <v>0</v>
      </c>
      <c r="Y356" s="182"/>
      <c r="Z356" s="7">
        <f t="shared" si="715"/>
        <v>0</v>
      </c>
      <c r="AA356" s="182"/>
      <c r="AB356" s="7">
        <f t="shared" si="716"/>
        <v>0</v>
      </c>
      <c r="AC356" s="8">
        <f t="shared" si="717"/>
        <v>15</v>
      </c>
      <c r="AD356" s="298">
        <f t="shared" si="379"/>
        <v>0</v>
      </c>
      <c r="AE356" s="110">
        <f t="shared" si="718"/>
        <v>3.8666666666666667</v>
      </c>
      <c r="AF356" s="9">
        <f t="shared" si="380"/>
        <v>58</v>
      </c>
      <c r="AG356" s="10">
        <f t="shared" si="719"/>
        <v>0</v>
      </c>
      <c r="AH356" s="11">
        <f t="shared" si="381"/>
        <v>0</v>
      </c>
      <c r="AI356" s="6">
        <v>35</v>
      </c>
      <c r="AJ356" s="298">
        <f t="shared" si="720"/>
        <v>0</v>
      </c>
      <c r="AK356" s="6">
        <v>20</v>
      </c>
      <c r="AL356" s="298">
        <f t="shared" si="721"/>
        <v>0</v>
      </c>
      <c r="AM356" s="6"/>
      <c r="AN356" s="298">
        <f t="shared" si="722"/>
        <v>0</v>
      </c>
      <c r="AO356" s="182">
        <v>4.6571428571428575</v>
      </c>
      <c r="AP356" s="41">
        <f t="shared" si="382"/>
        <v>163</v>
      </c>
      <c r="AQ356" s="182">
        <v>5.4</v>
      </c>
      <c r="AR356" s="41">
        <f t="shared" si="723"/>
        <v>108</v>
      </c>
      <c r="AS356" s="182"/>
      <c r="AT356" s="41">
        <f t="shared" si="724"/>
        <v>0</v>
      </c>
      <c r="AU356" s="182"/>
      <c r="AV356" s="111">
        <f t="shared" si="725"/>
        <v>0</v>
      </c>
      <c r="AW356" s="182"/>
      <c r="AX356" s="111">
        <f t="shared" si="726"/>
        <v>0</v>
      </c>
      <c r="AY356" s="182"/>
      <c r="AZ356" s="118">
        <f t="shared" si="727"/>
        <v>0</v>
      </c>
      <c r="BA356" s="8">
        <f t="shared" si="728"/>
        <v>55</v>
      </c>
      <c r="BB356" s="298">
        <f t="shared" si="386"/>
        <v>0</v>
      </c>
      <c r="BC356" s="110">
        <f t="shared" si="729"/>
        <v>4.9272727272727277</v>
      </c>
      <c r="BD356" s="9">
        <f t="shared" si="387"/>
        <v>271</v>
      </c>
      <c r="BE356" s="10">
        <f t="shared" si="730"/>
        <v>0</v>
      </c>
      <c r="BF356" s="11">
        <f t="shared" si="388"/>
        <v>0</v>
      </c>
      <c r="BG356" s="304">
        <f t="shared" si="709"/>
        <v>70</v>
      </c>
      <c r="BH356" s="298">
        <f t="shared" si="710"/>
        <v>0</v>
      </c>
      <c r="BI356" s="112">
        <f t="shared" si="731"/>
        <v>4.7</v>
      </c>
      <c r="BJ356" s="113">
        <f t="shared" si="389"/>
        <v>329</v>
      </c>
      <c r="BK356" s="10">
        <f t="shared" si="732"/>
        <v>0</v>
      </c>
      <c r="BL356" s="119">
        <f t="shared" si="390"/>
        <v>0</v>
      </c>
      <c r="BM356" s="5">
        <v>20</v>
      </c>
      <c r="BN356" s="298">
        <f t="shared" si="420"/>
        <v>0</v>
      </c>
      <c r="BO356" s="6">
        <v>26</v>
      </c>
      <c r="BP356" s="298">
        <f t="shared" si="733"/>
        <v>0</v>
      </c>
      <c r="BQ356" s="6"/>
      <c r="BR356" s="298">
        <f t="shared" si="734"/>
        <v>0</v>
      </c>
      <c r="BS356" s="183">
        <v>3.1</v>
      </c>
      <c r="BT356" s="41">
        <f t="shared" si="423"/>
        <v>62</v>
      </c>
      <c r="BU356" s="183">
        <v>4.6538461538461542</v>
      </c>
      <c r="BV356" s="41">
        <f t="shared" si="735"/>
        <v>121.00000000000001</v>
      </c>
      <c r="BW356" s="183"/>
      <c r="BX356" s="41">
        <f t="shared" si="736"/>
        <v>0</v>
      </c>
      <c r="BY356" s="182"/>
      <c r="BZ356" s="111">
        <f t="shared" si="752"/>
        <v>0</v>
      </c>
      <c r="CA356" s="182"/>
      <c r="CB356" s="111">
        <f t="shared" si="737"/>
        <v>0</v>
      </c>
      <c r="CC356" s="182"/>
      <c r="CD356" s="111">
        <f t="shared" si="738"/>
        <v>0</v>
      </c>
      <c r="CE356" s="8">
        <f t="shared" si="739"/>
        <v>46</v>
      </c>
      <c r="CF356" s="298">
        <f t="shared" si="396"/>
        <v>0</v>
      </c>
      <c r="CG356" s="110">
        <f t="shared" si="740"/>
        <v>3.9782608695652173</v>
      </c>
      <c r="CH356" s="9">
        <f t="shared" si="397"/>
        <v>183</v>
      </c>
      <c r="CI356" s="10">
        <f t="shared" si="741"/>
        <v>0</v>
      </c>
      <c r="CJ356" s="117">
        <f t="shared" si="398"/>
        <v>0</v>
      </c>
      <c r="CK356" s="5">
        <v>36</v>
      </c>
      <c r="CL356" s="302">
        <f t="shared" si="742"/>
        <v>0</v>
      </c>
      <c r="CM356" s="40">
        <v>5.3055555555555554</v>
      </c>
      <c r="CN356" s="9">
        <f t="shared" si="743"/>
        <v>191</v>
      </c>
      <c r="CO356" s="6"/>
      <c r="CP356" s="117">
        <f t="shared" si="744"/>
        <v>0</v>
      </c>
      <c r="CQ356" s="195">
        <f t="shared" si="696"/>
        <v>40</v>
      </c>
      <c r="CR356" s="298">
        <f t="shared" si="697"/>
        <v>0</v>
      </c>
      <c r="CS356" s="9">
        <f t="shared" si="698"/>
        <v>170</v>
      </c>
      <c r="CT356" s="117" t="str">
        <f t="shared" si="699"/>
        <v/>
      </c>
      <c r="CU356" s="196">
        <f t="shared" si="700"/>
        <v>26</v>
      </c>
      <c r="CV356" s="298">
        <f t="shared" si="701"/>
        <v>0</v>
      </c>
      <c r="CW356" s="31">
        <f t="shared" si="702"/>
        <v>121.00000000000001</v>
      </c>
      <c r="CX356" s="121">
        <f t="shared" si="703"/>
        <v>0</v>
      </c>
      <c r="CY356" s="196">
        <f t="shared" si="745"/>
        <v>66</v>
      </c>
      <c r="CZ356" s="298">
        <f t="shared" si="746"/>
        <v>0</v>
      </c>
      <c r="DA356" s="31">
        <f t="shared" si="747"/>
        <v>291</v>
      </c>
      <c r="DB356" s="121" t="str">
        <f t="shared" si="748"/>
        <v/>
      </c>
      <c r="DC356" s="196">
        <f t="shared" si="704"/>
        <v>55</v>
      </c>
      <c r="DD356" s="298">
        <f t="shared" si="705"/>
        <v>0</v>
      </c>
      <c r="DE356" s="9">
        <f t="shared" si="706"/>
        <v>271</v>
      </c>
      <c r="DF356" s="11" t="str">
        <f t="shared" si="707"/>
        <v/>
      </c>
      <c r="DG356" s="29">
        <f t="shared" si="749"/>
        <v>703</v>
      </c>
      <c r="DH356" s="11" t="str">
        <f t="shared" si="750"/>
        <v/>
      </c>
    </row>
    <row r="357" spans="1:112">
      <c r="A357" s="328" t="s">
        <v>290</v>
      </c>
      <c r="B357" s="329" t="s">
        <v>689</v>
      </c>
      <c r="C357" s="328">
        <v>226116</v>
      </c>
      <c r="D357" s="330">
        <v>10</v>
      </c>
      <c r="E357" s="413">
        <v>163</v>
      </c>
      <c r="F357" s="346">
        <v>4</v>
      </c>
      <c r="G357" s="116">
        <f t="shared" si="393"/>
        <v>159</v>
      </c>
      <c r="H357" s="108">
        <f t="shared" si="708"/>
        <v>159</v>
      </c>
      <c r="I357" s="376">
        <f t="shared" si="695"/>
        <v>0</v>
      </c>
      <c r="J357" s="375"/>
      <c r="K357" s="5">
        <v>6</v>
      </c>
      <c r="L357" s="302">
        <f t="shared" si="394"/>
        <v>0</v>
      </c>
      <c r="M357" s="512">
        <v>2</v>
      </c>
      <c r="N357" s="302">
        <f t="shared" si="711"/>
        <v>0</v>
      </c>
      <c r="O357" s="512"/>
      <c r="P357" s="302">
        <f t="shared" si="712"/>
        <v>0</v>
      </c>
      <c r="Q357" s="520">
        <v>2.3333333333333335</v>
      </c>
      <c r="R357" s="120">
        <f t="shared" si="376"/>
        <v>14</v>
      </c>
      <c r="S357" s="520">
        <v>2.5</v>
      </c>
      <c r="T357" s="120">
        <f t="shared" si="713"/>
        <v>5</v>
      </c>
      <c r="U357" s="520"/>
      <c r="V357" s="120">
        <f t="shared" si="714"/>
        <v>0</v>
      </c>
      <c r="W357" s="520"/>
      <c r="X357" s="7">
        <f t="shared" si="751"/>
        <v>0</v>
      </c>
      <c r="Y357" s="182"/>
      <c r="Z357" s="7">
        <f t="shared" si="715"/>
        <v>0</v>
      </c>
      <c r="AA357" s="182"/>
      <c r="AB357" s="7">
        <f t="shared" si="716"/>
        <v>0</v>
      </c>
      <c r="AC357" s="8">
        <f t="shared" si="717"/>
        <v>8</v>
      </c>
      <c r="AD357" s="298">
        <f t="shared" si="379"/>
        <v>0</v>
      </c>
      <c r="AE357" s="110">
        <f t="shared" si="718"/>
        <v>2.375</v>
      </c>
      <c r="AF357" s="9">
        <f t="shared" si="380"/>
        <v>19</v>
      </c>
      <c r="AG357" s="10">
        <f t="shared" si="719"/>
        <v>0</v>
      </c>
      <c r="AH357" s="11">
        <f t="shared" si="381"/>
        <v>0</v>
      </c>
      <c r="AI357" s="6">
        <v>53</v>
      </c>
      <c r="AJ357" s="298">
        <f t="shared" si="720"/>
        <v>0</v>
      </c>
      <c r="AK357" s="6">
        <v>20</v>
      </c>
      <c r="AL357" s="298">
        <f t="shared" si="721"/>
        <v>0</v>
      </c>
      <c r="AM357" s="6"/>
      <c r="AN357" s="298">
        <f t="shared" si="722"/>
        <v>0</v>
      </c>
      <c r="AO357" s="182">
        <v>4.0377358490566042</v>
      </c>
      <c r="AP357" s="41">
        <f t="shared" si="382"/>
        <v>214.00000000000003</v>
      </c>
      <c r="AQ357" s="182">
        <v>4.1500000000000004</v>
      </c>
      <c r="AR357" s="41">
        <f t="shared" si="723"/>
        <v>83</v>
      </c>
      <c r="AS357" s="182"/>
      <c r="AT357" s="41">
        <f t="shared" si="724"/>
        <v>0</v>
      </c>
      <c r="AU357" s="182"/>
      <c r="AV357" s="111">
        <f t="shared" si="725"/>
        <v>0</v>
      </c>
      <c r="AW357" s="182"/>
      <c r="AX357" s="111">
        <f t="shared" si="726"/>
        <v>0</v>
      </c>
      <c r="AY357" s="182"/>
      <c r="AZ357" s="118">
        <f t="shared" si="727"/>
        <v>0</v>
      </c>
      <c r="BA357" s="8">
        <f t="shared" si="728"/>
        <v>73</v>
      </c>
      <c r="BB357" s="298">
        <f t="shared" si="386"/>
        <v>0</v>
      </c>
      <c r="BC357" s="110">
        <f t="shared" si="729"/>
        <v>4.0684931506849313</v>
      </c>
      <c r="BD357" s="9">
        <f t="shared" si="387"/>
        <v>297</v>
      </c>
      <c r="BE357" s="10">
        <f t="shared" si="730"/>
        <v>0</v>
      </c>
      <c r="BF357" s="11">
        <f t="shared" si="388"/>
        <v>0</v>
      </c>
      <c r="BG357" s="304">
        <f t="shared" si="709"/>
        <v>81</v>
      </c>
      <c r="BH357" s="298">
        <f t="shared" si="710"/>
        <v>0</v>
      </c>
      <c r="BI357" s="112">
        <f t="shared" si="731"/>
        <v>3.9012345679012346</v>
      </c>
      <c r="BJ357" s="113">
        <f t="shared" si="389"/>
        <v>316</v>
      </c>
      <c r="BK357" s="10">
        <f t="shared" si="732"/>
        <v>0</v>
      </c>
      <c r="BL357" s="119">
        <f t="shared" si="390"/>
        <v>0</v>
      </c>
      <c r="BM357" s="5">
        <v>20</v>
      </c>
      <c r="BN357" s="298">
        <f t="shared" si="420"/>
        <v>0</v>
      </c>
      <c r="BO357" s="6">
        <v>33</v>
      </c>
      <c r="BP357" s="298">
        <f t="shared" si="733"/>
        <v>0</v>
      </c>
      <c r="BQ357" s="6"/>
      <c r="BR357" s="298">
        <f t="shared" si="734"/>
        <v>0</v>
      </c>
      <c r="BS357" s="183">
        <v>3.4</v>
      </c>
      <c r="BT357" s="41">
        <f t="shared" si="423"/>
        <v>68</v>
      </c>
      <c r="BU357" s="183">
        <v>3.2121212121212119</v>
      </c>
      <c r="BV357" s="41">
        <f t="shared" si="735"/>
        <v>106</v>
      </c>
      <c r="BW357" s="183"/>
      <c r="BX357" s="41">
        <f t="shared" si="736"/>
        <v>0</v>
      </c>
      <c r="BY357" s="182"/>
      <c r="BZ357" s="111">
        <f t="shared" si="752"/>
        <v>0</v>
      </c>
      <c r="CA357" s="182"/>
      <c r="CB357" s="111">
        <f t="shared" si="737"/>
        <v>0</v>
      </c>
      <c r="CC357" s="182"/>
      <c r="CD357" s="111">
        <f t="shared" si="738"/>
        <v>0</v>
      </c>
      <c r="CE357" s="8">
        <f t="shared" si="739"/>
        <v>53</v>
      </c>
      <c r="CF357" s="298">
        <f t="shared" si="396"/>
        <v>0</v>
      </c>
      <c r="CG357" s="110">
        <f t="shared" si="740"/>
        <v>3.2830188679245285</v>
      </c>
      <c r="CH357" s="9">
        <f t="shared" si="397"/>
        <v>174</v>
      </c>
      <c r="CI357" s="10">
        <f t="shared" si="741"/>
        <v>0</v>
      </c>
      <c r="CJ357" s="117">
        <f t="shared" si="398"/>
        <v>0</v>
      </c>
      <c r="CK357" s="5">
        <v>25</v>
      </c>
      <c r="CL357" s="302">
        <f t="shared" si="742"/>
        <v>0</v>
      </c>
      <c r="CM357" s="40">
        <v>5.48</v>
      </c>
      <c r="CN357" s="9">
        <f t="shared" si="743"/>
        <v>137</v>
      </c>
      <c r="CO357" s="6"/>
      <c r="CP357" s="117">
        <f t="shared" si="744"/>
        <v>0</v>
      </c>
      <c r="CQ357" s="195">
        <f t="shared" si="696"/>
        <v>40</v>
      </c>
      <c r="CR357" s="298">
        <f t="shared" si="697"/>
        <v>0</v>
      </c>
      <c r="CS357" s="9">
        <f t="shared" si="698"/>
        <v>151</v>
      </c>
      <c r="CT357" s="117" t="str">
        <f t="shared" si="699"/>
        <v/>
      </c>
      <c r="CU357" s="196">
        <f t="shared" si="700"/>
        <v>33</v>
      </c>
      <c r="CV357" s="298">
        <f t="shared" si="701"/>
        <v>0</v>
      </c>
      <c r="CW357" s="31">
        <f t="shared" si="702"/>
        <v>106</v>
      </c>
      <c r="CX357" s="121">
        <f t="shared" si="703"/>
        <v>0</v>
      </c>
      <c r="CY357" s="196">
        <f t="shared" si="745"/>
        <v>73</v>
      </c>
      <c r="CZ357" s="298">
        <f t="shared" si="746"/>
        <v>0</v>
      </c>
      <c r="DA357" s="31">
        <f t="shared" si="747"/>
        <v>257</v>
      </c>
      <c r="DB357" s="121" t="str">
        <f t="shared" si="748"/>
        <v/>
      </c>
      <c r="DC357" s="196">
        <f t="shared" si="704"/>
        <v>73</v>
      </c>
      <c r="DD357" s="298">
        <f t="shared" si="705"/>
        <v>0</v>
      </c>
      <c r="DE357" s="9">
        <f t="shared" si="706"/>
        <v>297</v>
      </c>
      <c r="DF357" s="11" t="str">
        <f t="shared" si="707"/>
        <v/>
      </c>
      <c r="DG357" s="29">
        <f t="shared" si="749"/>
        <v>627</v>
      </c>
      <c r="DH357" s="11" t="str">
        <f t="shared" si="750"/>
        <v/>
      </c>
    </row>
    <row r="358" spans="1:112">
      <c r="A358" s="328" t="s">
        <v>290</v>
      </c>
      <c r="B358" s="329" t="s">
        <v>690</v>
      </c>
      <c r="C358" s="333"/>
      <c r="D358" s="330">
        <v>10</v>
      </c>
      <c r="E358" s="413">
        <v>1</v>
      </c>
      <c r="F358" s="346">
        <v>0</v>
      </c>
      <c r="G358" s="116">
        <f t="shared" si="393"/>
        <v>1</v>
      </c>
      <c r="H358" s="108">
        <f t="shared" si="708"/>
        <v>1</v>
      </c>
      <c r="I358" s="376">
        <f t="shared" si="695"/>
        <v>0</v>
      </c>
      <c r="J358" s="375"/>
      <c r="K358" s="5">
        <v>0</v>
      </c>
      <c r="L358" s="302">
        <f t="shared" si="394"/>
        <v>0</v>
      </c>
      <c r="M358" s="512">
        <v>0</v>
      </c>
      <c r="N358" s="302">
        <f t="shared" si="711"/>
        <v>0</v>
      </c>
      <c r="O358" s="512"/>
      <c r="P358" s="302">
        <f t="shared" si="712"/>
        <v>0</v>
      </c>
      <c r="Q358" s="520" t="s">
        <v>397</v>
      </c>
      <c r="R358" s="120">
        <f t="shared" si="376"/>
        <v>0</v>
      </c>
      <c r="S358" s="520" t="s">
        <v>397</v>
      </c>
      <c r="T358" s="120">
        <f t="shared" si="713"/>
        <v>0</v>
      </c>
      <c r="U358" s="520"/>
      <c r="V358" s="120">
        <f t="shared" si="714"/>
        <v>0</v>
      </c>
      <c r="W358" s="520"/>
      <c r="X358" s="7">
        <f t="shared" si="751"/>
        <v>0</v>
      </c>
      <c r="Y358" s="182"/>
      <c r="Z358" s="7">
        <f t="shared" si="715"/>
        <v>0</v>
      </c>
      <c r="AA358" s="182"/>
      <c r="AB358" s="7">
        <f t="shared" si="716"/>
        <v>0</v>
      </c>
      <c r="AC358" s="8">
        <f t="shared" si="717"/>
        <v>0</v>
      </c>
      <c r="AD358" s="298">
        <f t="shared" si="379"/>
        <v>0</v>
      </c>
      <c r="AE358" s="110">
        <f t="shared" si="718"/>
        <v>0</v>
      </c>
      <c r="AF358" s="9">
        <f t="shared" si="380"/>
        <v>0</v>
      </c>
      <c r="AG358" s="10">
        <f t="shared" si="719"/>
        <v>0</v>
      </c>
      <c r="AH358" s="11">
        <f t="shared" si="381"/>
        <v>0</v>
      </c>
      <c r="AI358" s="6">
        <v>0</v>
      </c>
      <c r="AJ358" s="298">
        <f t="shared" si="720"/>
        <v>0</v>
      </c>
      <c r="AK358" s="6">
        <v>0</v>
      </c>
      <c r="AL358" s="298">
        <f t="shared" si="721"/>
        <v>0</v>
      </c>
      <c r="AM358" s="6"/>
      <c r="AN358" s="298">
        <f t="shared" si="722"/>
        <v>0</v>
      </c>
      <c r="AO358" s="182" t="s">
        <v>397</v>
      </c>
      <c r="AP358" s="41">
        <f t="shared" si="382"/>
        <v>0</v>
      </c>
      <c r="AQ358" s="182" t="s">
        <v>397</v>
      </c>
      <c r="AR358" s="41">
        <f t="shared" si="723"/>
        <v>0</v>
      </c>
      <c r="AS358" s="182"/>
      <c r="AT358" s="41">
        <f t="shared" si="724"/>
        <v>0</v>
      </c>
      <c r="AU358" s="182"/>
      <c r="AV358" s="111">
        <f t="shared" si="725"/>
        <v>0</v>
      </c>
      <c r="AW358" s="182"/>
      <c r="AX358" s="111">
        <f t="shared" si="726"/>
        <v>0</v>
      </c>
      <c r="AY358" s="182"/>
      <c r="AZ358" s="118">
        <f t="shared" si="727"/>
        <v>0</v>
      </c>
      <c r="BA358" s="8">
        <f t="shared" si="728"/>
        <v>0</v>
      </c>
      <c r="BB358" s="298">
        <f t="shared" si="386"/>
        <v>0</v>
      </c>
      <c r="BC358" s="110">
        <f t="shared" si="729"/>
        <v>0</v>
      </c>
      <c r="BD358" s="9">
        <f t="shared" si="387"/>
        <v>0</v>
      </c>
      <c r="BE358" s="10">
        <f t="shared" si="730"/>
        <v>0</v>
      </c>
      <c r="BF358" s="11">
        <f t="shared" si="388"/>
        <v>0</v>
      </c>
      <c r="BG358" s="304">
        <f t="shared" si="709"/>
        <v>0</v>
      </c>
      <c r="BH358" s="298">
        <f t="shared" si="710"/>
        <v>0</v>
      </c>
      <c r="BI358" s="112">
        <f t="shared" si="731"/>
        <v>0</v>
      </c>
      <c r="BJ358" s="113">
        <f t="shared" si="389"/>
        <v>0</v>
      </c>
      <c r="BK358" s="10">
        <f t="shared" si="732"/>
        <v>0</v>
      </c>
      <c r="BL358" s="119">
        <f t="shared" si="390"/>
        <v>0</v>
      </c>
      <c r="BM358" s="5">
        <v>1</v>
      </c>
      <c r="BN358" s="298">
        <f t="shared" si="420"/>
        <v>0</v>
      </c>
      <c r="BO358" s="6">
        <v>0</v>
      </c>
      <c r="BP358" s="298">
        <f t="shared" si="733"/>
        <v>0</v>
      </c>
      <c r="BQ358" s="6"/>
      <c r="BR358" s="298">
        <f t="shared" si="734"/>
        <v>0</v>
      </c>
      <c r="BS358" s="183">
        <v>1</v>
      </c>
      <c r="BT358" s="41">
        <f t="shared" si="423"/>
        <v>1</v>
      </c>
      <c r="BU358" s="183" t="s">
        <v>397</v>
      </c>
      <c r="BV358" s="41">
        <f t="shared" si="735"/>
        <v>0</v>
      </c>
      <c r="BW358" s="183"/>
      <c r="BX358" s="41">
        <f t="shared" si="736"/>
        <v>0</v>
      </c>
      <c r="BY358" s="182"/>
      <c r="BZ358" s="111">
        <f t="shared" si="752"/>
        <v>0</v>
      </c>
      <c r="CA358" s="182"/>
      <c r="CB358" s="111">
        <f t="shared" si="737"/>
        <v>0</v>
      </c>
      <c r="CC358" s="182"/>
      <c r="CD358" s="111">
        <f t="shared" si="738"/>
        <v>0</v>
      </c>
      <c r="CE358" s="8">
        <f t="shared" si="739"/>
        <v>1</v>
      </c>
      <c r="CF358" s="298">
        <f t="shared" si="396"/>
        <v>0</v>
      </c>
      <c r="CG358" s="110">
        <f t="shared" si="740"/>
        <v>1</v>
      </c>
      <c r="CH358" s="9">
        <f t="shared" si="397"/>
        <v>1</v>
      </c>
      <c r="CI358" s="10">
        <f t="shared" si="741"/>
        <v>0</v>
      </c>
      <c r="CJ358" s="117">
        <f t="shared" si="398"/>
        <v>0</v>
      </c>
      <c r="CK358" s="5">
        <v>0</v>
      </c>
      <c r="CL358" s="302">
        <f t="shared" si="742"/>
        <v>0</v>
      </c>
      <c r="CM358" s="40" t="s">
        <v>397</v>
      </c>
      <c r="CN358" s="9">
        <f t="shared" si="743"/>
        <v>0</v>
      </c>
      <c r="CO358" s="6"/>
      <c r="CP358" s="117">
        <f t="shared" si="744"/>
        <v>0</v>
      </c>
      <c r="CQ358" s="195">
        <f t="shared" si="696"/>
        <v>1</v>
      </c>
      <c r="CR358" s="298">
        <f t="shared" si="697"/>
        <v>0</v>
      </c>
      <c r="CS358" s="9">
        <f t="shared" si="698"/>
        <v>1</v>
      </c>
      <c r="CT358" s="117" t="str">
        <f t="shared" si="699"/>
        <v/>
      </c>
      <c r="CU358" s="196">
        <f t="shared" si="700"/>
        <v>0</v>
      </c>
      <c r="CV358" s="298">
        <f t="shared" si="701"/>
        <v>0</v>
      </c>
      <c r="CW358" s="31">
        <f t="shared" si="702"/>
        <v>0</v>
      </c>
      <c r="CX358" s="121">
        <f t="shared" si="703"/>
        <v>0</v>
      </c>
      <c r="CY358" s="196">
        <f t="shared" si="745"/>
        <v>1</v>
      </c>
      <c r="CZ358" s="298">
        <f t="shared" si="746"/>
        <v>0</v>
      </c>
      <c r="DA358" s="31">
        <f t="shared" si="747"/>
        <v>1</v>
      </c>
      <c r="DB358" s="121" t="str">
        <f t="shared" si="748"/>
        <v/>
      </c>
      <c r="DC358" s="196">
        <f t="shared" si="704"/>
        <v>0</v>
      </c>
      <c r="DD358" s="298">
        <f t="shared" si="705"/>
        <v>0</v>
      </c>
      <c r="DE358" s="9" t="str">
        <f t="shared" si="706"/>
        <v/>
      </c>
      <c r="DF358" s="11" t="str">
        <f t="shared" si="707"/>
        <v/>
      </c>
      <c r="DG358" s="29">
        <f t="shared" si="749"/>
        <v>1</v>
      </c>
      <c r="DH358" s="11" t="str">
        <f t="shared" si="750"/>
        <v/>
      </c>
    </row>
    <row r="359" spans="1:112">
      <c r="A359" s="172" t="s">
        <v>290</v>
      </c>
      <c r="B359" s="171" t="s">
        <v>691</v>
      </c>
      <c r="C359" s="172">
        <v>227225</v>
      </c>
      <c r="D359" s="135">
        <v>10</v>
      </c>
      <c r="E359" s="413">
        <v>281</v>
      </c>
      <c r="F359" s="346">
        <v>11</v>
      </c>
      <c r="G359" s="116">
        <f t="shared" si="393"/>
        <v>270</v>
      </c>
      <c r="H359" s="108">
        <f t="shared" si="708"/>
        <v>270</v>
      </c>
      <c r="I359" s="376">
        <f t="shared" si="695"/>
        <v>0</v>
      </c>
      <c r="J359" s="375"/>
      <c r="K359" s="5">
        <v>2</v>
      </c>
      <c r="L359" s="302">
        <f t="shared" si="394"/>
        <v>0</v>
      </c>
      <c r="M359" s="512">
        <v>3</v>
      </c>
      <c r="N359" s="302">
        <f t="shared" si="711"/>
        <v>0</v>
      </c>
      <c r="O359" s="512"/>
      <c r="P359" s="302">
        <f t="shared" si="712"/>
        <v>0</v>
      </c>
      <c r="Q359" s="520">
        <v>3</v>
      </c>
      <c r="R359" s="120">
        <f t="shared" si="376"/>
        <v>6</v>
      </c>
      <c r="S359" s="520">
        <v>4</v>
      </c>
      <c r="T359" s="120">
        <f t="shared" si="713"/>
        <v>12</v>
      </c>
      <c r="U359" s="520"/>
      <c r="V359" s="120">
        <f t="shared" si="714"/>
        <v>0</v>
      </c>
      <c r="W359" s="520"/>
      <c r="X359" s="7">
        <f t="shared" si="751"/>
        <v>0</v>
      </c>
      <c r="Y359" s="182"/>
      <c r="Z359" s="7">
        <f t="shared" si="715"/>
        <v>0</v>
      </c>
      <c r="AA359" s="182"/>
      <c r="AB359" s="7">
        <f t="shared" si="716"/>
        <v>0</v>
      </c>
      <c r="AC359" s="8">
        <f t="shared" si="717"/>
        <v>5</v>
      </c>
      <c r="AD359" s="298">
        <f t="shared" si="379"/>
        <v>0</v>
      </c>
      <c r="AE359" s="110">
        <f t="shared" si="718"/>
        <v>3.6</v>
      </c>
      <c r="AF359" s="9">
        <f t="shared" si="380"/>
        <v>18</v>
      </c>
      <c r="AG359" s="10">
        <f t="shared" si="719"/>
        <v>0</v>
      </c>
      <c r="AH359" s="11">
        <f t="shared" si="381"/>
        <v>0</v>
      </c>
      <c r="AI359" s="6">
        <v>77</v>
      </c>
      <c r="AJ359" s="298">
        <f t="shared" si="720"/>
        <v>0</v>
      </c>
      <c r="AK359" s="6">
        <v>64</v>
      </c>
      <c r="AL359" s="298">
        <f t="shared" si="721"/>
        <v>0</v>
      </c>
      <c r="AM359" s="6"/>
      <c r="AN359" s="298">
        <f t="shared" si="722"/>
        <v>0</v>
      </c>
      <c r="AO359" s="182">
        <v>4.0909090909090908</v>
      </c>
      <c r="AP359" s="41">
        <f t="shared" si="382"/>
        <v>315</v>
      </c>
      <c r="AQ359" s="182">
        <v>4.609375</v>
      </c>
      <c r="AR359" s="41">
        <f t="shared" si="723"/>
        <v>295</v>
      </c>
      <c r="AS359" s="182"/>
      <c r="AT359" s="41">
        <f t="shared" si="724"/>
        <v>0</v>
      </c>
      <c r="AU359" s="182"/>
      <c r="AV359" s="111">
        <f t="shared" si="725"/>
        <v>0</v>
      </c>
      <c r="AW359" s="182"/>
      <c r="AX359" s="111">
        <f t="shared" si="726"/>
        <v>0</v>
      </c>
      <c r="AY359" s="182"/>
      <c r="AZ359" s="118">
        <f t="shared" si="727"/>
        <v>0</v>
      </c>
      <c r="BA359" s="8">
        <f t="shared" si="728"/>
        <v>141</v>
      </c>
      <c r="BB359" s="298">
        <f t="shared" si="386"/>
        <v>0</v>
      </c>
      <c r="BC359" s="110">
        <f t="shared" si="729"/>
        <v>4.3262411347517729</v>
      </c>
      <c r="BD359" s="9">
        <f t="shared" si="387"/>
        <v>610</v>
      </c>
      <c r="BE359" s="10">
        <f t="shared" si="730"/>
        <v>0</v>
      </c>
      <c r="BF359" s="11">
        <f t="shared" si="388"/>
        <v>0</v>
      </c>
      <c r="BG359" s="304">
        <f t="shared" si="709"/>
        <v>146</v>
      </c>
      <c r="BH359" s="298">
        <f t="shared" si="710"/>
        <v>0</v>
      </c>
      <c r="BI359" s="112">
        <f t="shared" si="731"/>
        <v>4.3013698630136989</v>
      </c>
      <c r="BJ359" s="113">
        <f t="shared" si="389"/>
        <v>628</v>
      </c>
      <c r="BK359" s="10">
        <f t="shared" si="732"/>
        <v>0</v>
      </c>
      <c r="BL359" s="119">
        <f t="shared" si="390"/>
        <v>0</v>
      </c>
      <c r="BM359" s="5">
        <v>44</v>
      </c>
      <c r="BN359" s="298">
        <f t="shared" si="420"/>
        <v>0</v>
      </c>
      <c r="BO359" s="6">
        <v>39</v>
      </c>
      <c r="BP359" s="298">
        <f t="shared" si="733"/>
        <v>0</v>
      </c>
      <c r="BQ359" s="6"/>
      <c r="BR359" s="298">
        <f t="shared" si="734"/>
        <v>0</v>
      </c>
      <c r="BS359" s="183">
        <v>2.6590909090909092</v>
      </c>
      <c r="BT359" s="41">
        <f t="shared" si="423"/>
        <v>117</v>
      </c>
      <c r="BU359" s="183">
        <v>3.2051282051282053</v>
      </c>
      <c r="BV359" s="41">
        <f t="shared" si="735"/>
        <v>125</v>
      </c>
      <c r="BW359" s="183"/>
      <c r="BX359" s="41">
        <f t="shared" si="736"/>
        <v>0</v>
      </c>
      <c r="BY359" s="182"/>
      <c r="BZ359" s="111">
        <f t="shared" si="752"/>
        <v>0</v>
      </c>
      <c r="CA359" s="182"/>
      <c r="CB359" s="111">
        <f t="shared" si="737"/>
        <v>0</v>
      </c>
      <c r="CC359" s="182"/>
      <c r="CD359" s="111">
        <f t="shared" si="738"/>
        <v>0</v>
      </c>
      <c r="CE359" s="8">
        <f t="shared" si="739"/>
        <v>83</v>
      </c>
      <c r="CF359" s="298">
        <f t="shared" si="396"/>
        <v>0</v>
      </c>
      <c r="CG359" s="110">
        <f t="shared" si="740"/>
        <v>2.9156626506024095</v>
      </c>
      <c r="CH359" s="9">
        <f t="shared" si="397"/>
        <v>242</v>
      </c>
      <c r="CI359" s="10">
        <f t="shared" si="741"/>
        <v>0</v>
      </c>
      <c r="CJ359" s="117">
        <f t="shared" si="398"/>
        <v>0</v>
      </c>
      <c r="CK359" s="5">
        <v>41</v>
      </c>
      <c r="CL359" s="302">
        <f t="shared" si="742"/>
        <v>0</v>
      </c>
      <c r="CM359" s="40">
        <v>5</v>
      </c>
      <c r="CN359" s="9">
        <f t="shared" si="743"/>
        <v>205</v>
      </c>
      <c r="CO359" s="6"/>
      <c r="CP359" s="117">
        <f t="shared" si="744"/>
        <v>0</v>
      </c>
      <c r="CQ359" s="195">
        <f t="shared" si="696"/>
        <v>108</v>
      </c>
      <c r="CR359" s="298">
        <f t="shared" si="697"/>
        <v>0</v>
      </c>
      <c r="CS359" s="9">
        <f t="shared" si="698"/>
        <v>412</v>
      </c>
      <c r="CT359" s="117" t="str">
        <f t="shared" si="699"/>
        <v/>
      </c>
      <c r="CU359" s="196">
        <f t="shared" si="700"/>
        <v>39</v>
      </c>
      <c r="CV359" s="298">
        <f t="shared" si="701"/>
        <v>0</v>
      </c>
      <c r="CW359" s="31">
        <f t="shared" si="702"/>
        <v>125</v>
      </c>
      <c r="CX359" s="121">
        <f t="shared" si="703"/>
        <v>0</v>
      </c>
      <c r="CY359" s="196">
        <f t="shared" si="745"/>
        <v>147</v>
      </c>
      <c r="CZ359" s="298">
        <f t="shared" si="746"/>
        <v>0</v>
      </c>
      <c r="DA359" s="31">
        <f t="shared" si="747"/>
        <v>537</v>
      </c>
      <c r="DB359" s="121" t="str">
        <f t="shared" si="748"/>
        <v/>
      </c>
      <c r="DC359" s="196">
        <f t="shared" si="704"/>
        <v>141</v>
      </c>
      <c r="DD359" s="298">
        <f t="shared" si="705"/>
        <v>0</v>
      </c>
      <c r="DE359" s="9">
        <f t="shared" si="706"/>
        <v>610</v>
      </c>
      <c r="DF359" s="11" t="str">
        <f t="shared" si="707"/>
        <v/>
      </c>
      <c r="DG359" s="29">
        <f t="shared" si="749"/>
        <v>1075</v>
      </c>
      <c r="DH359" s="11" t="str">
        <f t="shared" si="750"/>
        <v/>
      </c>
    </row>
    <row r="360" spans="1:112">
      <c r="A360" s="172" t="s">
        <v>290</v>
      </c>
      <c r="B360" s="171" t="s">
        <v>692</v>
      </c>
      <c r="C360" s="172">
        <v>227386</v>
      </c>
      <c r="D360" s="135">
        <v>10</v>
      </c>
      <c r="E360" s="413">
        <v>220</v>
      </c>
      <c r="F360" s="346">
        <v>0</v>
      </c>
      <c r="G360" s="116">
        <f t="shared" si="393"/>
        <v>220</v>
      </c>
      <c r="H360" s="108">
        <f t="shared" si="708"/>
        <v>220</v>
      </c>
      <c r="I360" s="376">
        <f t="shared" si="695"/>
        <v>0</v>
      </c>
      <c r="J360" s="375"/>
      <c r="K360" s="5">
        <v>15</v>
      </c>
      <c r="L360" s="302">
        <f t="shared" si="394"/>
        <v>0</v>
      </c>
      <c r="M360" s="512">
        <v>16</v>
      </c>
      <c r="N360" s="302">
        <f t="shared" si="711"/>
        <v>0</v>
      </c>
      <c r="O360" s="512"/>
      <c r="P360" s="302">
        <f t="shared" si="712"/>
        <v>0</v>
      </c>
      <c r="Q360" s="520">
        <v>2.8</v>
      </c>
      <c r="R360" s="120">
        <f t="shared" si="376"/>
        <v>42</v>
      </c>
      <c r="S360" s="520">
        <v>3.3125</v>
      </c>
      <c r="T360" s="120">
        <f t="shared" si="713"/>
        <v>53</v>
      </c>
      <c r="U360" s="520"/>
      <c r="V360" s="120">
        <f t="shared" si="714"/>
        <v>0</v>
      </c>
      <c r="W360" s="520"/>
      <c r="X360" s="7">
        <f t="shared" si="751"/>
        <v>0</v>
      </c>
      <c r="Y360" s="182"/>
      <c r="Z360" s="7">
        <f t="shared" si="715"/>
        <v>0</v>
      </c>
      <c r="AA360" s="182"/>
      <c r="AB360" s="7">
        <f t="shared" si="716"/>
        <v>0</v>
      </c>
      <c r="AC360" s="8">
        <f t="shared" si="717"/>
        <v>31</v>
      </c>
      <c r="AD360" s="298">
        <f t="shared" si="379"/>
        <v>0</v>
      </c>
      <c r="AE360" s="110">
        <f t="shared" si="718"/>
        <v>3.064516129032258</v>
      </c>
      <c r="AF360" s="9">
        <f t="shared" si="380"/>
        <v>95</v>
      </c>
      <c r="AG360" s="10">
        <f t="shared" si="719"/>
        <v>0</v>
      </c>
      <c r="AH360" s="11">
        <f t="shared" si="381"/>
        <v>0</v>
      </c>
      <c r="AI360" s="6">
        <v>81</v>
      </c>
      <c r="AJ360" s="298">
        <f t="shared" si="720"/>
        <v>0</v>
      </c>
      <c r="AK360" s="6">
        <v>22</v>
      </c>
      <c r="AL360" s="298">
        <f t="shared" si="721"/>
        <v>0</v>
      </c>
      <c r="AM360" s="6"/>
      <c r="AN360" s="298">
        <f t="shared" si="722"/>
        <v>0</v>
      </c>
      <c r="AO360" s="182">
        <v>3.7160493827160495</v>
      </c>
      <c r="AP360" s="41">
        <f t="shared" si="382"/>
        <v>301</v>
      </c>
      <c r="AQ360" s="182">
        <v>5.0454545454545459</v>
      </c>
      <c r="AR360" s="41">
        <f t="shared" si="723"/>
        <v>111.00000000000001</v>
      </c>
      <c r="AS360" s="182"/>
      <c r="AT360" s="41">
        <f t="shared" si="724"/>
        <v>0</v>
      </c>
      <c r="AU360" s="182"/>
      <c r="AV360" s="111">
        <f t="shared" si="725"/>
        <v>0</v>
      </c>
      <c r="AW360" s="182"/>
      <c r="AX360" s="111">
        <f t="shared" si="726"/>
        <v>0</v>
      </c>
      <c r="AY360" s="182"/>
      <c r="AZ360" s="118">
        <f t="shared" si="727"/>
        <v>0</v>
      </c>
      <c r="BA360" s="8">
        <f t="shared" si="728"/>
        <v>103</v>
      </c>
      <c r="BB360" s="298">
        <f t="shared" si="386"/>
        <v>0</v>
      </c>
      <c r="BC360" s="110">
        <f t="shared" si="729"/>
        <v>4</v>
      </c>
      <c r="BD360" s="9">
        <f t="shared" si="387"/>
        <v>412</v>
      </c>
      <c r="BE360" s="10">
        <f t="shared" si="730"/>
        <v>0</v>
      </c>
      <c r="BF360" s="11">
        <f t="shared" si="388"/>
        <v>0</v>
      </c>
      <c r="BG360" s="304">
        <f t="shared" si="709"/>
        <v>134</v>
      </c>
      <c r="BH360" s="298">
        <f t="shared" si="710"/>
        <v>0</v>
      </c>
      <c r="BI360" s="112">
        <f t="shared" si="731"/>
        <v>3.783582089552239</v>
      </c>
      <c r="BJ360" s="113">
        <f t="shared" si="389"/>
        <v>507</v>
      </c>
      <c r="BK360" s="10">
        <f t="shared" si="732"/>
        <v>0</v>
      </c>
      <c r="BL360" s="119">
        <f t="shared" si="390"/>
        <v>0</v>
      </c>
      <c r="BM360" s="5">
        <v>28</v>
      </c>
      <c r="BN360" s="298">
        <f t="shared" si="420"/>
        <v>0</v>
      </c>
      <c r="BO360" s="6">
        <v>39</v>
      </c>
      <c r="BP360" s="298">
        <f t="shared" si="733"/>
        <v>0</v>
      </c>
      <c r="BQ360" s="6"/>
      <c r="BR360" s="298">
        <f t="shared" si="734"/>
        <v>0</v>
      </c>
      <c r="BS360" s="183">
        <v>2.8214285714285716</v>
      </c>
      <c r="BT360" s="41">
        <f t="shared" si="423"/>
        <v>79</v>
      </c>
      <c r="BU360" s="183">
        <v>3.3333333333333335</v>
      </c>
      <c r="BV360" s="41">
        <f t="shared" si="735"/>
        <v>130</v>
      </c>
      <c r="BW360" s="183"/>
      <c r="BX360" s="41">
        <f t="shared" si="736"/>
        <v>0</v>
      </c>
      <c r="BY360" s="182"/>
      <c r="BZ360" s="111">
        <f t="shared" si="752"/>
        <v>0</v>
      </c>
      <c r="CA360" s="182"/>
      <c r="CB360" s="111">
        <f t="shared" si="737"/>
        <v>0</v>
      </c>
      <c r="CC360" s="182"/>
      <c r="CD360" s="111">
        <f t="shared" si="738"/>
        <v>0</v>
      </c>
      <c r="CE360" s="8">
        <f t="shared" si="739"/>
        <v>67</v>
      </c>
      <c r="CF360" s="298">
        <f t="shared" si="396"/>
        <v>0</v>
      </c>
      <c r="CG360" s="110">
        <f t="shared" si="740"/>
        <v>3.1194029850746268</v>
      </c>
      <c r="CH360" s="9">
        <f t="shared" si="397"/>
        <v>209</v>
      </c>
      <c r="CI360" s="10">
        <f t="shared" si="741"/>
        <v>0</v>
      </c>
      <c r="CJ360" s="117">
        <f t="shared" si="398"/>
        <v>0</v>
      </c>
      <c r="CK360" s="5">
        <v>19</v>
      </c>
      <c r="CL360" s="302">
        <f t="shared" si="742"/>
        <v>0</v>
      </c>
      <c r="CM360" s="40">
        <v>4.6842105263157894</v>
      </c>
      <c r="CN360" s="9">
        <f t="shared" si="743"/>
        <v>89</v>
      </c>
      <c r="CO360" s="6"/>
      <c r="CP360" s="117">
        <f t="shared" si="744"/>
        <v>0</v>
      </c>
      <c r="CQ360" s="195">
        <f t="shared" si="696"/>
        <v>50</v>
      </c>
      <c r="CR360" s="298">
        <f t="shared" si="697"/>
        <v>0</v>
      </c>
      <c r="CS360" s="9">
        <f t="shared" si="698"/>
        <v>190</v>
      </c>
      <c r="CT360" s="117" t="str">
        <f t="shared" si="699"/>
        <v/>
      </c>
      <c r="CU360" s="196">
        <f t="shared" si="700"/>
        <v>39</v>
      </c>
      <c r="CV360" s="298">
        <f t="shared" si="701"/>
        <v>0</v>
      </c>
      <c r="CW360" s="31">
        <f t="shared" si="702"/>
        <v>130</v>
      </c>
      <c r="CX360" s="121">
        <f t="shared" si="703"/>
        <v>0</v>
      </c>
      <c r="CY360" s="196">
        <f t="shared" si="745"/>
        <v>89</v>
      </c>
      <c r="CZ360" s="298">
        <f t="shared" si="746"/>
        <v>0</v>
      </c>
      <c r="DA360" s="31">
        <f t="shared" si="747"/>
        <v>320</v>
      </c>
      <c r="DB360" s="121" t="str">
        <f t="shared" si="748"/>
        <v/>
      </c>
      <c r="DC360" s="196">
        <f t="shared" si="704"/>
        <v>103</v>
      </c>
      <c r="DD360" s="298">
        <f t="shared" si="705"/>
        <v>0</v>
      </c>
      <c r="DE360" s="9">
        <f t="shared" si="706"/>
        <v>412</v>
      </c>
      <c r="DF360" s="11" t="str">
        <f t="shared" si="707"/>
        <v/>
      </c>
      <c r="DG360" s="29">
        <f t="shared" si="749"/>
        <v>805</v>
      </c>
      <c r="DH360" s="11" t="str">
        <f t="shared" si="750"/>
        <v/>
      </c>
    </row>
    <row r="361" spans="1:112">
      <c r="A361" s="172" t="s">
        <v>290</v>
      </c>
      <c r="B361" s="171" t="s">
        <v>693</v>
      </c>
      <c r="C361" s="172">
        <v>227687</v>
      </c>
      <c r="D361" s="135">
        <v>10</v>
      </c>
      <c r="E361" s="413">
        <v>35</v>
      </c>
      <c r="F361" s="346">
        <v>0</v>
      </c>
      <c r="G361" s="116">
        <f t="shared" si="393"/>
        <v>35</v>
      </c>
      <c r="H361" s="108">
        <f t="shared" si="708"/>
        <v>35</v>
      </c>
      <c r="I361" s="376">
        <f t="shared" si="695"/>
        <v>0</v>
      </c>
      <c r="J361" s="375"/>
      <c r="K361" s="5">
        <v>4</v>
      </c>
      <c r="L361" s="302">
        <f t="shared" si="394"/>
        <v>0</v>
      </c>
      <c r="M361" s="512">
        <v>1</v>
      </c>
      <c r="N361" s="302">
        <f t="shared" si="711"/>
        <v>0</v>
      </c>
      <c r="O361" s="512"/>
      <c r="P361" s="302">
        <f t="shared" si="712"/>
        <v>0</v>
      </c>
      <c r="Q361" s="520">
        <v>2.5</v>
      </c>
      <c r="R361" s="120">
        <f t="shared" si="376"/>
        <v>10</v>
      </c>
      <c r="S361" s="520">
        <v>2</v>
      </c>
      <c r="T361" s="120">
        <f t="shared" si="713"/>
        <v>2</v>
      </c>
      <c r="U361" s="520"/>
      <c r="V361" s="120">
        <f t="shared" si="714"/>
        <v>0</v>
      </c>
      <c r="W361" s="520"/>
      <c r="X361" s="7">
        <f t="shared" si="751"/>
        <v>0</v>
      </c>
      <c r="Y361" s="182"/>
      <c r="Z361" s="7">
        <f t="shared" si="715"/>
        <v>0</v>
      </c>
      <c r="AA361" s="182"/>
      <c r="AB361" s="7">
        <f t="shared" si="716"/>
        <v>0</v>
      </c>
      <c r="AC361" s="8">
        <f t="shared" si="717"/>
        <v>5</v>
      </c>
      <c r="AD361" s="298">
        <f t="shared" si="379"/>
        <v>0</v>
      </c>
      <c r="AE361" s="110">
        <f t="shared" si="718"/>
        <v>2.4</v>
      </c>
      <c r="AF361" s="9">
        <f t="shared" si="380"/>
        <v>12</v>
      </c>
      <c r="AG361" s="10">
        <f t="shared" si="719"/>
        <v>0</v>
      </c>
      <c r="AH361" s="11">
        <f t="shared" si="381"/>
        <v>0</v>
      </c>
      <c r="AI361" s="6">
        <v>21</v>
      </c>
      <c r="AJ361" s="298">
        <f t="shared" si="720"/>
        <v>0</v>
      </c>
      <c r="AK361" s="6">
        <v>0</v>
      </c>
      <c r="AL361" s="298">
        <f t="shared" si="721"/>
        <v>0</v>
      </c>
      <c r="AM361" s="6"/>
      <c r="AN361" s="298">
        <f t="shared" si="722"/>
        <v>0</v>
      </c>
      <c r="AO361" s="182">
        <v>2.6190476190476191</v>
      </c>
      <c r="AP361" s="41">
        <f t="shared" si="382"/>
        <v>55</v>
      </c>
      <c r="AQ361" s="182" t="s">
        <v>397</v>
      </c>
      <c r="AR361" s="41">
        <f t="shared" si="723"/>
        <v>0</v>
      </c>
      <c r="AS361" s="182"/>
      <c r="AT361" s="41">
        <f t="shared" si="724"/>
        <v>0</v>
      </c>
      <c r="AU361" s="182"/>
      <c r="AV361" s="111">
        <f t="shared" si="725"/>
        <v>0</v>
      </c>
      <c r="AW361" s="182"/>
      <c r="AX361" s="111">
        <f t="shared" si="726"/>
        <v>0</v>
      </c>
      <c r="AY361" s="182"/>
      <c r="AZ361" s="118">
        <f t="shared" si="727"/>
        <v>0</v>
      </c>
      <c r="BA361" s="8">
        <f t="shared" si="728"/>
        <v>21</v>
      </c>
      <c r="BB361" s="298">
        <f t="shared" si="386"/>
        <v>0</v>
      </c>
      <c r="BC361" s="110">
        <f t="shared" si="729"/>
        <v>2.6190476190476191</v>
      </c>
      <c r="BD361" s="9">
        <f t="shared" si="387"/>
        <v>55</v>
      </c>
      <c r="BE361" s="10">
        <f t="shared" si="730"/>
        <v>0</v>
      </c>
      <c r="BF361" s="11">
        <f t="shared" si="388"/>
        <v>0</v>
      </c>
      <c r="BG361" s="304">
        <f t="shared" si="709"/>
        <v>26</v>
      </c>
      <c r="BH361" s="298">
        <f t="shared" si="710"/>
        <v>0</v>
      </c>
      <c r="BI361" s="112">
        <f t="shared" si="731"/>
        <v>2.5769230769230771</v>
      </c>
      <c r="BJ361" s="113">
        <f t="shared" si="389"/>
        <v>67</v>
      </c>
      <c r="BK361" s="10">
        <f t="shared" si="732"/>
        <v>0</v>
      </c>
      <c r="BL361" s="119">
        <f t="shared" si="390"/>
        <v>0</v>
      </c>
      <c r="BM361" s="5">
        <v>7</v>
      </c>
      <c r="BN361" s="298">
        <f t="shared" si="420"/>
        <v>0</v>
      </c>
      <c r="BO361" s="6">
        <v>0</v>
      </c>
      <c r="BP361" s="298">
        <f t="shared" si="733"/>
        <v>0</v>
      </c>
      <c r="BQ361" s="6"/>
      <c r="BR361" s="298">
        <f t="shared" si="734"/>
        <v>0</v>
      </c>
      <c r="BS361" s="183">
        <v>2</v>
      </c>
      <c r="BT361" s="41">
        <f t="shared" si="423"/>
        <v>14</v>
      </c>
      <c r="BU361" s="183" t="s">
        <v>397</v>
      </c>
      <c r="BV361" s="41">
        <f t="shared" si="735"/>
        <v>0</v>
      </c>
      <c r="BW361" s="183"/>
      <c r="BX361" s="41">
        <f t="shared" si="736"/>
        <v>0</v>
      </c>
      <c r="BY361" s="182"/>
      <c r="BZ361" s="111">
        <f t="shared" si="752"/>
        <v>0</v>
      </c>
      <c r="CA361" s="182"/>
      <c r="CB361" s="111">
        <f t="shared" si="737"/>
        <v>0</v>
      </c>
      <c r="CC361" s="182"/>
      <c r="CD361" s="111">
        <f t="shared" si="738"/>
        <v>0</v>
      </c>
      <c r="CE361" s="8">
        <f t="shared" si="739"/>
        <v>7</v>
      </c>
      <c r="CF361" s="298">
        <f t="shared" si="396"/>
        <v>0</v>
      </c>
      <c r="CG361" s="110">
        <f t="shared" si="740"/>
        <v>2</v>
      </c>
      <c r="CH361" s="9">
        <f t="shared" si="397"/>
        <v>14</v>
      </c>
      <c r="CI361" s="10">
        <f t="shared" si="741"/>
        <v>0</v>
      </c>
      <c r="CJ361" s="117">
        <f t="shared" si="398"/>
        <v>0</v>
      </c>
      <c r="CK361" s="5">
        <v>2</v>
      </c>
      <c r="CL361" s="302">
        <f t="shared" si="742"/>
        <v>0</v>
      </c>
      <c r="CM361" s="40">
        <v>1.5</v>
      </c>
      <c r="CN361" s="9">
        <f t="shared" si="743"/>
        <v>3</v>
      </c>
      <c r="CO361" s="6"/>
      <c r="CP361" s="117">
        <f t="shared" si="744"/>
        <v>0</v>
      </c>
      <c r="CQ361" s="195">
        <f t="shared" si="696"/>
        <v>7</v>
      </c>
      <c r="CR361" s="298">
        <f t="shared" si="697"/>
        <v>0</v>
      </c>
      <c r="CS361" s="9">
        <f t="shared" si="698"/>
        <v>14</v>
      </c>
      <c r="CT361" s="117" t="str">
        <f t="shared" si="699"/>
        <v/>
      </c>
      <c r="CU361" s="196">
        <f t="shared" si="700"/>
        <v>0</v>
      </c>
      <c r="CV361" s="298">
        <f t="shared" si="701"/>
        <v>0</v>
      </c>
      <c r="CW361" s="31">
        <f t="shared" si="702"/>
        <v>0</v>
      </c>
      <c r="CX361" s="121">
        <f t="shared" si="703"/>
        <v>0</v>
      </c>
      <c r="CY361" s="196">
        <f t="shared" si="745"/>
        <v>7</v>
      </c>
      <c r="CZ361" s="298">
        <f t="shared" si="746"/>
        <v>0</v>
      </c>
      <c r="DA361" s="31">
        <f t="shared" si="747"/>
        <v>14</v>
      </c>
      <c r="DB361" s="121" t="str">
        <f t="shared" si="748"/>
        <v/>
      </c>
      <c r="DC361" s="196">
        <f t="shared" si="704"/>
        <v>21</v>
      </c>
      <c r="DD361" s="298">
        <f t="shared" si="705"/>
        <v>0</v>
      </c>
      <c r="DE361" s="9">
        <f t="shared" si="706"/>
        <v>55</v>
      </c>
      <c r="DF361" s="11" t="str">
        <f t="shared" si="707"/>
        <v/>
      </c>
      <c r="DG361" s="29">
        <f t="shared" si="749"/>
        <v>84</v>
      </c>
      <c r="DH361" s="11" t="str">
        <f t="shared" si="750"/>
        <v/>
      </c>
    </row>
    <row r="362" spans="1:112">
      <c r="A362" s="172" t="s">
        <v>290</v>
      </c>
      <c r="B362" s="171" t="s">
        <v>694</v>
      </c>
      <c r="C362" s="172">
        <v>382911</v>
      </c>
      <c r="D362" s="135">
        <v>10</v>
      </c>
      <c r="E362" s="413">
        <v>4</v>
      </c>
      <c r="F362" s="346">
        <v>0</v>
      </c>
      <c r="G362" s="116">
        <f t="shared" si="393"/>
        <v>4</v>
      </c>
      <c r="H362" s="108">
        <f t="shared" si="708"/>
        <v>4</v>
      </c>
      <c r="I362" s="376">
        <f t="shared" si="695"/>
        <v>0</v>
      </c>
      <c r="J362" s="375"/>
      <c r="K362" s="5">
        <v>0</v>
      </c>
      <c r="L362" s="302">
        <f t="shared" si="394"/>
        <v>0</v>
      </c>
      <c r="M362" s="512">
        <v>1</v>
      </c>
      <c r="N362" s="302">
        <f t="shared" si="711"/>
        <v>0</v>
      </c>
      <c r="O362" s="512"/>
      <c r="P362" s="302">
        <f t="shared" si="712"/>
        <v>0</v>
      </c>
      <c r="Q362" s="520" t="s">
        <v>397</v>
      </c>
      <c r="R362" s="120">
        <f t="shared" si="376"/>
        <v>0</v>
      </c>
      <c r="S362" s="520">
        <v>5</v>
      </c>
      <c r="T362" s="120">
        <f t="shared" si="713"/>
        <v>5</v>
      </c>
      <c r="U362" s="520"/>
      <c r="V362" s="120">
        <f t="shared" si="714"/>
        <v>0</v>
      </c>
      <c r="W362" s="520"/>
      <c r="X362" s="7">
        <f t="shared" si="751"/>
        <v>0</v>
      </c>
      <c r="Y362" s="182"/>
      <c r="Z362" s="7">
        <f t="shared" si="715"/>
        <v>0</v>
      </c>
      <c r="AA362" s="182"/>
      <c r="AB362" s="7">
        <f t="shared" si="716"/>
        <v>0</v>
      </c>
      <c r="AC362" s="8">
        <f t="shared" si="717"/>
        <v>1</v>
      </c>
      <c r="AD362" s="298">
        <f t="shared" si="379"/>
        <v>0</v>
      </c>
      <c r="AE362" s="110">
        <f t="shared" si="718"/>
        <v>5</v>
      </c>
      <c r="AF362" s="9">
        <f t="shared" si="380"/>
        <v>5</v>
      </c>
      <c r="AG362" s="10">
        <f t="shared" si="719"/>
        <v>0</v>
      </c>
      <c r="AH362" s="11">
        <f t="shared" si="381"/>
        <v>0</v>
      </c>
      <c r="AI362" s="6">
        <v>1</v>
      </c>
      <c r="AJ362" s="298">
        <f t="shared" si="720"/>
        <v>0</v>
      </c>
      <c r="AK362" s="6">
        <v>1</v>
      </c>
      <c r="AL362" s="298">
        <f t="shared" si="721"/>
        <v>0</v>
      </c>
      <c r="AM362" s="6"/>
      <c r="AN362" s="298">
        <f t="shared" si="722"/>
        <v>0</v>
      </c>
      <c r="AO362" s="182">
        <v>7</v>
      </c>
      <c r="AP362" s="41">
        <f t="shared" si="382"/>
        <v>7</v>
      </c>
      <c r="AQ362" s="182">
        <v>2</v>
      </c>
      <c r="AR362" s="41">
        <f t="shared" si="723"/>
        <v>2</v>
      </c>
      <c r="AS362" s="182"/>
      <c r="AT362" s="41">
        <f t="shared" si="724"/>
        <v>0</v>
      </c>
      <c r="AU362" s="182"/>
      <c r="AV362" s="111">
        <f t="shared" si="725"/>
        <v>0</v>
      </c>
      <c r="AW362" s="182"/>
      <c r="AX362" s="111">
        <f t="shared" si="726"/>
        <v>0</v>
      </c>
      <c r="AY362" s="182"/>
      <c r="AZ362" s="118">
        <f t="shared" si="727"/>
        <v>0</v>
      </c>
      <c r="BA362" s="8">
        <f t="shared" si="728"/>
        <v>2</v>
      </c>
      <c r="BB362" s="298">
        <f t="shared" si="386"/>
        <v>0</v>
      </c>
      <c r="BC362" s="110">
        <f t="shared" si="729"/>
        <v>4.5</v>
      </c>
      <c r="BD362" s="9">
        <f t="shared" si="387"/>
        <v>9</v>
      </c>
      <c r="BE362" s="10">
        <f t="shared" si="730"/>
        <v>0</v>
      </c>
      <c r="BF362" s="11">
        <f t="shared" si="388"/>
        <v>0</v>
      </c>
      <c r="BG362" s="304">
        <f t="shared" si="709"/>
        <v>3</v>
      </c>
      <c r="BH362" s="298">
        <f t="shared" si="710"/>
        <v>0</v>
      </c>
      <c r="BI362" s="112">
        <f t="shared" si="731"/>
        <v>4.666666666666667</v>
      </c>
      <c r="BJ362" s="113">
        <f t="shared" si="389"/>
        <v>14</v>
      </c>
      <c r="BK362" s="10">
        <f t="shared" si="732"/>
        <v>0</v>
      </c>
      <c r="BL362" s="119">
        <f t="shared" si="390"/>
        <v>0</v>
      </c>
      <c r="BM362" s="5">
        <v>0</v>
      </c>
      <c r="BN362" s="298">
        <f t="shared" si="420"/>
        <v>0</v>
      </c>
      <c r="BO362" s="6">
        <v>0</v>
      </c>
      <c r="BP362" s="298">
        <f t="shared" si="733"/>
        <v>0</v>
      </c>
      <c r="BQ362" s="6"/>
      <c r="BR362" s="298">
        <f t="shared" si="734"/>
        <v>0</v>
      </c>
      <c r="BS362" s="183" t="s">
        <v>397</v>
      </c>
      <c r="BT362" s="41">
        <f t="shared" si="423"/>
        <v>0</v>
      </c>
      <c r="BU362" s="183" t="s">
        <v>397</v>
      </c>
      <c r="BV362" s="41">
        <f t="shared" si="735"/>
        <v>0</v>
      </c>
      <c r="BW362" s="183"/>
      <c r="BX362" s="41">
        <f t="shared" si="736"/>
        <v>0</v>
      </c>
      <c r="BY362" s="182"/>
      <c r="BZ362" s="111">
        <f t="shared" si="752"/>
        <v>0</v>
      </c>
      <c r="CA362" s="182"/>
      <c r="CB362" s="111">
        <f t="shared" si="737"/>
        <v>0</v>
      </c>
      <c r="CC362" s="182"/>
      <c r="CD362" s="111">
        <f t="shared" si="738"/>
        <v>0</v>
      </c>
      <c r="CE362" s="8">
        <f t="shared" si="739"/>
        <v>0</v>
      </c>
      <c r="CF362" s="298">
        <f t="shared" si="396"/>
        <v>0</v>
      </c>
      <c r="CG362" s="110">
        <f t="shared" si="740"/>
        <v>0</v>
      </c>
      <c r="CH362" s="9">
        <f t="shared" si="397"/>
        <v>0</v>
      </c>
      <c r="CI362" s="10">
        <f t="shared" si="741"/>
        <v>0</v>
      </c>
      <c r="CJ362" s="117">
        <f t="shared" si="398"/>
        <v>0</v>
      </c>
      <c r="CK362" s="5">
        <v>1</v>
      </c>
      <c r="CL362" s="302">
        <f t="shared" si="742"/>
        <v>0</v>
      </c>
      <c r="CM362" s="40">
        <v>1</v>
      </c>
      <c r="CN362" s="9">
        <f t="shared" si="743"/>
        <v>1</v>
      </c>
      <c r="CO362" s="6"/>
      <c r="CP362" s="117">
        <f t="shared" si="744"/>
        <v>0</v>
      </c>
      <c r="CQ362" s="195">
        <f t="shared" si="696"/>
        <v>1</v>
      </c>
      <c r="CR362" s="298">
        <f t="shared" si="697"/>
        <v>0</v>
      </c>
      <c r="CS362" s="9">
        <f t="shared" si="698"/>
        <v>2</v>
      </c>
      <c r="CT362" s="117" t="str">
        <f t="shared" si="699"/>
        <v/>
      </c>
      <c r="CU362" s="196">
        <f t="shared" si="700"/>
        <v>0</v>
      </c>
      <c r="CV362" s="298">
        <f t="shared" si="701"/>
        <v>0</v>
      </c>
      <c r="CW362" s="31">
        <f t="shared" si="702"/>
        <v>0</v>
      </c>
      <c r="CX362" s="121">
        <f t="shared" si="703"/>
        <v>0</v>
      </c>
      <c r="CY362" s="196">
        <f t="shared" si="745"/>
        <v>1</v>
      </c>
      <c r="CZ362" s="298">
        <f t="shared" si="746"/>
        <v>0</v>
      </c>
      <c r="DA362" s="31">
        <f t="shared" si="747"/>
        <v>2</v>
      </c>
      <c r="DB362" s="121" t="str">
        <f t="shared" si="748"/>
        <v/>
      </c>
      <c r="DC362" s="196">
        <f t="shared" si="704"/>
        <v>2</v>
      </c>
      <c r="DD362" s="298">
        <f t="shared" si="705"/>
        <v>0</v>
      </c>
      <c r="DE362" s="9">
        <f t="shared" si="706"/>
        <v>9</v>
      </c>
      <c r="DF362" s="11" t="str">
        <f t="shared" si="707"/>
        <v/>
      </c>
      <c r="DG362" s="29">
        <f t="shared" si="749"/>
        <v>15</v>
      </c>
      <c r="DH362" s="11" t="str">
        <f t="shared" si="750"/>
        <v/>
      </c>
    </row>
    <row r="363" spans="1:112">
      <c r="A363" s="172" t="s">
        <v>290</v>
      </c>
      <c r="B363" s="171" t="s">
        <v>695</v>
      </c>
      <c r="C363" s="172">
        <v>408394</v>
      </c>
      <c r="D363" s="135">
        <v>10</v>
      </c>
      <c r="E363" s="413">
        <v>121</v>
      </c>
      <c r="F363" s="346">
        <v>14</v>
      </c>
      <c r="G363" s="116">
        <f t="shared" si="393"/>
        <v>107</v>
      </c>
      <c r="H363" s="108">
        <f t="shared" ref="H363:H394" si="753">+K363+M363+O363+AI363+AK363+AM363+BM363+BO363+BQ363+CK363</f>
        <v>107</v>
      </c>
      <c r="I363" s="376">
        <f t="shared" si="695"/>
        <v>0</v>
      </c>
      <c r="J363" s="375"/>
      <c r="K363" s="5">
        <v>0</v>
      </c>
      <c r="L363" s="302">
        <f t="shared" si="394"/>
        <v>0</v>
      </c>
      <c r="M363" s="512">
        <v>1</v>
      </c>
      <c r="N363" s="302">
        <f t="shared" si="711"/>
        <v>0</v>
      </c>
      <c r="O363" s="512"/>
      <c r="P363" s="302">
        <f t="shared" si="712"/>
        <v>0</v>
      </c>
      <c r="Q363" s="520" t="s">
        <v>397</v>
      </c>
      <c r="R363" s="120">
        <f t="shared" si="376"/>
        <v>0</v>
      </c>
      <c r="S363" s="520">
        <v>2</v>
      </c>
      <c r="T363" s="120">
        <f t="shared" si="713"/>
        <v>2</v>
      </c>
      <c r="U363" s="520"/>
      <c r="V363" s="120">
        <f t="shared" si="714"/>
        <v>0</v>
      </c>
      <c r="W363" s="520"/>
      <c r="X363" s="7">
        <f t="shared" si="751"/>
        <v>0</v>
      </c>
      <c r="Y363" s="182"/>
      <c r="Z363" s="7">
        <f t="shared" si="715"/>
        <v>0</v>
      </c>
      <c r="AA363" s="182"/>
      <c r="AB363" s="7">
        <f t="shared" si="716"/>
        <v>0</v>
      </c>
      <c r="AC363" s="8">
        <f t="shared" si="717"/>
        <v>1</v>
      </c>
      <c r="AD363" s="298">
        <f t="shared" si="379"/>
        <v>0</v>
      </c>
      <c r="AE363" s="110">
        <f t="shared" si="718"/>
        <v>2</v>
      </c>
      <c r="AF363" s="9">
        <f t="shared" si="380"/>
        <v>2</v>
      </c>
      <c r="AG363" s="10">
        <f t="shared" si="719"/>
        <v>0</v>
      </c>
      <c r="AH363" s="11">
        <f t="shared" si="381"/>
        <v>0</v>
      </c>
      <c r="AI363" s="6">
        <v>48</v>
      </c>
      <c r="AJ363" s="298">
        <f t="shared" si="720"/>
        <v>0</v>
      </c>
      <c r="AK363" s="6">
        <v>13</v>
      </c>
      <c r="AL363" s="298">
        <f t="shared" si="721"/>
        <v>0</v>
      </c>
      <c r="AM363" s="6"/>
      <c r="AN363" s="298">
        <f t="shared" si="722"/>
        <v>0</v>
      </c>
      <c r="AO363" s="182">
        <v>2.875</v>
      </c>
      <c r="AP363" s="41">
        <f t="shared" si="382"/>
        <v>138</v>
      </c>
      <c r="AQ363" s="182">
        <v>4.1538461538461542</v>
      </c>
      <c r="AR363" s="41">
        <f t="shared" si="723"/>
        <v>54.000000000000007</v>
      </c>
      <c r="AS363" s="182"/>
      <c r="AT363" s="41">
        <f t="shared" si="724"/>
        <v>0</v>
      </c>
      <c r="AU363" s="182"/>
      <c r="AV363" s="111">
        <f t="shared" si="725"/>
        <v>0</v>
      </c>
      <c r="AW363" s="182"/>
      <c r="AX363" s="111">
        <f t="shared" si="726"/>
        <v>0</v>
      </c>
      <c r="AY363" s="182"/>
      <c r="AZ363" s="118">
        <f t="shared" si="727"/>
        <v>0</v>
      </c>
      <c r="BA363" s="8">
        <f t="shared" si="728"/>
        <v>61</v>
      </c>
      <c r="BB363" s="298">
        <f t="shared" si="386"/>
        <v>0</v>
      </c>
      <c r="BC363" s="110">
        <f t="shared" si="729"/>
        <v>3.1475409836065573</v>
      </c>
      <c r="BD363" s="9">
        <f t="shared" si="387"/>
        <v>192</v>
      </c>
      <c r="BE363" s="10">
        <f t="shared" si="730"/>
        <v>0</v>
      </c>
      <c r="BF363" s="11">
        <f t="shared" si="388"/>
        <v>0</v>
      </c>
      <c r="BG363" s="304">
        <f t="shared" si="709"/>
        <v>62</v>
      </c>
      <c r="BH363" s="298">
        <f t="shared" si="710"/>
        <v>0</v>
      </c>
      <c r="BI363" s="112">
        <f t="shared" si="731"/>
        <v>3.129032258064516</v>
      </c>
      <c r="BJ363" s="113">
        <f t="shared" si="389"/>
        <v>194</v>
      </c>
      <c r="BK363" s="10">
        <f t="shared" si="732"/>
        <v>0</v>
      </c>
      <c r="BL363" s="119">
        <f t="shared" si="390"/>
        <v>0</v>
      </c>
      <c r="BM363" s="5">
        <v>33</v>
      </c>
      <c r="BN363" s="298">
        <f t="shared" si="420"/>
        <v>0</v>
      </c>
      <c r="BO363" s="6">
        <v>8</v>
      </c>
      <c r="BP363" s="298">
        <f t="shared" si="733"/>
        <v>0</v>
      </c>
      <c r="BQ363" s="6"/>
      <c r="BR363" s="298">
        <f t="shared" si="734"/>
        <v>0</v>
      </c>
      <c r="BS363" s="183">
        <v>2.5151515151515151</v>
      </c>
      <c r="BT363" s="41">
        <f t="shared" si="423"/>
        <v>83</v>
      </c>
      <c r="BU363" s="183">
        <v>3.5</v>
      </c>
      <c r="BV363" s="41">
        <f t="shared" si="735"/>
        <v>28</v>
      </c>
      <c r="BW363" s="183"/>
      <c r="BX363" s="41">
        <f t="shared" si="736"/>
        <v>0</v>
      </c>
      <c r="BY363" s="182"/>
      <c r="BZ363" s="111">
        <f t="shared" si="752"/>
        <v>0</v>
      </c>
      <c r="CA363" s="182"/>
      <c r="CB363" s="111">
        <f t="shared" si="737"/>
        <v>0</v>
      </c>
      <c r="CC363" s="182"/>
      <c r="CD363" s="111">
        <f t="shared" si="738"/>
        <v>0</v>
      </c>
      <c r="CE363" s="8">
        <f t="shared" si="739"/>
        <v>41</v>
      </c>
      <c r="CF363" s="298">
        <f t="shared" si="396"/>
        <v>0</v>
      </c>
      <c r="CG363" s="110">
        <f t="shared" si="740"/>
        <v>2.7073170731707319</v>
      </c>
      <c r="CH363" s="9">
        <f t="shared" si="397"/>
        <v>111.00000000000001</v>
      </c>
      <c r="CI363" s="10">
        <f t="shared" si="741"/>
        <v>0</v>
      </c>
      <c r="CJ363" s="117">
        <f t="shared" si="398"/>
        <v>0</v>
      </c>
      <c r="CK363" s="5">
        <v>4</v>
      </c>
      <c r="CL363" s="302">
        <f t="shared" si="742"/>
        <v>0</v>
      </c>
      <c r="CM363" s="40">
        <v>7.5</v>
      </c>
      <c r="CN363" s="9">
        <f t="shared" si="743"/>
        <v>30</v>
      </c>
      <c r="CO363" s="6"/>
      <c r="CP363" s="117">
        <f t="shared" si="744"/>
        <v>0</v>
      </c>
      <c r="CQ363" s="195">
        <f t="shared" si="696"/>
        <v>46</v>
      </c>
      <c r="CR363" s="298">
        <f t="shared" si="697"/>
        <v>0</v>
      </c>
      <c r="CS363" s="9">
        <f t="shared" si="698"/>
        <v>137</v>
      </c>
      <c r="CT363" s="117" t="str">
        <f t="shared" si="699"/>
        <v/>
      </c>
      <c r="CU363" s="196">
        <f t="shared" si="700"/>
        <v>8</v>
      </c>
      <c r="CV363" s="298">
        <f t="shared" si="701"/>
        <v>0</v>
      </c>
      <c r="CW363" s="31">
        <f t="shared" si="702"/>
        <v>28</v>
      </c>
      <c r="CX363" s="121">
        <f t="shared" si="703"/>
        <v>0</v>
      </c>
      <c r="CY363" s="196">
        <f t="shared" si="745"/>
        <v>54</v>
      </c>
      <c r="CZ363" s="298">
        <f t="shared" si="746"/>
        <v>0</v>
      </c>
      <c r="DA363" s="31">
        <f t="shared" si="747"/>
        <v>165</v>
      </c>
      <c r="DB363" s="121" t="str">
        <f t="shared" si="748"/>
        <v/>
      </c>
      <c r="DC363" s="196">
        <f t="shared" si="704"/>
        <v>61</v>
      </c>
      <c r="DD363" s="298">
        <f t="shared" si="705"/>
        <v>0</v>
      </c>
      <c r="DE363" s="9">
        <f t="shared" si="706"/>
        <v>192</v>
      </c>
      <c r="DF363" s="11" t="str">
        <f t="shared" si="707"/>
        <v/>
      </c>
      <c r="DG363" s="29">
        <f t="shared" si="749"/>
        <v>335</v>
      </c>
      <c r="DH363" s="11" t="str">
        <f t="shared" si="750"/>
        <v/>
      </c>
    </row>
    <row r="364" spans="1:112">
      <c r="A364" s="328" t="s">
        <v>290</v>
      </c>
      <c r="B364" s="329" t="s">
        <v>696</v>
      </c>
      <c r="C364" s="328">
        <v>229328</v>
      </c>
      <c r="D364" s="330">
        <v>10</v>
      </c>
      <c r="E364" s="413">
        <v>193</v>
      </c>
      <c r="F364" s="346">
        <v>0</v>
      </c>
      <c r="G364" s="116">
        <f t="shared" si="393"/>
        <v>193</v>
      </c>
      <c r="H364" s="108">
        <f t="shared" si="753"/>
        <v>193</v>
      </c>
      <c r="I364" s="376">
        <f t="shared" si="695"/>
        <v>0</v>
      </c>
      <c r="J364" s="375"/>
      <c r="K364" s="5">
        <v>1</v>
      </c>
      <c r="L364" s="302">
        <f t="shared" si="394"/>
        <v>0</v>
      </c>
      <c r="M364" s="512">
        <v>1</v>
      </c>
      <c r="N364" s="302">
        <f t="shared" si="711"/>
        <v>0</v>
      </c>
      <c r="O364" s="512"/>
      <c r="P364" s="302">
        <f t="shared" si="712"/>
        <v>0</v>
      </c>
      <c r="Q364" s="520">
        <v>3</v>
      </c>
      <c r="R364" s="120">
        <f t="shared" si="376"/>
        <v>3</v>
      </c>
      <c r="S364" s="520">
        <v>2</v>
      </c>
      <c r="T364" s="120">
        <f t="shared" si="713"/>
        <v>2</v>
      </c>
      <c r="U364" s="520"/>
      <c r="V364" s="120">
        <f t="shared" si="714"/>
        <v>0</v>
      </c>
      <c r="W364" s="520"/>
      <c r="X364" s="7">
        <f t="shared" si="751"/>
        <v>0</v>
      </c>
      <c r="Y364" s="182"/>
      <c r="Z364" s="7">
        <f t="shared" si="715"/>
        <v>0</v>
      </c>
      <c r="AA364" s="182"/>
      <c r="AB364" s="7">
        <f t="shared" si="716"/>
        <v>0</v>
      </c>
      <c r="AC364" s="8">
        <f t="shared" si="717"/>
        <v>2</v>
      </c>
      <c r="AD364" s="298">
        <f t="shared" si="379"/>
        <v>0</v>
      </c>
      <c r="AE364" s="110">
        <f t="shared" si="718"/>
        <v>2.5</v>
      </c>
      <c r="AF364" s="9">
        <f t="shared" si="380"/>
        <v>5</v>
      </c>
      <c r="AG364" s="10">
        <f t="shared" si="719"/>
        <v>0</v>
      </c>
      <c r="AH364" s="11">
        <f t="shared" si="381"/>
        <v>0</v>
      </c>
      <c r="AI364" s="6">
        <v>54</v>
      </c>
      <c r="AJ364" s="298">
        <f t="shared" si="720"/>
        <v>0</v>
      </c>
      <c r="AK364" s="6">
        <v>24</v>
      </c>
      <c r="AL364" s="298">
        <f t="shared" si="721"/>
        <v>0</v>
      </c>
      <c r="AM364" s="6"/>
      <c r="AN364" s="298">
        <f t="shared" si="722"/>
        <v>0</v>
      </c>
      <c r="AO364" s="182">
        <v>3.3888888888888888</v>
      </c>
      <c r="AP364" s="41">
        <f t="shared" si="382"/>
        <v>183</v>
      </c>
      <c r="AQ364" s="182">
        <v>3.5</v>
      </c>
      <c r="AR364" s="41">
        <f t="shared" si="723"/>
        <v>84</v>
      </c>
      <c r="AS364" s="182"/>
      <c r="AT364" s="41">
        <f t="shared" si="724"/>
        <v>0</v>
      </c>
      <c r="AU364" s="182"/>
      <c r="AV364" s="111">
        <f t="shared" si="725"/>
        <v>0</v>
      </c>
      <c r="AW364" s="182"/>
      <c r="AX364" s="111">
        <f t="shared" si="726"/>
        <v>0</v>
      </c>
      <c r="AY364" s="182"/>
      <c r="AZ364" s="118">
        <f t="shared" si="727"/>
        <v>0</v>
      </c>
      <c r="BA364" s="8">
        <f t="shared" si="728"/>
        <v>78</v>
      </c>
      <c r="BB364" s="298">
        <f t="shared" si="386"/>
        <v>0</v>
      </c>
      <c r="BC364" s="110">
        <f t="shared" si="729"/>
        <v>3.4230769230769229</v>
      </c>
      <c r="BD364" s="9">
        <f t="shared" si="387"/>
        <v>267</v>
      </c>
      <c r="BE364" s="10">
        <f t="shared" si="730"/>
        <v>0</v>
      </c>
      <c r="BF364" s="11">
        <f t="shared" si="388"/>
        <v>0</v>
      </c>
      <c r="BG364" s="304">
        <f t="shared" ref="BG364:BG395" si="754">AC364+BA364</f>
        <v>80</v>
      </c>
      <c r="BH364" s="298">
        <f t="shared" si="710"/>
        <v>0</v>
      </c>
      <c r="BI364" s="112">
        <f t="shared" si="731"/>
        <v>3.4</v>
      </c>
      <c r="BJ364" s="113">
        <f t="shared" si="389"/>
        <v>272</v>
      </c>
      <c r="BK364" s="10">
        <f t="shared" si="732"/>
        <v>0</v>
      </c>
      <c r="BL364" s="119">
        <f t="shared" si="390"/>
        <v>0</v>
      </c>
      <c r="BM364" s="5">
        <v>39</v>
      </c>
      <c r="BN364" s="298">
        <f t="shared" si="420"/>
        <v>0</v>
      </c>
      <c r="BO364" s="6">
        <v>57</v>
      </c>
      <c r="BP364" s="298">
        <f t="shared" si="733"/>
        <v>0</v>
      </c>
      <c r="BQ364" s="6"/>
      <c r="BR364" s="298">
        <f t="shared" si="734"/>
        <v>0</v>
      </c>
      <c r="BS364" s="183">
        <v>2.8974358974358974</v>
      </c>
      <c r="BT364" s="41">
        <f t="shared" si="423"/>
        <v>113</v>
      </c>
      <c r="BU364" s="183">
        <v>2.192982456140351</v>
      </c>
      <c r="BV364" s="41">
        <f t="shared" si="735"/>
        <v>125.00000000000001</v>
      </c>
      <c r="BW364" s="183"/>
      <c r="BX364" s="41">
        <f t="shared" si="736"/>
        <v>0</v>
      </c>
      <c r="BY364" s="182"/>
      <c r="BZ364" s="111">
        <f t="shared" si="752"/>
        <v>0</v>
      </c>
      <c r="CA364" s="182"/>
      <c r="CB364" s="111">
        <f t="shared" si="737"/>
        <v>0</v>
      </c>
      <c r="CC364" s="182"/>
      <c r="CD364" s="111">
        <f t="shared" si="738"/>
        <v>0</v>
      </c>
      <c r="CE364" s="8">
        <f t="shared" si="739"/>
        <v>96</v>
      </c>
      <c r="CF364" s="298">
        <f t="shared" si="396"/>
        <v>0</v>
      </c>
      <c r="CG364" s="110">
        <f t="shared" si="740"/>
        <v>2.4791666666666665</v>
      </c>
      <c r="CH364" s="9">
        <f t="shared" si="397"/>
        <v>238</v>
      </c>
      <c r="CI364" s="10">
        <f t="shared" si="741"/>
        <v>0</v>
      </c>
      <c r="CJ364" s="117">
        <f t="shared" si="398"/>
        <v>0</v>
      </c>
      <c r="CK364" s="5">
        <v>17</v>
      </c>
      <c r="CL364" s="302">
        <f t="shared" si="742"/>
        <v>0</v>
      </c>
      <c r="CM364" s="40">
        <v>4.6470588235294121</v>
      </c>
      <c r="CN364" s="9">
        <f t="shared" si="743"/>
        <v>79</v>
      </c>
      <c r="CO364" s="6"/>
      <c r="CP364" s="117">
        <f t="shared" si="744"/>
        <v>0</v>
      </c>
      <c r="CQ364" s="195">
        <f t="shared" si="696"/>
        <v>63</v>
      </c>
      <c r="CR364" s="298">
        <f t="shared" si="697"/>
        <v>0</v>
      </c>
      <c r="CS364" s="9">
        <f t="shared" si="698"/>
        <v>197</v>
      </c>
      <c r="CT364" s="117" t="str">
        <f t="shared" si="699"/>
        <v/>
      </c>
      <c r="CU364" s="196">
        <f t="shared" si="700"/>
        <v>57</v>
      </c>
      <c r="CV364" s="298">
        <f t="shared" si="701"/>
        <v>0</v>
      </c>
      <c r="CW364" s="31">
        <f t="shared" si="702"/>
        <v>125.00000000000001</v>
      </c>
      <c r="CX364" s="121">
        <f t="shared" si="703"/>
        <v>0</v>
      </c>
      <c r="CY364" s="196">
        <f t="shared" si="745"/>
        <v>120</v>
      </c>
      <c r="CZ364" s="298">
        <f t="shared" si="746"/>
        <v>0</v>
      </c>
      <c r="DA364" s="31">
        <f t="shared" si="747"/>
        <v>322</v>
      </c>
      <c r="DB364" s="121" t="str">
        <f t="shared" si="748"/>
        <v/>
      </c>
      <c r="DC364" s="196">
        <f t="shared" si="704"/>
        <v>78</v>
      </c>
      <c r="DD364" s="298">
        <f t="shared" si="705"/>
        <v>0</v>
      </c>
      <c r="DE364" s="9">
        <f t="shared" si="706"/>
        <v>267</v>
      </c>
      <c r="DF364" s="11" t="str">
        <f t="shared" si="707"/>
        <v/>
      </c>
      <c r="DG364" s="29">
        <f t="shared" si="749"/>
        <v>589</v>
      </c>
      <c r="DH364" s="11" t="str">
        <f t="shared" si="750"/>
        <v/>
      </c>
    </row>
    <row r="365" spans="1:112">
      <c r="A365" s="172" t="s">
        <v>290</v>
      </c>
      <c r="B365" s="171" t="s">
        <v>697</v>
      </c>
      <c r="C365" s="172">
        <v>229832</v>
      </c>
      <c r="D365" s="135">
        <v>10</v>
      </c>
      <c r="E365" s="413">
        <v>125</v>
      </c>
      <c r="F365" s="346">
        <v>0</v>
      </c>
      <c r="G365" s="116">
        <f t="shared" si="393"/>
        <v>125</v>
      </c>
      <c r="H365" s="108">
        <f t="shared" si="753"/>
        <v>125</v>
      </c>
      <c r="I365" s="376">
        <f t="shared" si="695"/>
        <v>0</v>
      </c>
      <c r="J365" s="375"/>
      <c r="K365" s="5">
        <v>5</v>
      </c>
      <c r="L365" s="302">
        <f t="shared" si="394"/>
        <v>0</v>
      </c>
      <c r="M365" s="512">
        <v>4</v>
      </c>
      <c r="N365" s="302">
        <f t="shared" si="711"/>
        <v>0</v>
      </c>
      <c r="O365" s="512"/>
      <c r="P365" s="302">
        <f t="shared" si="712"/>
        <v>0</v>
      </c>
      <c r="Q365" s="520">
        <v>2.4</v>
      </c>
      <c r="R365" s="120">
        <f t="shared" si="376"/>
        <v>12</v>
      </c>
      <c r="S365" s="520">
        <v>2.75</v>
      </c>
      <c r="T365" s="120">
        <f t="shared" si="713"/>
        <v>11</v>
      </c>
      <c r="U365" s="520"/>
      <c r="V365" s="120">
        <f t="shared" si="714"/>
        <v>0</v>
      </c>
      <c r="W365" s="520"/>
      <c r="X365" s="7">
        <f t="shared" si="751"/>
        <v>0</v>
      </c>
      <c r="Y365" s="182"/>
      <c r="Z365" s="7">
        <f t="shared" si="715"/>
        <v>0</v>
      </c>
      <c r="AA365" s="182"/>
      <c r="AB365" s="7">
        <f t="shared" si="716"/>
        <v>0</v>
      </c>
      <c r="AC365" s="8">
        <f t="shared" si="717"/>
        <v>9</v>
      </c>
      <c r="AD365" s="298">
        <f t="shared" si="379"/>
        <v>0</v>
      </c>
      <c r="AE365" s="110">
        <f t="shared" si="718"/>
        <v>2.5555555555555554</v>
      </c>
      <c r="AF365" s="9">
        <f t="shared" si="380"/>
        <v>23</v>
      </c>
      <c r="AG365" s="10">
        <f t="shared" si="719"/>
        <v>0</v>
      </c>
      <c r="AH365" s="11">
        <f t="shared" si="381"/>
        <v>0</v>
      </c>
      <c r="AI365" s="6">
        <v>23</v>
      </c>
      <c r="AJ365" s="298">
        <f t="shared" si="720"/>
        <v>0</v>
      </c>
      <c r="AK365" s="6">
        <v>49</v>
      </c>
      <c r="AL365" s="298">
        <f t="shared" si="721"/>
        <v>0</v>
      </c>
      <c r="AM365" s="6"/>
      <c r="AN365" s="298">
        <f t="shared" si="722"/>
        <v>0</v>
      </c>
      <c r="AO365" s="182">
        <v>3.4782608695652173</v>
      </c>
      <c r="AP365" s="41">
        <f t="shared" si="382"/>
        <v>80</v>
      </c>
      <c r="AQ365" s="182">
        <v>4.3673469387755102</v>
      </c>
      <c r="AR365" s="41">
        <f t="shared" si="723"/>
        <v>214</v>
      </c>
      <c r="AS365" s="182"/>
      <c r="AT365" s="41">
        <f t="shared" si="724"/>
        <v>0</v>
      </c>
      <c r="AU365" s="182"/>
      <c r="AV365" s="111">
        <f t="shared" si="725"/>
        <v>0</v>
      </c>
      <c r="AW365" s="182"/>
      <c r="AX365" s="111">
        <f t="shared" si="726"/>
        <v>0</v>
      </c>
      <c r="AY365" s="182"/>
      <c r="AZ365" s="118">
        <f t="shared" si="727"/>
        <v>0</v>
      </c>
      <c r="BA365" s="8">
        <f t="shared" si="728"/>
        <v>72</v>
      </c>
      <c r="BB365" s="298">
        <f t="shared" si="386"/>
        <v>0</v>
      </c>
      <c r="BC365" s="110">
        <f t="shared" si="729"/>
        <v>4.083333333333333</v>
      </c>
      <c r="BD365" s="9">
        <f t="shared" si="387"/>
        <v>294</v>
      </c>
      <c r="BE365" s="10">
        <f t="shared" si="730"/>
        <v>0</v>
      </c>
      <c r="BF365" s="11">
        <f t="shared" si="388"/>
        <v>0</v>
      </c>
      <c r="BG365" s="304">
        <f t="shared" si="754"/>
        <v>81</v>
      </c>
      <c r="BH365" s="298">
        <f t="shared" si="710"/>
        <v>0</v>
      </c>
      <c r="BI365" s="112">
        <f t="shared" si="731"/>
        <v>3.9135802469135803</v>
      </c>
      <c r="BJ365" s="113">
        <f t="shared" si="389"/>
        <v>317</v>
      </c>
      <c r="BK365" s="10">
        <f t="shared" si="732"/>
        <v>0</v>
      </c>
      <c r="BL365" s="119">
        <f t="shared" si="390"/>
        <v>0</v>
      </c>
      <c r="BM365" s="5">
        <v>14</v>
      </c>
      <c r="BN365" s="298">
        <f t="shared" si="420"/>
        <v>0</v>
      </c>
      <c r="BO365" s="6">
        <v>8</v>
      </c>
      <c r="BP365" s="298">
        <f t="shared" si="733"/>
        <v>0</v>
      </c>
      <c r="BQ365" s="6"/>
      <c r="BR365" s="298">
        <f t="shared" si="734"/>
        <v>0</v>
      </c>
      <c r="BS365" s="183">
        <v>2.4285714285714284</v>
      </c>
      <c r="BT365" s="41">
        <f t="shared" si="423"/>
        <v>34</v>
      </c>
      <c r="BU365" s="183">
        <v>2.625</v>
      </c>
      <c r="BV365" s="41">
        <f t="shared" si="735"/>
        <v>21</v>
      </c>
      <c r="BW365" s="183"/>
      <c r="BX365" s="41">
        <f t="shared" si="736"/>
        <v>0</v>
      </c>
      <c r="BY365" s="182"/>
      <c r="BZ365" s="111">
        <f t="shared" si="752"/>
        <v>0</v>
      </c>
      <c r="CA365" s="182"/>
      <c r="CB365" s="111">
        <f t="shared" si="737"/>
        <v>0</v>
      </c>
      <c r="CC365" s="182"/>
      <c r="CD365" s="111">
        <f t="shared" si="738"/>
        <v>0</v>
      </c>
      <c r="CE365" s="8">
        <f t="shared" si="739"/>
        <v>22</v>
      </c>
      <c r="CF365" s="298">
        <f t="shared" si="396"/>
        <v>0</v>
      </c>
      <c r="CG365" s="110">
        <f t="shared" si="740"/>
        <v>2.5</v>
      </c>
      <c r="CH365" s="9">
        <f t="shared" si="397"/>
        <v>55</v>
      </c>
      <c r="CI365" s="10">
        <f t="shared" si="741"/>
        <v>0</v>
      </c>
      <c r="CJ365" s="117">
        <f t="shared" si="398"/>
        <v>0</v>
      </c>
      <c r="CK365" s="5">
        <v>22</v>
      </c>
      <c r="CL365" s="302">
        <f t="shared" si="742"/>
        <v>0</v>
      </c>
      <c r="CM365" s="40">
        <v>6.1363636363636367</v>
      </c>
      <c r="CN365" s="9">
        <f t="shared" si="743"/>
        <v>135</v>
      </c>
      <c r="CO365" s="6"/>
      <c r="CP365" s="117">
        <f t="shared" si="744"/>
        <v>0</v>
      </c>
      <c r="CQ365" s="195">
        <f t="shared" si="696"/>
        <v>63</v>
      </c>
      <c r="CR365" s="298">
        <f t="shared" si="697"/>
        <v>0</v>
      </c>
      <c r="CS365" s="9">
        <f t="shared" si="698"/>
        <v>248</v>
      </c>
      <c r="CT365" s="117" t="str">
        <f t="shared" si="699"/>
        <v/>
      </c>
      <c r="CU365" s="196">
        <f t="shared" si="700"/>
        <v>8</v>
      </c>
      <c r="CV365" s="298">
        <f t="shared" si="701"/>
        <v>0</v>
      </c>
      <c r="CW365" s="31">
        <f t="shared" si="702"/>
        <v>21</v>
      </c>
      <c r="CX365" s="121">
        <f t="shared" si="703"/>
        <v>0</v>
      </c>
      <c r="CY365" s="196">
        <f t="shared" si="745"/>
        <v>71</v>
      </c>
      <c r="CZ365" s="298">
        <f t="shared" si="746"/>
        <v>0</v>
      </c>
      <c r="DA365" s="31">
        <f t="shared" si="747"/>
        <v>269</v>
      </c>
      <c r="DB365" s="121" t="str">
        <f t="shared" si="748"/>
        <v/>
      </c>
      <c r="DC365" s="196">
        <f t="shared" si="704"/>
        <v>72</v>
      </c>
      <c r="DD365" s="298">
        <f t="shared" si="705"/>
        <v>0</v>
      </c>
      <c r="DE365" s="9">
        <f t="shared" si="706"/>
        <v>294</v>
      </c>
      <c r="DF365" s="11" t="str">
        <f t="shared" si="707"/>
        <v/>
      </c>
      <c r="DG365" s="29">
        <f t="shared" si="749"/>
        <v>507</v>
      </c>
      <c r="DH365" s="11" t="str">
        <f t="shared" si="750"/>
        <v/>
      </c>
    </row>
    <row r="366" spans="1:112">
      <c r="A366" s="284" t="s">
        <v>291</v>
      </c>
      <c r="B366" s="270" t="s">
        <v>541</v>
      </c>
      <c r="C366" s="269">
        <v>232186</v>
      </c>
      <c r="D366" s="138">
        <v>1</v>
      </c>
      <c r="E366" s="335">
        <v>4009</v>
      </c>
      <c r="F366" s="115">
        <v>66</v>
      </c>
      <c r="G366" s="116">
        <f t="shared" si="393"/>
        <v>3943</v>
      </c>
      <c r="H366" s="108">
        <f t="shared" si="753"/>
        <v>3943</v>
      </c>
      <c r="I366" s="376">
        <f t="shared" ref="I366:I397" si="755">+L366+N366+P366+AJ366+AL366+AN366+BN366+BP366+BR366+CL366</f>
        <v>3943</v>
      </c>
      <c r="J366" s="375"/>
      <c r="K366" s="5">
        <v>2</v>
      </c>
      <c r="L366" s="302">
        <f t="shared" si="394"/>
        <v>2</v>
      </c>
      <c r="M366" s="512">
        <v>1</v>
      </c>
      <c r="N366" s="302">
        <f t="shared" si="711"/>
        <v>1</v>
      </c>
      <c r="O366" s="512"/>
      <c r="P366" s="302">
        <f t="shared" si="712"/>
        <v>0</v>
      </c>
      <c r="Q366" s="521">
        <v>3</v>
      </c>
      <c r="R366" s="120">
        <f t="shared" si="376"/>
        <v>6</v>
      </c>
      <c r="S366" s="521">
        <v>3</v>
      </c>
      <c r="T366" s="120">
        <f t="shared" si="713"/>
        <v>3</v>
      </c>
      <c r="U366" s="512"/>
      <c r="V366" s="120">
        <f t="shared" si="714"/>
        <v>0</v>
      </c>
      <c r="W366" s="512">
        <v>114</v>
      </c>
      <c r="X366" s="7">
        <f t="shared" si="751"/>
        <v>228</v>
      </c>
      <c r="Y366" s="6">
        <v>114</v>
      </c>
      <c r="Z366" s="7">
        <f t="shared" si="715"/>
        <v>114</v>
      </c>
      <c r="AA366" s="6"/>
      <c r="AB366" s="7">
        <f t="shared" si="716"/>
        <v>0</v>
      </c>
      <c r="AC366" s="8">
        <f t="shared" si="717"/>
        <v>3</v>
      </c>
      <c r="AD366" s="298">
        <f t="shared" si="379"/>
        <v>3</v>
      </c>
      <c r="AE366" s="110">
        <f t="shared" si="718"/>
        <v>3</v>
      </c>
      <c r="AF366" s="9">
        <f t="shared" si="380"/>
        <v>9</v>
      </c>
      <c r="AG366" s="10">
        <f t="shared" si="719"/>
        <v>114</v>
      </c>
      <c r="AH366" s="11">
        <f t="shared" si="381"/>
        <v>342</v>
      </c>
      <c r="AI366" s="6">
        <v>1492</v>
      </c>
      <c r="AJ366" s="298">
        <f t="shared" si="720"/>
        <v>1492</v>
      </c>
      <c r="AK366" s="6">
        <v>202</v>
      </c>
      <c r="AL366" s="298">
        <f t="shared" si="721"/>
        <v>202</v>
      </c>
      <c r="AM366" s="6"/>
      <c r="AN366" s="298">
        <f t="shared" si="722"/>
        <v>0</v>
      </c>
      <c r="AO366" s="188">
        <v>4.889527027027027</v>
      </c>
      <c r="AP366" s="41">
        <f t="shared" si="382"/>
        <v>7295.1743243243245</v>
      </c>
      <c r="AQ366" s="188">
        <v>6.5470297029702973</v>
      </c>
      <c r="AR366" s="41">
        <f t="shared" si="723"/>
        <v>1322.5</v>
      </c>
      <c r="AS366" s="6"/>
      <c r="AT366" s="41">
        <f t="shared" si="724"/>
        <v>0</v>
      </c>
      <c r="AU366" s="6">
        <v>126.64121621621622</v>
      </c>
      <c r="AV366" s="111">
        <f t="shared" si="725"/>
        <v>188948.69459459459</v>
      </c>
      <c r="AW366" s="6">
        <v>119.76237623762377</v>
      </c>
      <c r="AX366" s="111">
        <f t="shared" si="726"/>
        <v>24192</v>
      </c>
      <c r="AY366" s="6"/>
      <c r="AZ366" s="118">
        <f t="shared" si="727"/>
        <v>0</v>
      </c>
      <c r="BA366" s="8">
        <f t="shared" si="728"/>
        <v>1694</v>
      </c>
      <c r="BB366" s="298">
        <f t="shared" si="386"/>
        <v>1694</v>
      </c>
      <c r="BC366" s="110">
        <f t="shared" si="729"/>
        <v>5.0871749258112899</v>
      </c>
      <c r="BD366" s="9">
        <f t="shared" si="387"/>
        <v>8617.6743243243254</v>
      </c>
      <c r="BE366" s="10">
        <f t="shared" si="730"/>
        <v>125.82095312549858</v>
      </c>
      <c r="BF366" s="11">
        <f t="shared" si="388"/>
        <v>213140.69459459459</v>
      </c>
      <c r="BG366" s="304">
        <f t="shared" si="754"/>
        <v>1697</v>
      </c>
      <c r="BH366" s="298">
        <f t="shared" ref="BH366:BH397" si="756">AD366+BB366</f>
        <v>1697</v>
      </c>
      <c r="BI366" s="112">
        <f t="shared" si="731"/>
        <v>5.083485164598895</v>
      </c>
      <c r="BJ366" s="113">
        <f t="shared" si="389"/>
        <v>8626.6743243243254</v>
      </c>
      <c r="BK366" s="10">
        <f t="shared" si="732"/>
        <v>125.80005574224785</v>
      </c>
      <c r="BL366" s="119">
        <f t="shared" si="390"/>
        <v>213482.69459459459</v>
      </c>
      <c r="BM366" s="5">
        <v>1451</v>
      </c>
      <c r="BN366" s="298">
        <f t="shared" si="420"/>
        <v>1451</v>
      </c>
      <c r="BO366" s="6">
        <v>795</v>
      </c>
      <c r="BP366" s="298">
        <f t="shared" si="733"/>
        <v>795</v>
      </c>
      <c r="BQ366" s="6"/>
      <c r="BR366" s="298">
        <f t="shared" si="734"/>
        <v>0</v>
      </c>
      <c r="BS366" s="189">
        <v>3.3115093039283252</v>
      </c>
      <c r="BT366" s="41">
        <f t="shared" si="423"/>
        <v>4805</v>
      </c>
      <c r="BU366" s="189">
        <v>3.9943396226415095</v>
      </c>
      <c r="BV366" s="41">
        <f t="shared" si="735"/>
        <v>3175.5</v>
      </c>
      <c r="BW366" s="40"/>
      <c r="BX366" s="41">
        <f t="shared" si="736"/>
        <v>0</v>
      </c>
      <c r="BY366" s="6">
        <v>79.223983459682984</v>
      </c>
      <c r="BZ366" s="111">
        <f t="shared" si="752"/>
        <v>114954.00000000001</v>
      </c>
      <c r="CA366" s="6">
        <v>73.280503144654091</v>
      </c>
      <c r="CB366" s="111">
        <f t="shared" si="737"/>
        <v>58258</v>
      </c>
      <c r="CC366" s="6"/>
      <c r="CD366" s="111">
        <f t="shared" si="738"/>
        <v>0</v>
      </c>
      <c r="CE366" s="8">
        <f t="shared" si="739"/>
        <v>2246</v>
      </c>
      <c r="CF366" s="298">
        <f t="shared" si="396"/>
        <v>2246</v>
      </c>
      <c r="CG366" s="110">
        <f t="shared" si="740"/>
        <v>3.5532056990204808</v>
      </c>
      <c r="CH366" s="9">
        <f t="shared" si="397"/>
        <v>7980.5</v>
      </c>
      <c r="CI366" s="10">
        <f t="shared" si="741"/>
        <v>77.120213713268029</v>
      </c>
      <c r="CJ366" s="117">
        <f t="shared" si="398"/>
        <v>173212</v>
      </c>
      <c r="CK366" s="5"/>
      <c r="CL366" s="302">
        <f t="shared" si="742"/>
        <v>0</v>
      </c>
      <c r="CM366" s="189"/>
      <c r="CN366" s="9">
        <f t="shared" si="743"/>
        <v>0</v>
      </c>
      <c r="CO366" s="6"/>
      <c r="CP366" s="117">
        <f t="shared" si="744"/>
        <v>0</v>
      </c>
      <c r="CQ366" s="195">
        <f t="shared" ref="CQ366:CQ397" si="757">(K366+AI366+BM366)</f>
        <v>2945</v>
      </c>
      <c r="CR366" s="298">
        <f t="shared" ref="CR366:CR397" si="758">(L366+AJ366+BN366)</f>
        <v>2945</v>
      </c>
      <c r="CS366" s="9">
        <f t="shared" ref="CS366:CS397" si="759">IF(CQ366&gt;0,(R366+AP366+BT366),"")</f>
        <v>12106.174324324325</v>
      </c>
      <c r="CT366" s="117">
        <f t="shared" ref="CT366:CT397" si="760">IF(CR366&gt;0,(X366+AV366+BZ366),"")</f>
        <v>304130.69459459459</v>
      </c>
      <c r="CU366" s="196">
        <f t="shared" ref="CU366:CU397" si="761">(M366+AK366+BO366)</f>
        <v>998</v>
      </c>
      <c r="CV366" s="298">
        <f t="shared" ref="CV366:CV397" si="762">(N366+AL366+BP366)</f>
        <v>998</v>
      </c>
      <c r="CW366" s="31">
        <f t="shared" ref="CW366:CW397" si="763">IF(CU366&gt;0,T366+AR366+BV366,)</f>
        <v>4501</v>
      </c>
      <c r="CX366" s="121">
        <f t="shared" ref="CX366:CX397" si="764">IF(CV366&gt;0,Z366+AX366+CB366,)</f>
        <v>82564</v>
      </c>
      <c r="CY366" s="196">
        <f t="shared" si="745"/>
        <v>3943</v>
      </c>
      <c r="CZ366" s="298">
        <f t="shared" si="746"/>
        <v>3943</v>
      </c>
      <c r="DA366" s="31">
        <f t="shared" si="747"/>
        <v>16607.174324324325</v>
      </c>
      <c r="DB366" s="121">
        <f t="shared" si="748"/>
        <v>386694.69459459459</v>
      </c>
      <c r="DC366" s="196">
        <f t="shared" ref="DC366:DC397" si="765">(O366+AM366+BQ366)</f>
        <v>0</v>
      </c>
      <c r="DD366" s="298">
        <f t="shared" ref="DD366:DD397" si="766">(P366+AN366+BR366)</f>
        <v>0</v>
      </c>
      <c r="DE366" s="9" t="str">
        <f t="shared" ref="DE366:DE397" si="767">IF(DC366&gt;0,(V366+AT366+BX366),"")</f>
        <v/>
      </c>
      <c r="DF366" s="11" t="str">
        <f t="shared" ref="DF366:DF397" si="768">IF(DD366&gt;0,(AB366+AZ366+CD366),"")</f>
        <v/>
      </c>
      <c r="DG366" s="29">
        <f t="shared" si="749"/>
        <v>16607.174324324325</v>
      </c>
      <c r="DH366" s="11">
        <f t="shared" si="750"/>
        <v>386694.69459459459</v>
      </c>
    </row>
    <row r="367" spans="1:112">
      <c r="A367" s="284" t="s">
        <v>291</v>
      </c>
      <c r="B367" s="271" t="s">
        <v>545</v>
      </c>
      <c r="C367" s="272">
        <v>232982</v>
      </c>
      <c r="D367" s="273">
        <v>1</v>
      </c>
      <c r="E367" s="335">
        <v>2955</v>
      </c>
      <c r="F367" s="115">
        <v>28</v>
      </c>
      <c r="G367" s="116">
        <f t="shared" si="393"/>
        <v>2927</v>
      </c>
      <c r="H367" s="108">
        <f t="shared" si="753"/>
        <v>2927</v>
      </c>
      <c r="I367" s="376">
        <f t="shared" si="755"/>
        <v>2927</v>
      </c>
      <c r="J367" s="375"/>
      <c r="K367" s="5">
        <v>0</v>
      </c>
      <c r="L367" s="302">
        <f t="shared" si="394"/>
        <v>0</v>
      </c>
      <c r="M367" s="512">
        <v>2</v>
      </c>
      <c r="N367" s="302">
        <f t="shared" si="711"/>
        <v>2</v>
      </c>
      <c r="O367" s="512"/>
      <c r="P367" s="302">
        <f t="shared" si="712"/>
        <v>0</v>
      </c>
      <c r="Q367" s="521"/>
      <c r="R367" s="120">
        <f t="shared" si="376"/>
        <v>0</v>
      </c>
      <c r="S367" s="521">
        <v>5</v>
      </c>
      <c r="T367" s="120">
        <f t="shared" si="713"/>
        <v>10</v>
      </c>
      <c r="U367" s="512"/>
      <c r="V367" s="120">
        <f t="shared" si="714"/>
        <v>0</v>
      </c>
      <c r="W367" s="512"/>
      <c r="X367" s="7">
        <f t="shared" si="751"/>
        <v>0</v>
      </c>
      <c r="Y367" s="6">
        <v>133</v>
      </c>
      <c r="Z367" s="7">
        <f t="shared" si="715"/>
        <v>266</v>
      </c>
      <c r="AA367" s="6"/>
      <c r="AB367" s="7">
        <f t="shared" si="716"/>
        <v>0</v>
      </c>
      <c r="AC367" s="8">
        <f t="shared" si="717"/>
        <v>2</v>
      </c>
      <c r="AD367" s="298">
        <f t="shared" si="379"/>
        <v>2</v>
      </c>
      <c r="AE367" s="110">
        <f t="shared" si="718"/>
        <v>5</v>
      </c>
      <c r="AF367" s="9">
        <f t="shared" si="380"/>
        <v>10</v>
      </c>
      <c r="AG367" s="10">
        <f t="shared" si="719"/>
        <v>133</v>
      </c>
      <c r="AH367" s="11">
        <f t="shared" si="381"/>
        <v>266</v>
      </c>
      <c r="AI367" s="6">
        <v>930</v>
      </c>
      <c r="AJ367" s="298">
        <f t="shared" si="720"/>
        <v>930</v>
      </c>
      <c r="AK367" s="6">
        <v>378</v>
      </c>
      <c r="AL367" s="298">
        <f t="shared" si="721"/>
        <v>378</v>
      </c>
      <c r="AM367" s="6"/>
      <c r="AN367" s="298">
        <f t="shared" si="722"/>
        <v>0</v>
      </c>
      <c r="AO367" s="188">
        <v>5.1252735229759301</v>
      </c>
      <c r="AP367" s="41">
        <f t="shared" si="382"/>
        <v>4766.5043763676149</v>
      </c>
      <c r="AQ367" s="188">
        <v>5.9351851851851851</v>
      </c>
      <c r="AR367" s="41">
        <f t="shared" si="723"/>
        <v>2243.5</v>
      </c>
      <c r="AS367" s="6"/>
      <c r="AT367" s="41">
        <f t="shared" si="724"/>
        <v>0</v>
      </c>
      <c r="AU367" s="6">
        <v>129.61706783369803</v>
      </c>
      <c r="AV367" s="111">
        <f t="shared" si="725"/>
        <v>120543.87308533918</v>
      </c>
      <c r="AW367" s="6">
        <v>104.28042328042328</v>
      </c>
      <c r="AX367" s="111">
        <f t="shared" si="726"/>
        <v>39418</v>
      </c>
      <c r="AY367" s="6"/>
      <c r="AZ367" s="118">
        <f t="shared" si="727"/>
        <v>0</v>
      </c>
      <c r="BA367" s="8">
        <f t="shared" si="728"/>
        <v>1308</v>
      </c>
      <c r="BB367" s="298">
        <f t="shared" si="386"/>
        <v>1308</v>
      </c>
      <c r="BC367" s="110">
        <f t="shared" si="729"/>
        <v>5.3593305629721826</v>
      </c>
      <c r="BD367" s="9">
        <f t="shared" si="387"/>
        <v>7010.0043763676149</v>
      </c>
      <c r="BE367" s="10">
        <f t="shared" si="730"/>
        <v>122.29501000408194</v>
      </c>
      <c r="BF367" s="11">
        <f t="shared" si="388"/>
        <v>159961.87308533918</v>
      </c>
      <c r="BG367" s="304">
        <f t="shared" si="754"/>
        <v>1310</v>
      </c>
      <c r="BH367" s="298">
        <f t="shared" si="756"/>
        <v>1310</v>
      </c>
      <c r="BI367" s="112">
        <f t="shared" si="731"/>
        <v>5.3587819666928356</v>
      </c>
      <c r="BJ367" s="113">
        <f t="shared" si="389"/>
        <v>7020.0043763676149</v>
      </c>
      <c r="BK367" s="10">
        <f t="shared" si="732"/>
        <v>122.31135350025892</v>
      </c>
      <c r="BL367" s="119">
        <f t="shared" si="390"/>
        <v>160227.87308533918</v>
      </c>
      <c r="BM367" s="5">
        <v>940</v>
      </c>
      <c r="BN367" s="298">
        <f t="shared" si="420"/>
        <v>940</v>
      </c>
      <c r="BO367" s="6">
        <v>677</v>
      </c>
      <c r="BP367" s="298">
        <f t="shared" si="733"/>
        <v>677</v>
      </c>
      <c r="BQ367" s="6"/>
      <c r="BR367" s="298">
        <f t="shared" si="734"/>
        <v>0</v>
      </c>
      <c r="BS367" s="189">
        <v>3.5069148936170214</v>
      </c>
      <c r="BT367" s="41">
        <f t="shared" si="423"/>
        <v>3296.5</v>
      </c>
      <c r="BU367" s="189">
        <v>4.0384047267355978</v>
      </c>
      <c r="BV367" s="41">
        <f t="shared" si="735"/>
        <v>2733.9999999999995</v>
      </c>
      <c r="BW367" s="40"/>
      <c r="BX367" s="41">
        <f t="shared" si="736"/>
        <v>0</v>
      </c>
      <c r="BY367" s="6">
        <v>82.158510638297869</v>
      </c>
      <c r="BZ367" s="111">
        <f t="shared" si="752"/>
        <v>77229</v>
      </c>
      <c r="CA367" s="6">
        <v>67.709010339734121</v>
      </c>
      <c r="CB367" s="111">
        <f t="shared" si="737"/>
        <v>45839</v>
      </c>
      <c r="CC367" s="6"/>
      <c r="CD367" s="111">
        <f t="shared" si="738"/>
        <v>0</v>
      </c>
      <c r="CE367" s="8">
        <f t="shared" si="739"/>
        <v>1617</v>
      </c>
      <c r="CF367" s="298">
        <f t="shared" si="396"/>
        <v>1617</v>
      </c>
      <c r="CG367" s="110">
        <f t="shared" si="740"/>
        <v>3.7294372294372296</v>
      </c>
      <c r="CH367" s="9">
        <f t="shared" si="397"/>
        <v>6030.5</v>
      </c>
      <c r="CI367" s="10">
        <f t="shared" si="741"/>
        <v>76.10884353741497</v>
      </c>
      <c r="CJ367" s="117">
        <f t="shared" si="398"/>
        <v>123068</v>
      </c>
      <c r="CK367" s="5"/>
      <c r="CL367" s="302">
        <f t="shared" si="742"/>
        <v>0</v>
      </c>
      <c r="CM367" s="189"/>
      <c r="CN367" s="9">
        <f t="shared" si="743"/>
        <v>0</v>
      </c>
      <c r="CO367" s="6"/>
      <c r="CP367" s="117">
        <f t="shared" si="744"/>
        <v>0</v>
      </c>
      <c r="CQ367" s="195">
        <f t="shared" si="757"/>
        <v>1870</v>
      </c>
      <c r="CR367" s="298">
        <f t="shared" si="758"/>
        <v>1870</v>
      </c>
      <c r="CS367" s="9">
        <f t="shared" si="759"/>
        <v>8063.0043763676149</v>
      </c>
      <c r="CT367" s="117">
        <f t="shared" si="760"/>
        <v>197772.87308533918</v>
      </c>
      <c r="CU367" s="196">
        <f t="shared" si="761"/>
        <v>1057</v>
      </c>
      <c r="CV367" s="298">
        <f t="shared" si="762"/>
        <v>1057</v>
      </c>
      <c r="CW367" s="31">
        <f t="shared" si="763"/>
        <v>4987.5</v>
      </c>
      <c r="CX367" s="121">
        <f t="shared" si="764"/>
        <v>85523</v>
      </c>
      <c r="CY367" s="196">
        <f t="shared" si="745"/>
        <v>2927</v>
      </c>
      <c r="CZ367" s="298">
        <f t="shared" si="746"/>
        <v>2927</v>
      </c>
      <c r="DA367" s="31">
        <f t="shared" si="747"/>
        <v>13050.504376367615</v>
      </c>
      <c r="DB367" s="121">
        <f t="shared" si="748"/>
        <v>283295.8730853392</v>
      </c>
      <c r="DC367" s="196">
        <f t="shared" si="765"/>
        <v>0</v>
      </c>
      <c r="DD367" s="298">
        <f t="shared" si="766"/>
        <v>0</v>
      </c>
      <c r="DE367" s="9" t="str">
        <f t="shared" si="767"/>
        <v/>
      </c>
      <c r="DF367" s="11" t="str">
        <f t="shared" si="768"/>
        <v/>
      </c>
      <c r="DG367" s="29">
        <f t="shared" si="749"/>
        <v>13050.504376367615</v>
      </c>
      <c r="DH367" s="11">
        <f t="shared" si="750"/>
        <v>283295.8730853392</v>
      </c>
    </row>
    <row r="368" spans="1:112">
      <c r="A368" s="284" t="s">
        <v>291</v>
      </c>
      <c r="B368" s="268" t="s">
        <v>542</v>
      </c>
      <c r="C368" s="269">
        <v>234076</v>
      </c>
      <c r="D368" s="138">
        <v>1</v>
      </c>
      <c r="E368" s="335">
        <v>3560</v>
      </c>
      <c r="F368" s="115">
        <v>3</v>
      </c>
      <c r="G368" s="116">
        <f t="shared" si="393"/>
        <v>3557</v>
      </c>
      <c r="H368" s="108">
        <f t="shared" si="753"/>
        <v>3557</v>
      </c>
      <c r="I368" s="376">
        <f t="shared" si="755"/>
        <v>3557</v>
      </c>
      <c r="J368" s="375"/>
      <c r="K368" s="5">
        <v>0</v>
      </c>
      <c r="L368" s="302">
        <f t="shared" si="394"/>
        <v>0</v>
      </c>
      <c r="M368" s="512">
        <v>0</v>
      </c>
      <c r="N368" s="302">
        <f t="shared" ref="N368:N399" si="769">IF(Y368&gt;0,M368,)</f>
        <v>0</v>
      </c>
      <c r="O368" s="512"/>
      <c r="P368" s="302">
        <f t="shared" ref="P368:P399" si="770">IF(AA368&gt;0,O368,)</f>
        <v>0</v>
      </c>
      <c r="Q368" s="521"/>
      <c r="R368" s="120">
        <f t="shared" si="376"/>
        <v>0</v>
      </c>
      <c r="S368" s="521"/>
      <c r="T368" s="120">
        <f t="shared" ref="T368:T399" si="771">IF(M368&gt;0,(M368*S368),)</f>
        <v>0</v>
      </c>
      <c r="U368" s="512"/>
      <c r="V368" s="120">
        <f t="shared" ref="V368:V399" si="772">IF(O368&gt;0,(O368*U368),)</f>
        <v>0</v>
      </c>
      <c r="W368" s="512"/>
      <c r="X368" s="7">
        <f t="shared" si="751"/>
        <v>0</v>
      </c>
      <c r="Y368" s="6"/>
      <c r="Z368" s="7">
        <f t="shared" ref="Z368:Z399" si="773">IF(N368&gt;0,(N368*Y368),)</f>
        <v>0</v>
      </c>
      <c r="AA368" s="6"/>
      <c r="AB368" s="7">
        <f t="shared" ref="AB368:AB399" si="774">IF(P368&gt;0,(P368*AA368),)</f>
        <v>0</v>
      </c>
      <c r="AC368" s="8">
        <f t="shared" ref="AC368:AC399" si="775">K368+M368+O368</f>
        <v>0</v>
      </c>
      <c r="AD368" s="298">
        <f t="shared" si="379"/>
        <v>0</v>
      </c>
      <c r="AE368" s="110">
        <f t="shared" ref="AE368:AE399" si="776">IF(AC368&gt;0,((R368+T368+V368)/AC368),)</f>
        <v>0</v>
      </c>
      <c r="AF368" s="9">
        <f t="shared" si="380"/>
        <v>0</v>
      </c>
      <c r="AG368" s="10">
        <f t="shared" ref="AG368:AG399" si="777">IF((X368+Z368+AB368)&gt;0,((X368+Z368+AB368)/AC368),)</f>
        <v>0</v>
      </c>
      <c r="AH368" s="11">
        <f t="shared" si="381"/>
        <v>0</v>
      </c>
      <c r="AI368" s="6">
        <v>2889</v>
      </c>
      <c r="AJ368" s="298">
        <f t="shared" ref="AJ368:AJ399" si="778">IF(AU368&gt;0,AI368,)</f>
        <v>2889</v>
      </c>
      <c r="AK368" s="6">
        <v>118</v>
      </c>
      <c r="AL368" s="298">
        <f t="shared" ref="AL368:AL399" si="779">IF(AW368&gt;0,AK368,)</f>
        <v>118</v>
      </c>
      <c r="AM368" s="6"/>
      <c r="AN368" s="298">
        <f t="shared" ref="AN368:AN399" si="780">IF(AY368&gt;0,AM368,)</f>
        <v>0</v>
      </c>
      <c r="AO368" s="188">
        <v>4.1380869565217395</v>
      </c>
      <c r="AP368" s="41">
        <f t="shared" si="382"/>
        <v>11954.933217391306</v>
      </c>
      <c r="AQ368" s="188">
        <v>4.8220338983050848</v>
      </c>
      <c r="AR368" s="41">
        <f t="shared" ref="AR368:AR399" si="781">IF(AK368&gt;0,(AK368*AQ368),)</f>
        <v>569</v>
      </c>
      <c r="AS368" s="6"/>
      <c r="AT368" s="41">
        <f t="shared" ref="AT368:AT399" si="782">IF(AM368&gt;0,(AM368*AS368),)</f>
        <v>0</v>
      </c>
      <c r="AU368" s="6">
        <v>115.75878260869565</v>
      </c>
      <c r="AV368" s="111">
        <f t="shared" ref="AV368:AV399" si="783">IF(AJ368&gt;0,(AJ368*AU368),)</f>
        <v>334427.12295652175</v>
      </c>
      <c r="AW368" s="6">
        <v>105.10593220338983</v>
      </c>
      <c r="AX368" s="111">
        <f t="shared" ref="AX368:AX399" si="784">IF(AL368&gt;0,(AL368*AW368),)</f>
        <v>12402.5</v>
      </c>
      <c r="AY368" s="6"/>
      <c r="AZ368" s="118">
        <f t="shared" ref="AZ368:AZ399" si="785">IF(AN368&gt;0,(AN368*AY368),)</f>
        <v>0</v>
      </c>
      <c r="BA368" s="8">
        <f t="shared" ref="BA368:BA399" si="786">AI368+AK368+AM368</f>
        <v>3007</v>
      </c>
      <c r="BB368" s="298">
        <f t="shared" si="386"/>
        <v>3007</v>
      </c>
      <c r="BC368" s="110">
        <f t="shared" ref="BC368:BC399" si="787">IF(BA368&gt;0,((AP368+AR368+AT368)/BA368),)</f>
        <v>4.1649262445597959</v>
      </c>
      <c r="BD368" s="9">
        <f t="shared" si="387"/>
        <v>12523.933217391306</v>
      </c>
      <c r="BE368" s="10">
        <f t="shared" ref="BE368:BE399" si="788">IF((AV368+AX368+AZ368)&gt;0,((AV368+AX368+AZ368)/BA368),)</f>
        <v>115.34074591171326</v>
      </c>
      <c r="BF368" s="11">
        <f t="shared" si="388"/>
        <v>346829.62295652175</v>
      </c>
      <c r="BG368" s="304">
        <f t="shared" si="754"/>
        <v>3007</v>
      </c>
      <c r="BH368" s="298">
        <f t="shared" si="756"/>
        <v>3007</v>
      </c>
      <c r="BI368" s="112">
        <f t="shared" ref="BI368:BI399" si="789">IF(BG368&gt;0,((AC368*AE368)+(BA368*BC368))/BG368,)</f>
        <v>4.1649262445597959</v>
      </c>
      <c r="BJ368" s="113">
        <f t="shared" si="389"/>
        <v>12523.933217391306</v>
      </c>
      <c r="BK368" s="10">
        <f t="shared" ref="BK368:BK399" si="790">IF(BH368&gt;0,((AD368*AG368)+(BB368*BE368))/BH368,)</f>
        <v>115.34074591171326</v>
      </c>
      <c r="BL368" s="119">
        <f t="shared" si="390"/>
        <v>346829.62295652175</v>
      </c>
      <c r="BM368" s="5">
        <v>441</v>
      </c>
      <c r="BN368" s="298">
        <f t="shared" si="420"/>
        <v>441</v>
      </c>
      <c r="BO368" s="6">
        <v>109</v>
      </c>
      <c r="BP368" s="298">
        <f t="shared" ref="BP368:BP399" si="791">IF(CA368&gt;0,BO368,)</f>
        <v>109</v>
      </c>
      <c r="BQ368" s="6"/>
      <c r="BR368" s="298">
        <f t="shared" ref="BR368:BR399" si="792">IF(CC368&gt;0,BQ368,)</f>
        <v>0</v>
      </c>
      <c r="BS368" s="189">
        <v>2.6950113378684808</v>
      </c>
      <c r="BT368" s="41">
        <f t="shared" si="423"/>
        <v>1188.5</v>
      </c>
      <c r="BU368" s="189">
        <v>3.3853211009174311</v>
      </c>
      <c r="BV368" s="41">
        <f t="shared" ref="BV368:BV399" si="793">IF(BO368&gt;0,(BO368*BU368),)</f>
        <v>369</v>
      </c>
      <c r="BW368" s="40"/>
      <c r="BX368" s="41">
        <f t="shared" ref="BX368:BX399" si="794">IF(BQ368&gt;0,(BQ368*BW368),)</f>
        <v>0</v>
      </c>
      <c r="BY368" s="6">
        <v>73.663265306122454</v>
      </c>
      <c r="BZ368" s="111">
        <f t="shared" si="752"/>
        <v>32485.500000000004</v>
      </c>
      <c r="CA368" s="6">
        <v>57.009174311926607</v>
      </c>
      <c r="CB368" s="111">
        <f t="shared" ref="CB368:CB399" si="795">IF(BP368&gt;0,(BP368*CA368),)</f>
        <v>6214</v>
      </c>
      <c r="CC368" s="6"/>
      <c r="CD368" s="111">
        <f t="shared" ref="CD368:CD399" si="796">IF(BR368&gt;0,(BR368*CC368),)</f>
        <v>0</v>
      </c>
      <c r="CE368" s="8">
        <f t="shared" ref="CE368:CE399" si="797">BM368+BO368+BQ368</f>
        <v>550</v>
      </c>
      <c r="CF368" s="298">
        <f t="shared" si="396"/>
        <v>550</v>
      </c>
      <c r="CG368" s="110">
        <f t="shared" ref="CG368:CG399" si="798">IF(CE368&gt;0,((BT368+BV368+BX368)/CE368),)</f>
        <v>2.831818181818182</v>
      </c>
      <c r="CH368" s="9">
        <f t="shared" si="397"/>
        <v>1557.5</v>
      </c>
      <c r="CI368" s="10">
        <f t="shared" ref="CI368:CI399" si="799">IF((BZ368+CB368+CD368)&gt;0,((BZ368+CB368+CD368)/CE368),)</f>
        <v>70.36272727272727</v>
      </c>
      <c r="CJ368" s="117">
        <f t="shared" si="398"/>
        <v>38699.5</v>
      </c>
      <c r="CK368" s="5"/>
      <c r="CL368" s="302">
        <f t="shared" ref="CL368:CL399" si="800">IF(CO368&gt;0,CK368,)</f>
        <v>0</v>
      </c>
      <c r="CM368" s="189"/>
      <c r="CN368" s="9">
        <f t="shared" ref="CN368:CN399" si="801">IF(CK368&gt;0,(CK368*CM368),)</f>
        <v>0</v>
      </c>
      <c r="CO368" s="6"/>
      <c r="CP368" s="117">
        <f t="shared" ref="CP368:CP399" si="802">IF(CO368&gt;0,(CK368*CO368),)</f>
        <v>0</v>
      </c>
      <c r="CQ368" s="195">
        <f t="shared" si="757"/>
        <v>3330</v>
      </c>
      <c r="CR368" s="298">
        <f t="shared" si="758"/>
        <v>3330</v>
      </c>
      <c r="CS368" s="9">
        <f t="shared" si="759"/>
        <v>13143.433217391306</v>
      </c>
      <c r="CT368" s="117">
        <f t="shared" si="760"/>
        <v>366912.62295652175</v>
      </c>
      <c r="CU368" s="196">
        <f t="shared" si="761"/>
        <v>227</v>
      </c>
      <c r="CV368" s="298">
        <f t="shared" si="762"/>
        <v>227</v>
      </c>
      <c r="CW368" s="31">
        <f t="shared" si="763"/>
        <v>938</v>
      </c>
      <c r="CX368" s="121">
        <f t="shared" si="764"/>
        <v>18616.5</v>
      </c>
      <c r="CY368" s="196">
        <f t="shared" ref="CY368:CY399" si="803">+CU368+CQ368</f>
        <v>3557</v>
      </c>
      <c r="CZ368" s="298">
        <f t="shared" ref="CZ368:CZ399" si="804">+CV368+CR368</f>
        <v>3557</v>
      </c>
      <c r="DA368" s="31">
        <f t="shared" ref="DA368:DA399" si="805">IF(CY368&gt;0,(CS368+CW368),"")</f>
        <v>14081.433217391306</v>
      </c>
      <c r="DB368" s="121">
        <f t="shared" ref="DB368:DB399" si="806">IF(CZ368&gt;0,(CT368+CX368),"")</f>
        <v>385529.12295652175</v>
      </c>
      <c r="DC368" s="196">
        <f t="shared" si="765"/>
        <v>0</v>
      </c>
      <c r="DD368" s="298">
        <f t="shared" si="766"/>
        <v>0</v>
      </c>
      <c r="DE368" s="9" t="str">
        <f t="shared" si="767"/>
        <v/>
      </c>
      <c r="DF368" s="11" t="str">
        <f t="shared" si="768"/>
        <v/>
      </c>
      <c r="DG368" s="29">
        <f t="shared" ref="DG368:DG399" si="807">IF((BG368+CE368+CK368)&gt;0,(BJ368+CH368+CN368),"")</f>
        <v>14081.433217391306</v>
      </c>
      <c r="DH368" s="11">
        <f t="shared" ref="DH368:DH399" si="808">IF((BH368+CF368+CL368)&gt;0,(BL368+CJ368+CP368),"")</f>
        <v>385529.12295652175</v>
      </c>
    </row>
    <row r="369" spans="1:112">
      <c r="A369" s="284" t="s">
        <v>291</v>
      </c>
      <c r="B369" s="268" t="s">
        <v>543</v>
      </c>
      <c r="C369" s="269">
        <v>233921</v>
      </c>
      <c r="D369" s="138">
        <v>1</v>
      </c>
      <c r="E369" s="335">
        <v>5307</v>
      </c>
      <c r="F369" s="115">
        <v>163</v>
      </c>
      <c r="G369" s="116">
        <f t="shared" si="393"/>
        <v>5144</v>
      </c>
      <c r="H369" s="108">
        <f t="shared" si="753"/>
        <v>5144</v>
      </c>
      <c r="I369" s="376">
        <f t="shared" si="755"/>
        <v>5144</v>
      </c>
      <c r="J369" s="375"/>
      <c r="K369" s="5">
        <v>0</v>
      </c>
      <c r="L369" s="302">
        <f t="shared" si="394"/>
        <v>0</v>
      </c>
      <c r="M369" s="512">
        <v>0</v>
      </c>
      <c r="N369" s="302">
        <f t="shared" si="769"/>
        <v>0</v>
      </c>
      <c r="O369" s="512"/>
      <c r="P369" s="302">
        <f t="shared" si="770"/>
        <v>0</v>
      </c>
      <c r="Q369" s="521"/>
      <c r="R369" s="120">
        <f t="shared" si="376"/>
        <v>0</v>
      </c>
      <c r="S369" s="521"/>
      <c r="T369" s="120">
        <f t="shared" si="771"/>
        <v>0</v>
      </c>
      <c r="U369" s="512"/>
      <c r="V369" s="120">
        <f t="shared" si="772"/>
        <v>0</v>
      </c>
      <c r="W369" s="512"/>
      <c r="X369" s="7">
        <f t="shared" si="751"/>
        <v>0</v>
      </c>
      <c r="Y369" s="6"/>
      <c r="Z369" s="7">
        <f t="shared" si="773"/>
        <v>0</v>
      </c>
      <c r="AA369" s="6"/>
      <c r="AB369" s="7">
        <f t="shared" si="774"/>
        <v>0</v>
      </c>
      <c r="AC369" s="8">
        <f t="shared" si="775"/>
        <v>0</v>
      </c>
      <c r="AD369" s="298">
        <f t="shared" si="379"/>
        <v>0</v>
      </c>
      <c r="AE369" s="110">
        <f t="shared" si="776"/>
        <v>0</v>
      </c>
      <c r="AF369" s="9">
        <f t="shared" si="380"/>
        <v>0</v>
      </c>
      <c r="AG369" s="10">
        <f t="shared" si="777"/>
        <v>0</v>
      </c>
      <c r="AH369" s="11">
        <f t="shared" si="381"/>
        <v>0</v>
      </c>
      <c r="AI369" s="6">
        <v>3990</v>
      </c>
      <c r="AJ369" s="298">
        <f t="shared" si="778"/>
        <v>3990</v>
      </c>
      <c r="AK369" s="6">
        <v>299</v>
      </c>
      <c r="AL369" s="298">
        <f t="shared" si="779"/>
        <v>299</v>
      </c>
      <c r="AM369" s="6"/>
      <c r="AN369" s="298">
        <f t="shared" si="780"/>
        <v>0</v>
      </c>
      <c r="AO369" s="188">
        <v>4.5130949383026948</v>
      </c>
      <c r="AP369" s="41">
        <f t="shared" si="382"/>
        <v>18007.248803827752</v>
      </c>
      <c r="AQ369" s="188">
        <v>5.3812709030100336</v>
      </c>
      <c r="AR369" s="41">
        <f t="shared" si="781"/>
        <v>1609</v>
      </c>
      <c r="AS369" s="6"/>
      <c r="AT369" s="41">
        <f t="shared" si="782"/>
        <v>0</v>
      </c>
      <c r="AU369" s="6">
        <v>125.8214555527575</v>
      </c>
      <c r="AV369" s="111">
        <f t="shared" si="783"/>
        <v>502027.60765550245</v>
      </c>
      <c r="AW369" s="6">
        <v>120.46488294314381</v>
      </c>
      <c r="AX369" s="111">
        <f t="shared" si="784"/>
        <v>36019</v>
      </c>
      <c r="AY369" s="6"/>
      <c r="AZ369" s="118">
        <f t="shared" si="785"/>
        <v>0</v>
      </c>
      <c r="BA369" s="8">
        <f t="shared" si="786"/>
        <v>4289</v>
      </c>
      <c r="BB369" s="298">
        <f t="shared" si="386"/>
        <v>4289</v>
      </c>
      <c r="BC369" s="110">
        <f t="shared" si="787"/>
        <v>4.5736182802116465</v>
      </c>
      <c r="BD369" s="9">
        <f t="shared" si="387"/>
        <v>19616.248803827752</v>
      </c>
      <c r="BE369" s="10">
        <f t="shared" si="788"/>
        <v>125.44803162870188</v>
      </c>
      <c r="BF369" s="11">
        <f t="shared" si="388"/>
        <v>538046.60765550239</v>
      </c>
      <c r="BG369" s="304">
        <f t="shared" si="754"/>
        <v>4289</v>
      </c>
      <c r="BH369" s="298">
        <f t="shared" si="756"/>
        <v>4289</v>
      </c>
      <c r="BI369" s="112">
        <f t="shared" si="789"/>
        <v>4.5736182802116465</v>
      </c>
      <c r="BJ369" s="113">
        <f t="shared" si="389"/>
        <v>19616.248803827752</v>
      </c>
      <c r="BK369" s="10">
        <f t="shared" si="790"/>
        <v>125.44803162870188</v>
      </c>
      <c r="BL369" s="119">
        <f t="shared" si="390"/>
        <v>538046.60765550239</v>
      </c>
      <c r="BM369" s="5">
        <v>728</v>
      </c>
      <c r="BN369" s="298">
        <f t="shared" si="420"/>
        <v>728</v>
      </c>
      <c r="BO369" s="6">
        <v>127</v>
      </c>
      <c r="BP369" s="298">
        <f t="shared" si="791"/>
        <v>127</v>
      </c>
      <c r="BQ369" s="6"/>
      <c r="BR369" s="298">
        <f t="shared" si="792"/>
        <v>0</v>
      </c>
      <c r="BS369" s="189">
        <v>3.0013736263736264</v>
      </c>
      <c r="BT369" s="41">
        <f t="shared" si="423"/>
        <v>2185</v>
      </c>
      <c r="BU369" s="189">
        <v>3.4606299212598426</v>
      </c>
      <c r="BV369" s="41">
        <f t="shared" si="793"/>
        <v>439.5</v>
      </c>
      <c r="BW369" s="40"/>
      <c r="BX369" s="41">
        <f t="shared" si="794"/>
        <v>0</v>
      </c>
      <c r="BY369" s="6">
        <v>84.125</v>
      </c>
      <c r="BZ369" s="111">
        <f t="shared" si="752"/>
        <v>61243</v>
      </c>
      <c r="CA369" s="6">
        <v>89.00787401574803</v>
      </c>
      <c r="CB369" s="111">
        <f t="shared" si="795"/>
        <v>11304</v>
      </c>
      <c r="CC369" s="6"/>
      <c r="CD369" s="111">
        <f t="shared" si="796"/>
        <v>0</v>
      </c>
      <c r="CE369" s="8">
        <f t="shared" si="797"/>
        <v>855</v>
      </c>
      <c r="CF369" s="298">
        <f t="shared" si="396"/>
        <v>855</v>
      </c>
      <c r="CG369" s="110">
        <f t="shared" si="798"/>
        <v>3.0695906432748536</v>
      </c>
      <c r="CH369" s="9">
        <f t="shared" si="397"/>
        <v>2624.5</v>
      </c>
      <c r="CI369" s="10">
        <f t="shared" si="799"/>
        <v>84.850292397660823</v>
      </c>
      <c r="CJ369" s="117">
        <f t="shared" si="398"/>
        <v>72547</v>
      </c>
      <c r="CK369" s="5"/>
      <c r="CL369" s="302">
        <f t="shared" si="800"/>
        <v>0</v>
      </c>
      <c r="CM369" s="189"/>
      <c r="CN369" s="9">
        <f t="shared" si="801"/>
        <v>0</v>
      </c>
      <c r="CO369" s="6"/>
      <c r="CP369" s="117">
        <f t="shared" si="802"/>
        <v>0</v>
      </c>
      <c r="CQ369" s="195">
        <f t="shared" si="757"/>
        <v>4718</v>
      </c>
      <c r="CR369" s="298">
        <f t="shared" si="758"/>
        <v>4718</v>
      </c>
      <c r="CS369" s="9">
        <f t="shared" si="759"/>
        <v>20192.248803827752</v>
      </c>
      <c r="CT369" s="117">
        <f t="shared" si="760"/>
        <v>563270.60765550239</v>
      </c>
      <c r="CU369" s="196">
        <f t="shared" si="761"/>
        <v>426</v>
      </c>
      <c r="CV369" s="298">
        <f t="shared" si="762"/>
        <v>426</v>
      </c>
      <c r="CW369" s="31">
        <f t="shared" si="763"/>
        <v>2048.5</v>
      </c>
      <c r="CX369" s="121">
        <f t="shared" si="764"/>
        <v>47323</v>
      </c>
      <c r="CY369" s="196">
        <f t="shared" si="803"/>
        <v>5144</v>
      </c>
      <c r="CZ369" s="298">
        <f t="shared" si="804"/>
        <v>5144</v>
      </c>
      <c r="DA369" s="31">
        <f t="shared" si="805"/>
        <v>22240.748803827752</v>
      </c>
      <c r="DB369" s="121">
        <f t="shared" si="806"/>
        <v>610593.60765550239</v>
      </c>
      <c r="DC369" s="196">
        <f t="shared" si="765"/>
        <v>0</v>
      </c>
      <c r="DD369" s="298">
        <f t="shared" si="766"/>
        <v>0</v>
      </c>
      <c r="DE369" s="9" t="str">
        <f t="shared" si="767"/>
        <v/>
      </c>
      <c r="DF369" s="11" t="str">
        <f t="shared" si="768"/>
        <v/>
      </c>
      <c r="DG369" s="29">
        <f t="shared" si="807"/>
        <v>22240.748803827752</v>
      </c>
      <c r="DH369" s="11">
        <f t="shared" si="808"/>
        <v>610593.60765550239</v>
      </c>
    </row>
    <row r="370" spans="1:112">
      <c r="A370" s="284" t="s">
        <v>291</v>
      </c>
      <c r="B370" s="268" t="s">
        <v>544</v>
      </c>
      <c r="C370" s="269">
        <v>231624</v>
      </c>
      <c r="D370" s="138">
        <v>2</v>
      </c>
      <c r="E370" s="335">
        <v>1461</v>
      </c>
      <c r="F370" s="115">
        <v>2</v>
      </c>
      <c r="G370" s="116">
        <f t="shared" si="393"/>
        <v>1459</v>
      </c>
      <c r="H370" s="108">
        <f t="shared" si="753"/>
        <v>1459</v>
      </c>
      <c r="I370" s="376">
        <f t="shared" si="755"/>
        <v>1459</v>
      </c>
      <c r="J370" s="375"/>
      <c r="K370" s="5">
        <v>21</v>
      </c>
      <c r="L370" s="302">
        <f t="shared" si="394"/>
        <v>21</v>
      </c>
      <c r="M370" s="512">
        <v>0</v>
      </c>
      <c r="N370" s="302">
        <f t="shared" si="769"/>
        <v>0</v>
      </c>
      <c r="O370" s="512"/>
      <c r="P370" s="302">
        <f t="shared" si="770"/>
        <v>0</v>
      </c>
      <c r="Q370" s="521">
        <v>3.8095238095238093</v>
      </c>
      <c r="R370" s="120">
        <f t="shared" si="376"/>
        <v>80</v>
      </c>
      <c r="S370" s="521"/>
      <c r="T370" s="120">
        <f t="shared" si="771"/>
        <v>0</v>
      </c>
      <c r="U370" s="512"/>
      <c r="V370" s="120">
        <f t="shared" si="772"/>
        <v>0</v>
      </c>
      <c r="W370" s="512">
        <v>119.38095238095238</v>
      </c>
      <c r="X370" s="7">
        <f t="shared" si="751"/>
        <v>2507</v>
      </c>
      <c r="Y370" s="6"/>
      <c r="Z370" s="7">
        <f t="shared" si="773"/>
        <v>0</v>
      </c>
      <c r="AA370" s="6"/>
      <c r="AB370" s="7">
        <f t="shared" si="774"/>
        <v>0</v>
      </c>
      <c r="AC370" s="8">
        <f t="shared" si="775"/>
        <v>21</v>
      </c>
      <c r="AD370" s="298">
        <f t="shared" si="379"/>
        <v>21</v>
      </c>
      <c r="AE370" s="110">
        <f t="shared" si="776"/>
        <v>3.8095238095238093</v>
      </c>
      <c r="AF370" s="9">
        <f t="shared" si="380"/>
        <v>80</v>
      </c>
      <c r="AG370" s="10">
        <f t="shared" si="777"/>
        <v>119.38095238095238</v>
      </c>
      <c r="AH370" s="11">
        <f t="shared" si="381"/>
        <v>2507</v>
      </c>
      <c r="AI370" s="6">
        <v>1139</v>
      </c>
      <c r="AJ370" s="298">
        <f t="shared" si="778"/>
        <v>1139</v>
      </c>
      <c r="AK370" s="6">
        <v>37</v>
      </c>
      <c r="AL370" s="298">
        <f t="shared" si="779"/>
        <v>37</v>
      </c>
      <c r="AM370" s="6"/>
      <c r="AN370" s="298">
        <f t="shared" si="780"/>
        <v>0</v>
      </c>
      <c r="AO370" s="188">
        <v>4.0968020743301645</v>
      </c>
      <c r="AP370" s="41">
        <f t="shared" si="382"/>
        <v>4666.2575626620574</v>
      </c>
      <c r="AQ370" s="188">
        <v>4.9594594594594597</v>
      </c>
      <c r="AR370" s="41">
        <f t="shared" si="781"/>
        <v>183.5</v>
      </c>
      <c r="AS370" s="6"/>
      <c r="AT370" s="41">
        <f t="shared" si="782"/>
        <v>0</v>
      </c>
      <c r="AU370" s="6">
        <v>118.64528954191876</v>
      </c>
      <c r="AV370" s="111">
        <f t="shared" si="783"/>
        <v>135136.98478824546</v>
      </c>
      <c r="AW370" s="6">
        <v>122.67567567567568</v>
      </c>
      <c r="AX370" s="111">
        <f t="shared" si="784"/>
        <v>4539</v>
      </c>
      <c r="AY370" s="6"/>
      <c r="AZ370" s="118">
        <f t="shared" si="785"/>
        <v>0</v>
      </c>
      <c r="BA370" s="8">
        <f t="shared" si="786"/>
        <v>1176</v>
      </c>
      <c r="BB370" s="298">
        <f t="shared" si="386"/>
        <v>1176</v>
      </c>
      <c r="BC370" s="110">
        <f t="shared" si="787"/>
        <v>4.1239435056650144</v>
      </c>
      <c r="BD370" s="9">
        <f t="shared" si="387"/>
        <v>4849.7575626620574</v>
      </c>
      <c r="BE370" s="10">
        <f t="shared" si="788"/>
        <v>118.77209590837199</v>
      </c>
      <c r="BF370" s="11">
        <f t="shared" si="388"/>
        <v>139675.98478824546</v>
      </c>
      <c r="BG370" s="304">
        <f t="shared" si="754"/>
        <v>1197</v>
      </c>
      <c r="BH370" s="298">
        <f t="shared" si="756"/>
        <v>1197</v>
      </c>
      <c r="BI370" s="112">
        <f t="shared" si="789"/>
        <v>4.1184273706449934</v>
      </c>
      <c r="BJ370" s="113">
        <f t="shared" si="389"/>
        <v>4929.7575626620574</v>
      </c>
      <c r="BK370" s="10">
        <f t="shared" si="790"/>
        <v>118.7827776008734</v>
      </c>
      <c r="BL370" s="119">
        <f t="shared" si="390"/>
        <v>142182.98478824546</v>
      </c>
      <c r="BM370" s="5">
        <v>240</v>
      </c>
      <c r="BN370" s="298">
        <f t="shared" si="420"/>
        <v>240</v>
      </c>
      <c r="BO370" s="6">
        <v>22</v>
      </c>
      <c r="BP370" s="298">
        <f t="shared" si="791"/>
        <v>22</v>
      </c>
      <c r="BQ370" s="6"/>
      <c r="BR370" s="298">
        <f t="shared" si="792"/>
        <v>0</v>
      </c>
      <c r="BS370" s="189">
        <v>2.6312500000000001</v>
      </c>
      <c r="BT370" s="41">
        <f t="shared" si="423"/>
        <v>631.5</v>
      </c>
      <c r="BU370" s="189">
        <v>1.7045454545454546</v>
      </c>
      <c r="BV370" s="41">
        <f t="shared" si="793"/>
        <v>37.5</v>
      </c>
      <c r="BW370" s="40"/>
      <c r="BX370" s="41">
        <f t="shared" si="794"/>
        <v>0</v>
      </c>
      <c r="BY370" s="6">
        <v>79.745833333333337</v>
      </c>
      <c r="BZ370" s="111">
        <f t="shared" si="752"/>
        <v>19139</v>
      </c>
      <c r="CA370" s="6">
        <v>79.909090909090907</v>
      </c>
      <c r="CB370" s="111">
        <f t="shared" si="795"/>
        <v>1758</v>
      </c>
      <c r="CC370" s="6"/>
      <c r="CD370" s="111">
        <f t="shared" si="796"/>
        <v>0</v>
      </c>
      <c r="CE370" s="8">
        <f t="shared" si="797"/>
        <v>262</v>
      </c>
      <c r="CF370" s="298">
        <f t="shared" si="396"/>
        <v>262</v>
      </c>
      <c r="CG370" s="110">
        <f t="shared" si="798"/>
        <v>2.553435114503817</v>
      </c>
      <c r="CH370" s="9">
        <f t="shared" si="397"/>
        <v>669</v>
      </c>
      <c r="CI370" s="10">
        <f t="shared" si="799"/>
        <v>79.75954198473282</v>
      </c>
      <c r="CJ370" s="117">
        <f t="shared" si="398"/>
        <v>20897</v>
      </c>
      <c r="CK370" s="5"/>
      <c r="CL370" s="302">
        <f t="shared" si="800"/>
        <v>0</v>
      </c>
      <c r="CM370" s="189"/>
      <c r="CN370" s="9">
        <f t="shared" si="801"/>
        <v>0</v>
      </c>
      <c r="CO370" s="6"/>
      <c r="CP370" s="117">
        <f t="shared" si="802"/>
        <v>0</v>
      </c>
      <c r="CQ370" s="195">
        <f t="shared" si="757"/>
        <v>1400</v>
      </c>
      <c r="CR370" s="298">
        <f t="shared" si="758"/>
        <v>1400</v>
      </c>
      <c r="CS370" s="9">
        <f t="shared" si="759"/>
        <v>5377.7575626620574</v>
      </c>
      <c r="CT370" s="117">
        <f t="shared" si="760"/>
        <v>156782.98478824546</v>
      </c>
      <c r="CU370" s="196">
        <f t="shared" si="761"/>
        <v>59</v>
      </c>
      <c r="CV370" s="298">
        <f t="shared" si="762"/>
        <v>59</v>
      </c>
      <c r="CW370" s="31">
        <f t="shared" si="763"/>
        <v>221</v>
      </c>
      <c r="CX370" s="121">
        <f t="shared" si="764"/>
        <v>6297</v>
      </c>
      <c r="CY370" s="196">
        <f t="shared" si="803"/>
        <v>1459</v>
      </c>
      <c r="CZ370" s="298">
        <f t="shared" si="804"/>
        <v>1459</v>
      </c>
      <c r="DA370" s="31">
        <f t="shared" si="805"/>
        <v>5598.7575626620574</v>
      </c>
      <c r="DB370" s="121">
        <f t="shared" si="806"/>
        <v>163079.98478824546</v>
      </c>
      <c r="DC370" s="196">
        <f t="shared" si="765"/>
        <v>0</v>
      </c>
      <c r="DD370" s="298">
        <f t="shared" si="766"/>
        <v>0</v>
      </c>
      <c r="DE370" s="9" t="str">
        <f t="shared" si="767"/>
        <v/>
      </c>
      <c r="DF370" s="11" t="str">
        <f t="shared" si="768"/>
        <v/>
      </c>
      <c r="DG370" s="29">
        <f t="shared" si="807"/>
        <v>5598.7575626620574</v>
      </c>
      <c r="DH370" s="11">
        <f t="shared" si="808"/>
        <v>163079.98478824546</v>
      </c>
    </row>
    <row r="371" spans="1:112">
      <c r="A371" s="284" t="s">
        <v>291</v>
      </c>
      <c r="B371" s="270" t="s">
        <v>546</v>
      </c>
      <c r="C371" s="269">
        <v>234030</v>
      </c>
      <c r="D371" s="138">
        <v>2</v>
      </c>
      <c r="E371" s="335">
        <v>3724</v>
      </c>
      <c r="F371" s="115">
        <v>118</v>
      </c>
      <c r="G371" s="116">
        <f t="shared" si="393"/>
        <v>3606</v>
      </c>
      <c r="H371" s="108">
        <f t="shared" si="753"/>
        <v>3606</v>
      </c>
      <c r="I371" s="376">
        <f t="shared" si="755"/>
        <v>3606</v>
      </c>
      <c r="J371" s="375"/>
      <c r="K371" s="5">
        <v>8</v>
      </c>
      <c r="L371" s="302">
        <f t="shared" si="394"/>
        <v>8</v>
      </c>
      <c r="M371" s="512">
        <v>1</v>
      </c>
      <c r="N371" s="302">
        <f t="shared" si="769"/>
        <v>1</v>
      </c>
      <c r="O371" s="512"/>
      <c r="P371" s="302">
        <f t="shared" si="770"/>
        <v>0</v>
      </c>
      <c r="Q371" s="521">
        <v>3.875</v>
      </c>
      <c r="R371" s="120">
        <f t="shared" si="376"/>
        <v>31</v>
      </c>
      <c r="S371" s="521">
        <v>3</v>
      </c>
      <c r="T371" s="120">
        <f t="shared" si="771"/>
        <v>3</v>
      </c>
      <c r="U371" s="512"/>
      <c r="V371" s="120">
        <f t="shared" si="772"/>
        <v>0</v>
      </c>
      <c r="W371" s="512">
        <v>128.4375</v>
      </c>
      <c r="X371" s="7">
        <f t="shared" si="751"/>
        <v>1027.5</v>
      </c>
      <c r="Y371" s="6">
        <v>27</v>
      </c>
      <c r="Z371" s="7">
        <f t="shared" si="773"/>
        <v>27</v>
      </c>
      <c r="AA371" s="6"/>
      <c r="AB371" s="7">
        <f t="shared" si="774"/>
        <v>0</v>
      </c>
      <c r="AC371" s="8">
        <f t="shared" si="775"/>
        <v>9</v>
      </c>
      <c r="AD371" s="298">
        <f t="shared" si="379"/>
        <v>9</v>
      </c>
      <c r="AE371" s="110">
        <f t="shared" si="776"/>
        <v>3.7777777777777777</v>
      </c>
      <c r="AF371" s="9">
        <f t="shared" si="380"/>
        <v>34</v>
      </c>
      <c r="AG371" s="10">
        <f t="shared" si="777"/>
        <v>117.16666666666667</v>
      </c>
      <c r="AH371" s="11">
        <f t="shared" si="381"/>
        <v>1054.5</v>
      </c>
      <c r="AI371" s="6">
        <v>1662</v>
      </c>
      <c r="AJ371" s="298">
        <f t="shared" si="778"/>
        <v>1662</v>
      </c>
      <c r="AK371" s="6">
        <v>485</v>
      </c>
      <c r="AL371" s="298">
        <f t="shared" si="779"/>
        <v>485</v>
      </c>
      <c r="AM371" s="6"/>
      <c r="AN371" s="298">
        <f t="shared" si="780"/>
        <v>0</v>
      </c>
      <c r="AO371" s="188">
        <v>4.8529593094944516</v>
      </c>
      <c r="AP371" s="41">
        <f t="shared" si="382"/>
        <v>8065.6183723797785</v>
      </c>
      <c r="AQ371" s="188">
        <v>6.024742268041237</v>
      </c>
      <c r="AR371" s="41">
        <f t="shared" si="781"/>
        <v>2922</v>
      </c>
      <c r="AS371" s="6"/>
      <c r="AT371" s="41">
        <f t="shared" si="782"/>
        <v>0</v>
      </c>
      <c r="AU371" s="6">
        <v>124.46300863131935</v>
      </c>
      <c r="AV371" s="111">
        <f t="shared" si="783"/>
        <v>206857.52034525276</v>
      </c>
      <c r="AW371" s="6">
        <v>115.31649484536082</v>
      </c>
      <c r="AX371" s="111">
        <f t="shared" si="784"/>
        <v>55928.5</v>
      </c>
      <c r="AY371" s="6"/>
      <c r="AZ371" s="118">
        <f t="shared" si="785"/>
        <v>0</v>
      </c>
      <c r="BA371" s="8">
        <f t="shared" si="786"/>
        <v>2147</v>
      </c>
      <c r="BB371" s="298">
        <f t="shared" si="386"/>
        <v>2147</v>
      </c>
      <c r="BC371" s="110">
        <f t="shared" si="787"/>
        <v>5.1176610956589563</v>
      </c>
      <c r="BD371" s="9">
        <f t="shared" si="387"/>
        <v>10987.618372379779</v>
      </c>
      <c r="BE371" s="10">
        <f t="shared" si="788"/>
        <v>122.39684226607022</v>
      </c>
      <c r="BF371" s="11">
        <f t="shared" si="388"/>
        <v>262786.02034525276</v>
      </c>
      <c r="BG371" s="304">
        <f t="shared" si="754"/>
        <v>2156</v>
      </c>
      <c r="BH371" s="298">
        <f t="shared" si="756"/>
        <v>2156</v>
      </c>
      <c r="BI371" s="112">
        <f t="shared" si="789"/>
        <v>5.112067890714183</v>
      </c>
      <c r="BJ371" s="113">
        <f t="shared" si="389"/>
        <v>11021.618372379779</v>
      </c>
      <c r="BK371" s="10">
        <f t="shared" si="790"/>
        <v>122.37500943657363</v>
      </c>
      <c r="BL371" s="119">
        <f t="shared" si="390"/>
        <v>263840.52034525276</v>
      </c>
      <c r="BM371" s="5">
        <v>887</v>
      </c>
      <c r="BN371" s="298">
        <f t="shared" si="420"/>
        <v>887</v>
      </c>
      <c r="BO371" s="6">
        <v>563</v>
      </c>
      <c r="BP371" s="298">
        <f t="shared" si="791"/>
        <v>563</v>
      </c>
      <c r="BQ371" s="6"/>
      <c r="BR371" s="298">
        <f t="shared" si="792"/>
        <v>0</v>
      </c>
      <c r="BS371" s="189">
        <v>3.5918827508455466</v>
      </c>
      <c r="BT371" s="41">
        <f t="shared" si="423"/>
        <v>3186</v>
      </c>
      <c r="BU371" s="189">
        <v>4.0079928952042625</v>
      </c>
      <c r="BV371" s="41">
        <f t="shared" si="793"/>
        <v>2256.5</v>
      </c>
      <c r="BW371" s="40"/>
      <c r="BX371" s="41">
        <f t="shared" si="794"/>
        <v>0</v>
      </c>
      <c r="BY371" s="6">
        <v>84.36245772266065</v>
      </c>
      <c r="BZ371" s="111">
        <f t="shared" si="752"/>
        <v>74829.5</v>
      </c>
      <c r="CA371" s="6">
        <v>67.194671403197162</v>
      </c>
      <c r="CB371" s="111">
        <f t="shared" si="795"/>
        <v>37830.600000000006</v>
      </c>
      <c r="CC371" s="6"/>
      <c r="CD371" s="111">
        <f t="shared" si="796"/>
        <v>0</v>
      </c>
      <c r="CE371" s="8">
        <f t="shared" si="797"/>
        <v>1450</v>
      </c>
      <c r="CF371" s="298">
        <f t="shared" si="396"/>
        <v>1450</v>
      </c>
      <c r="CG371" s="110">
        <f t="shared" si="798"/>
        <v>3.7534482758620689</v>
      </c>
      <c r="CH371" s="9">
        <f t="shared" si="397"/>
        <v>5442.5</v>
      </c>
      <c r="CI371" s="10">
        <f t="shared" si="799"/>
        <v>77.696620689655177</v>
      </c>
      <c r="CJ371" s="117">
        <f t="shared" si="398"/>
        <v>112660.1</v>
      </c>
      <c r="CK371" s="5"/>
      <c r="CL371" s="302">
        <f t="shared" si="800"/>
        <v>0</v>
      </c>
      <c r="CM371" s="189"/>
      <c r="CN371" s="9">
        <f t="shared" si="801"/>
        <v>0</v>
      </c>
      <c r="CO371" s="6"/>
      <c r="CP371" s="117">
        <f t="shared" si="802"/>
        <v>0</v>
      </c>
      <c r="CQ371" s="195">
        <f t="shared" si="757"/>
        <v>2557</v>
      </c>
      <c r="CR371" s="298">
        <f t="shared" si="758"/>
        <v>2557</v>
      </c>
      <c r="CS371" s="9">
        <f t="shared" si="759"/>
        <v>11282.618372379779</v>
      </c>
      <c r="CT371" s="117">
        <f t="shared" si="760"/>
        <v>282714.52034525276</v>
      </c>
      <c r="CU371" s="196">
        <f t="shared" si="761"/>
        <v>1049</v>
      </c>
      <c r="CV371" s="298">
        <f t="shared" si="762"/>
        <v>1049</v>
      </c>
      <c r="CW371" s="31">
        <f t="shared" si="763"/>
        <v>5181.5</v>
      </c>
      <c r="CX371" s="121">
        <f t="shared" si="764"/>
        <v>93786.1</v>
      </c>
      <c r="CY371" s="196">
        <f t="shared" si="803"/>
        <v>3606</v>
      </c>
      <c r="CZ371" s="298">
        <f t="shared" si="804"/>
        <v>3606</v>
      </c>
      <c r="DA371" s="31">
        <f t="shared" si="805"/>
        <v>16464.11837237978</v>
      </c>
      <c r="DB371" s="121">
        <f t="shared" si="806"/>
        <v>376500.6203452528</v>
      </c>
      <c r="DC371" s="196">
        <f t="shared" si="765"/>
        <v>0</v>
      </c>
      <c r="DD371" s="298">
        <f t="shared" si="766"/>
        <v>0</v>
      </c>
      <c r="DE371" s="9" t="str">
        <f t="shared" si="767"/>
        <v/>
      </c>
      <c r="DF371" s="11" t="str">
        <f t="shared" si="768"/>
        <v/>
      </c>
      <c r="DG371" s="29">
        <f t="shared" si="807"/>
        <v>16464.11837237978</v>
      </c>
      <c r="DH371" s="11">
        <f t="shared" si="808"/>
        <v>376500.6203452528</v>
      </c>
    </row>
    <row r="372" spans="1:112">
      <c r="A372" s="284" t="s">
        <v>291</v>
      </c>
      <c r="B372" s="268" t="s">
        <v>547</v>
      </c>
      <c r="C372" s="269">
        <v>232423</v>
      </c>
      <c r="D372" s="138">
        <v>3</v>
      </c>
      <c r="E372" s="335">
        <v>3630</v>
      </c>
      <c r="F372" s="115">
        <v>21</v>
      </c>
      <c r="G372" s="116">
        <f t="shared" si="393"/>
        <v>3609</v>
      </c>
      <c r="H372" s="108">
        <f t="shared" si="753"/>
        <v>3609</v>
      </c>
      <c r="I372" s="376">
        <f t="shared" si="755"/>
        <v>3609</v>
      </c>
      <c r="J372" s="375"/>
      <c r="K372" s="5">
        <v>1</v>
      </c>
      <c r="L372" s="302">
        <f t="shared" si="394"/>
        <v>1</v>
      </c>
      <c r="M372" s="512">
        <v>0</v>
      </c>
      <c r="N372" s="302">
        <f t="shared" si="769"/>
        <v>0</v>
      </c>
      <c r="O372" s="512"/>
      <c r="P372" s="302">
        <f t="shared" si="770"/>
        <v>0</v>
      </c>
      <c r="Q372" s="521">
        <v>4</v>
      </c>
      <c r="R372" s="120">
        <f t="shared" si="376"/>
        <v>4</v>
      </c>
      <c r="S372" s="521"/>
      <c r="T372" s="120">
        <f t="shared" si="771"/>
        <v>0</v>
      </c>
      <c r="U372" s="512"/>
      <c r="V372" s="120">
        <f t="shared" si="772"/>
        <v>0</v>
      </c>
      <c r="W372" s="512">
        <v>104</v>
      </c>
      <c r="X372" s="7">
        <f t="shared" si="751"/>
        <v>104</v>
      </c>
      <c r="Y372" s="6"/>
      <c r="Z372" s="7">
        <f t="shared" si="773"/>
        <v>0</v>
      </c>
      <c r="AA372" s="6"/>
      <c r="AB372" s="7">
        <f t="shared" si="774"/>
        <v>0</v>
      </c>
      <c r="AC372" s="8">
        <f t="shared" si="775"/>
        <v>1</v>
      </c>
      <c r="AD372" s="298">
        <f t="shared" si="379"/>
        <v>1</v>
      </c>
      <c r="AE372" s="110">
        <f t="shared" si="776"/>
        <v>4</v>
      </c>
      <c r="AF372" s="9">
        <f t="shared" si="380"/>
        <v>4</v>
      </c>
      <c r="AG372" s="10">
        <f t="shared" si="777"/>
        <v>104</v>
      </c>
      <c r="AH372" s="11">
        <f t="shared" si="381"/>
        <v>104</v>
      </c>
      <c r="AI372" s="6">
        <v>2859</v>
      </c>
      <c r="AJ372" s="298">
        <f t="shared" si="778"/>
        <v>2859</v>
      </c>
      <c r="AK372" s="6">
        <v>87</v>
      </c>
      <c r="AL372" s="298">
        <f t="shared" si="779"/>
        <v>87</v>
      </c>
      <c r="AM372" s="6"/>
      <c r="AN372" s="298">
        <f t="shared" si="780"/>
        <v>0</v>
      </c>
      <c r="AO372" s="188">
        <v>4.3423913043478262</v>
      </c>
      <c r="AP372" s="41">
        <f t="shared" si="382"/>
        <v>12414.896739130436</v>
      </c>
      <c r="AQ372" s="188">
        <v>5.3390804597701154</v>
      </c>
      <c r="AR372" s="41">
        <f t="shared" si="781"/>
        <v>464.50000000000006</v>
      </c>
      <c r="AS372" s="6"/>
      <c r="AT372" s="41">
        <f t="shared" si="782"/>
        <v>0</v>
      </c>
      <c r="AU372" s="6">
        <v>124.97545582047685</v>
      </c>
      <c r="AV372" s="111">
        <f t="shared" si="783"/>
        <v>357304.82819074334</v>
      </c>
      <c r="AW372" s="6">
        <v>117.58620689655173</v>
      </c>
      <c r="AX372" s="111">
        <f t="shared" si="784"/>
        <v>10230</v>
      </c>
      <c r="AY372" s="6"/>
      <c r="AZ372" s="118">
        <f t="shared" si="785"/>
        <v>0</v>
      </c>
      <c r="BA372" s="8">
        <f t="shared" si="786"/>
        <v>2946</v>
      </c>
      <c r="BB372" s="298">
        <f t="shared" si="386"/>
        <v>2946</v>
      </c>
      <c r="BC372" s="110">
        <f t="shared" si="787"/>
        <v>4.3718250981433933</v>
      </c>
      <c r="BD372" s="9">
        <f t="shared" si="387"/>
        <v>12879.396739130436</v>
      </c>
      <c r="BE372" s="10">
        <f t="shared" si="788"/>
        <v>124.7572397117255</v>
      </c>
      <c r="BF372" s="11">
        <f t="shared" si="388"/>
        <v>367534.82819074334</v>
      </c>
      <c r="BG372" s="304">
        <f t="shared" si="754"/>
        <v>2947</v>
      </c>
      <c r="BH372" s="298">
        <f t="shared" si="756"/>
        <v>2947</v>
      </c>
      <c r="BI372" s="112">
        <f t="shared" si="789"/>
        <v>4.3716989274280404</v>
      </c>
      <c r="BJ372" s="113">
        <f t="shared" si="389"/>
        <v>12883.396739130436</v>
      </c>
      <c r="BK372" s="10">
        <f t="shared" si="790"/>
        <v>124.7501961963839</v>
      </c>
      <c r="BL372" s="119">
        <f t="shared" si="390"/>
        <v>367638.82819074334</v>
      </c>
      <c r="BM372" s="5">
        <v>499</v>
      </c>
      <c r="BN372" s="298">
        <f t="shared" si="420"/>
        <v>499</v>
      </c>
      <c r="BO372" s="6">
        <v>163</v>
      </c>
      <c r="BP372" s="298">
        <f t="shared" si="791"/>
        <v>163</v>
      </c>
      <c r="BQ372" s="6"/>
      <c r="BR372" s="298">
        <f t="shared" si="792"/>
        <v>0</v>
      </c>
      <c r="BS372" s="189">
        <v>3.2725450901803605</v>
      </c>
      <c r="BT372" s="41">
        <f t="shared" si="423"/>
        <v>1633</v>
      </c>
      <c r="BU372" s="189">
        <v>3.4570552147239262</v>
      </c>
      <c r="BV372" s="41">
        <f t="shared" si="793"/>
        <v>563.5</v>
      </c>
      <c r="BW372" s="40"/>
      <c r="BX372" s="41">
        <f t="shared" si="794"/>
        <v>0</v>
      </c>
      <c r="BY372" s="6">
        <v>84.266533066132268</v>
      </c>
      <c r="BZ372" s="111">
        <f t="shared" si="752"/>
        <v>42049</v>
      </c>
      <c r="CA372" s="6">
        <v>71.766871165644176</v>
      </c>
      <c r="CB372" s="111">
        <f t="shared" si="795"/>
        <v>11698</v>
      </c>
      <c r="CC372" s="6"/>
      <c r="CD372" s="111">
        <f t="shared" si="796"/>
        <v>0</v>
      </c>
      <c r="CE372" s="8">
        <f t="shared" si="797"/>
        <v>662</v>
      </c>
      <c r="CF372" s="298">
        <f t="shared" si="396"/>
        <v>662</v>
      </c>
      <c r="CG372" s="110">
        <f t="shared" si="798"/>
        <v>3.3179758308157101</v>
      </c>
      <c r="CH372" s="9">
        <f t="shared" si="397"/>
        <v>2196.5</v>
      </c>
      <c r="CI372" s="10">
        <f t="shared" si="799"/>
        <v>81.188821752265866</v>
      </c>
      <c r="CJ372" s="117">
        <f t="shared" si="398"/>
        <v>53747</v>
      </c>
      <c r="CK372" s="5"/>
      <c r="CL372" s="302">
        <f t="shared" si="800"/>
        <v>0</v>
      </c>
      <c r="CM372" s="189"/>
      <c r="CN372" s="9">
        <f t="shared" si="801"/>
        <v>0</v>
      </c>
      <c r="CO372" s="6"/>
      <c r="CP372" s="117">
        <f t="shared" si="802"/>
        <v>0</v>
      </c>
      <c r="CQ372" s="195">
        <f t="shared" si="757"/>
        <v>3359</v>
      </c>
      <c r="CR372" s="298">
        <f t="shared" si="758"/>
        <v>3359</v>
      </c>
      <c r="CS372" s="9">
        <f t="shared" si="759"/>
        <v>14051.896739130436</v>
      </c>
      <c r="CT372" s="117">
        <f t="shared" si="760"/>
        <v>399457.82819074334</v>
      </c>
      <c r="CU372" s="196">
        <f t="shared" si="761"/>
        <v>250</v>
      </c>
      <c r="CV372" s="298">
        <f t="shared" si="762"/>
        <v>250</v>
      </c>
      <c r="CW372" s="31">
        <f t="shared" si="763"/>
        <v>1028</v>
      </c>
      <c r="CX372" s="121">
        <f t="shared" si="764"/>
        <v>21928</v>
      </c>
      <c r="CY372" s="196">
        <f t="shared" si="803"/>
        <v>3609</v>
      </c>
      <c r="CZ372" s="298">
        <f t="shared" si="804"/>
        <v>3609</v>
      </c>
      <c r="DA372" s="31">
        <f t="shared" si="805"/>
        <v>15079.896739130436</v>
      </c>
      <c r="DB372" s="121">
        <f t="shared" si="806"/>
        <v>421385.82819074334</v>
      </c>
      <c r="DC372" s="196">
        <f t="shared" si="765"/>
        <v>0</v>
      </c>
      <c r="DD372" s="298">
        <f t="shared" si="766"/>
        <v>0</v>
      </c>
      <c r="DE372" s="9" t="str">
        <f t="shared" si="767"/>
        <v/>
      </c>
      <c r="DF372" s="11" t="str">
        <f t="shared" si="768"/>
        <v/>
      </c>
      <c r="DG372" s="29">
        <f t="shared" si="807"/>
        <v>15079.896739130436</v>
      </c>
      <c r="DH372" s="11">
        <f t="shared" si="808"/>
        <v>421385.82819074334</v>
      </c>
    </row>
    <row r="373" spans="1:112">
      <c r="A373" s="284" t="s">
        <v>291</v>
      </c>
      <c r="B373" s="271" t="s">
        <v>550</v>
      </c>
      <c r="C373" s="272">
        <v>232937</v>
      </c>
      <c r="D373" s="273">
        <v>3</v>
      </c>
      <c r="E373" s="335">
        <v>777</v>
      </c>
      <c r="F373" s="115">
        <v>0</v>
      </c>
      <c r="G373" s="116">
        <f t="shared" si="393"/>
        <v>777</v>
      </c>
      <c r="H373" s="108">
        <f t="shared" si="753"/>
        <v>777</v>
      </c>
      <c r="I373" s="376">
        <f t="shared" si="755"/>
        <v>777</v>
      </c>
      <c r="J373" s="375"/>
      <c r="K373" s="5">
        <v>15</v>
      </c>
      <c r="L373" s="302">
        <f t="shared" si="394"/>
        <v>15</v>
      </c>
      <c r="M373" s="512">
        <v>0</v>
      </c>
      <c r="N373" s="302">
        <f t="shared" si="769"/>
        <v>0</v>
      </c>
      <c r="O373" s="512"/>
      <c r="P373" s="302">
        <f t="shared" si="770"/>
        <v>0</v>
      </c>
      <c r="Q373" s="521">
        <v>5.666666666666667</v>
      </c>
      <c r="R373" s="120">
        <f t="shared" si="376"/>
        <v>85</v>
      </c>
      <c r="S373" s="521"/>
      <c r="T373" s="120">
        <f t="shared" si="771"/>
        <v>0</v>
      </c>
      <c r="U373" s="512"/>
      <c r="V373" s="120">
        <f t="shared" si="772"/>
        <v>0</v>
      </c>
      <c r="W373" s="512">
        <v>146.73333333333332</v>
      </c>
      <c r="X373" s="7">
        <f t="shared" si="751"/>
        <v>2201</v>
      </c>
      <c r="Y373" s="6"/>
      <c r="Z373" s="7">
        <f t="shared" si="773"/>
        <v>0</v>
      </c>
      <c r="AA373" s="6"/>
      <c r="AB373" s="7">
        <f t="shared" si="774"/>
        <v>0</v>
      </c>
      <c r="AC373" s="8">
        <f t="shared" si="775"/>
        <v>15</v>
      </c>
      <c r="AD373" s="298">
        <f t="shared" si="379"/>
        <v>15</v>
      </c>
      <c r="AE373" s="110">
        <f t="shared" si="776"/>
        <v>5.666666666666667</v>
      </c>
      <c r="AF373" s="9">
        <f t="shared" si="380"/>
        <v>85</v>
      </c>
      <c r="AG373" s="10">
        <f t="shared" si="777"/>
        <v>146.73333333333332</v>
      </c>
      <c r="AH373" s="11">
        <f t="shared" si="381"/>
        <v>2201</v>
      </c>
      <c r="AI373" s="6">
        <v>375</v>
      </c>
      <c r="AJ373" s="298">
        <f t="shared" si="778"/>
        <v>375</v>
      </c>
      <c r="AK373" s="6">
        <v>11</v>
      </c>
      <c r="AL373" s="298">
        <f t="shared" si="779"/>
        <v>11</v>
      </c>
      <c r="AM373" s="6"/>
      <c r="AN373" s="298">
        <f t="shared" si="780"/>
        <v>0</v>
      </c>
      <c r="AO373" s="188">
        <v>5.5570776255707761</v>
      </c>
      <c r="AP373" s="41">
        <f t="shared" si="382"/>
        <v>2083.9041095890411</v>
      </c>
      <c r="AQ373" s="188">
        <v>8.1818181818181817</v>
      </c>
      <c r="AR373" s="41">
        <f t="shared" si="781"/>
        <v>90</v>
      </c>
      <c r="AS373" s="6"/>
      <c r="AT373" s="41">
        <f t="shared" si="782"/>
        <v>0</v>
      </c>
      <c r="AU373" s="6">
        <v>138.15068493150685</v>
      </c>
      <c r="AV373" s="111">
        <f t="shared" si="783"/>
        <v>51806.506849315068</v>
      </c>
      <c r="AW373" s="6">
        <v>139.90909090909091</v>
      </c>
      <c r="AX373" s="111">
        <f t="shared" si="784"/>
        <v>1539</v>
      </c>
      <c r="AY373" s="6"/>
      <c r="AZ373" s="118">
        <f t="shared" si="785"/>
        <v>0</v>
      </c>
      <c r="BA373" s="8">
        <f t="shared" si="786"/>
        <v>386</v>
      </c>
      <c r="BB373" s="298">
        <f t="shared" si="386"/>
        <v>386</v>
      </c>
      <c r="BC373" s="110">
        <f t="shared" si="787"/>
        <v>5.6318759315778264</v>
      </c>
      <c r="BD373" s="9">
        <f t="shared" si="387"/>
        <v>2173.9041095890411</v>
      </c>
      <c r="BE373" s="10">
        <f t="shared" si="788"/>
        <v>138.20079494641209</v>
      </c>
      <c r="BF373" s="11">
        <f t="shared" si="388"/>
        <v>53345.506849315068</v>
      </c>
      <c r="BG373" s="304">
        <f t="shared" si="754"/>
        <v>401</v>
      </c>
      <c r="BH373" s="298">
        <f t="shared" si="756"/>
        <v>401</v>
      </c>
      <c r="BI373" s="112">
        <f t="shared" si="789"/>
        <v>5.6331773306459878</v>
      </c>
      <c r="BJ373" s="113">
        <f t="shared" si="389"/>
        <v>2258.9041095890411</v>
      </c>
      <c r="BK373" s="10">
        <f t="shared" si="790"/>
        <v>138.5199672052745</v>
      </c>
      <c r="BL373" s="119">
        <f t="shared" si="390"/>
        <v>55546.506849315076</v>
      </c>
      <c r="BM373" s="5">
        <v>245</v>
      </c>
      <c r="BN373" s="298">
        <f t="shared" si="420"/>
        <v>245</v>
      </c>
      <c r="BO373" s="6">
        <v>131</v>
      </c>
      <c r="BP373" s="298">
        <f t="shared" si="791"/>
        <v>131</v>
      </c>
      <c r="BQ373" s="6"/>
      <c r="BR373" s="298">
        <f t="shared" si="792"/>
        <v>0</v>
      </c>
      <c r="BS373" s="189">
        <v>3.4204081632653063</v>
      </c>
      <c r="BT373" s="41">
        <f t="shared" si="423"/>
        <v>838</v>
      </c>
      <c r="BU373" s="189">
        <v>3.7213740458015265</v>
      </c>
      <c r="BV373" s="41">
        <f t="shared" si="793"/>
        <v>487.5</v>
      </c>
      <c r="BW373" s="40"/>
      <c r="BX373" s="41">
        <f t="shared" si="794"/>
        <v>0</v>
      </c>
      <c r="BY373" s="6">
        <v>94.89387755102041</v>
      </c>
      <c r="BZ373" s="111">
        <f t="shared" si="752"/>
        <v>23249</v>
      </c>
      <c r="CA373" s="6">
        <v>84.175572519083971</v>
      </c>
      <c r="CB373" s="111">
        <f t="shared" si="795"/>
        <v>11027</v>
      </c>
      <c r="CC373" s="6"/>
      <c r="CD373" s="111">
        <f t="shared" si="796"/>
        <v>0</v>
      </c>
      <c r="CE373" s="8">
        <f t="shared" si="797"/>
        <v>376</v>
      </c>
      <c r="CF373" s="298">
        <f t="shared" si="396"/>
        <v>376</v>
      </c>
      <c r="CG373" s="110">
        <f t="shared" si="798"/>
        <v>3.5252659574468086</v>
      </c>
      <c r="CH373" s="9">
        <f t="shared" si="397"/>
        <v>1325.5</v>
      </c>
      <c r="CI373" s="10">
        <f t="shared" si="799"/>
        <v>91.159574468085111</v>
      </c>
      <c r="CJ373" s="117">
        <f t="shared" si="398"/>
        <v>34276</v>
      </c>
      <c r="CK373" s="5"/>
      <c r="CL373" s="302">
        <f t="shared" si="800"/>
        <v>0</v>
      </c>
      <c r="CM373" s="189"/>
      <c r="CN373" s="9">
        <f t="shared" si="801"/>
        <v>0</v>
      </c>
      <c r="CO373" s="6"/>
      <c r="CP373" s="117">
        <f t="shared" si="802"/>
        <v>0</v>
      </c>
      <c r="CQ373" s="195">
        <f t="shared" si="757"/>
        <v>635</v>
      </c>
      <c r="CR373" s="298">
        <f t="shared" si="758"/>
        <v>635</v>
      </c>
      <c r="CS373" s="9">
        <f t="shared" si="759"/>
        <v>3006.9041095890411</v>
      </c>
      <c r="CT373" s="117">
        <f t="shared" si="760"/>
        <v>77256.506849315076</v>
      </c>
      <c r="CU373" s="196">
        <f t="shared" si="761"/>
        <v>142</v>
      </c>
      <c r="CV373" s="298">
        <f t="shared" si="762"/>
        <v>142</v>
      </c>
      <c r="CW373" s="31">
        <f t="shared" si="763"/>
        <v>577.5</v>
      </c>
      <c r="CX373" s="121">
        <f t="shared" si="764"/>
        <v>12566</v>
      </c>
      <c r="CY373" s="196">
        <f t="shared" si="803"/>
        <v>777</v>
      </c>
      <c r="CZ373" s="298">
        <f t="shared" si="804"/>
        <v>777</v>
      </c>
      <c r="DA373" s="31">
        <f t="shared" si="805"/>
        <v>3584.4041095890411</v>
      </c>
      <c r="DB373" s="121">
        <f t="shared" si="806"/>
        <v>89822.506849315076</v>
      </c>
      <c r="DC373" s="196">
        <f t="shared" si="765"/>
        <v>0</v>
      </c>
      <c r="DD373" s="298">
        <f t="shared" si="766"/>
        <v>0</v>
      </c>
      <c r="DE373" s="9" t="str">
        <f t="shared" si="767"/>
        <v/>
      </c>
      <c r="DF373" s="11" t="str">
        <f t="shared" si="768"/>
        <v/>
      </c>
      <c r="DG373" s="29">
        <f t="shared" si="807"/>
        <v>3584.4041095890411</v>
      </c>
      <c r="DH373" s="11">
        <f t="shared" si="808"/>
        <v>89822.506849315076</v>
      </c>
    </row>
    <row r="374" spans="1:112">
      <c r="A374" s="284" t="s">
        <v>291</v>
      </c>
      <c r="B374" s="271" t="s">
        <v>548</v>
      </c>
      <c r="C374" s="272">
        <v>233277</v>
      </c>
      <c r="D374" s="273">
        <v>4</v>
      </c>
      <c r="E374" s="335">
        <v>1762</v>
      </c>
      <c r="F374" s="115">
        <v>5</v>
      </c>
      <c r="G374" s="116">
        <f t="shared" si="393"/>
        <v>1757</v>
      </c>
      <c r="H374" s="108">
        <f t="shared" si="753"/>
        <v>1757</v>
      </c>
      <c r="I374" s="376">
        <f t="shared" si="755"/>
        <v>1757</v>
      </c>
      <c r="J374" s="375"/>
      <c r="K374" s="5">
        <v>0</v>
      </c>
      <c r="L374" s="302">
        <f t="shared" si="394"/>
        <v>0</v>
      </c>
      <c r="M374" s="512">
        <v>0</v>
      </c>
      <c r="N374" s="302">
        <f t="shared" si="769"/>
        <v>0</v>
      </c>
      <c r="O374" s="512"/>
      <c r="P374" s="302">
        <f t="shared" si="770"/>
        <v>0</v>
      </c>
      <c r="Q374" s="521"/>
      <c r="R374" s="120">
        <f t="shared" si="376"/>
        <v>0</v>
      </c>
      <c r="S374" s="521"/>
      <c r="T374" s="120">
        <f t="shared" si="771"/>
        <v>0</v>
      </c>
      <c r="U374" s="512"/>
      <c r="V374" s="120">
        <f t="shared" si="772"/>
        <v>0</v>
      </c>
      <c r="W374" s="512"/>
      <c r="X374" s="7">
        <f t="shared" si="751"/>
        <v>0</v>
      </c>
      <c r="Y374" s="6"/>
      <c r="Z374" s="7">
        <f t="shared" si="773"/>
        <v>0</v>
      </c>
      <c r="AA374" s="6"/>
      <c r="AB374" s="7">
        <f t="shared" si="774"/>
        <v>0</v>
      </c>
      <c r="AC374" s="8">
        <f t="shared" si="775"/>
        <v>0</v>
      </c>
      <c r="AD374" s="298">
        <f t="shared" si="379"/>
        <v>0</v>
      </c>
      <c r="AE374" s="110">
        <f t="shared" si="776"/>
        <v>0</v>
      </c>
      <c r="AF374" s="9">
        <f t="shared" si="380"/>
        <v>0</v>
      </c>
      <c r="AG374" s="10">
        <f t="shared" si="777"/>
        <v>0</v>
      </c>
      <c r="AH374" s="11">
        <f t="shared" si="381"/>
        <v>0</v>
      </c>
      <c r="AI374" s="6">
        <v>1009</v>
      </c>
      <c r="AJ374" s="298">
        <f t="shared" si="778"/>
        <v>1009</v>
      </c>
      <c r="AK374" s="6">
        <v>81</v>
      </c>
      <c r="AL374" s="298">
        <f t="shared" si="779"/>
        <v>81</v>
      </c>
      <c r="AM374" s="6"/>
      <c r="AN374" s="298">
        <f t="shared" si="780"/>
        <v>0</v>
      </c>
      <c r="AO374" s="188">
        <v>4.6486486486486482</v>
      </c>
      <c r="AP374" s="41">
        <f t="shared" si="382"/>
        <v>4690.4864864864858</v>
      </c>
      <c r="AQ374" s="188">
        <v>5.5370370370370372</v>
      </c>
      <c r="AR374" s="41">
        <f t="shared" si="781"/>
        <v>448.5</v>
      </c>
      <c r="AS374" s="6"/>
      <c r="AT374" s="41">
        <f t="shared" si="782"/>
        <v>0</v>
      </c>
      <c r="AU374" s="6">
        <v>121.76876876876877</v>
      </c>
      <c r="AV374" s="111">
        <f t="shared" si="783"/>
        <v>122864.68768768768</v>
      </c>
      <c r="AW374" s="6">
        <v>118.24691358024691</v>
      </c>
      <c r="AX374" s="111">
        <f t="shared" si="784"/>
        <v>9578</v>
      </c>
      <c r="AY374" s="6"/>
      <c r="AZ374" s="118">
        <f t="shared" si="785"/>
        <v>0</v>
      </c>
      <c r="BA374" s="8">
        <f t="shared" si="786"/>
        <v>1090</v>
      </c>
      <c r="BB374" s="298">
        <f t="shared" si="386"/>
        <v>1090</v>
      </c>
      <c r="BC374" s="110">
        <f t="shared" si="787"/>
        <v>4.7146665013637481</v>
      </c>
      <c r="BD374" s="9">
        <f t="shared" si="387"/>
        <v>5138.9864864864858</v>
      </c>
      <c r="BE374" s="10">
        <f t="shared" si="788"/>
        <v>121.50705292448413</v>
      </c>
      <c r="BF374" s="11">
        <f t="shared" si="388"/>
        <v>132442.68768768769</v>
      </c>
      <c r="BG374" s="304">
        <f t="shared" si="754"/>
        <v>1090</v>
      </c>
      <c r="BH374" s="298">
        <f t="shared" si="756"/>
        <v>1090</v>
      </c>
      <c r="BI374" s="112">
        <f t="shared" si="789"/>
        <v>4.7146665013637481</v>
      </c>
      <c r="BJ374" s="113">
        <f t="shared" si="389"/>
        <v>5138.9864864864858</v>
      </c>
      <c r="BK374" s="10">
        <f t="shared" si="790"/>
        <v>121.50705292448413</v>
      </c>
      <c r="BL374" s="119">
        <f t="shared" si="390"/>
        <v>132442.68768768769</v>
      </c>
      <c r="BM374" s="5">
        <v>522</v>
      </c>
      <c r="BN374" s="298">
        <f t="shared" si="420"/>
        <v>522</v>
      </c>
      <c r="BO374" s="6">
        <v>145</v>
      </c>
      <c r="BP374" s="298">
        <f t="shared" si="791"/>
        <v>145</v>
      </c>
      <c r="BQ374" s="6"/>
      <c r="BR374" s="298">
        <f t="shared" si="792"/>
        <v>0</v>
      </c>
      <c r="BS374" s="189">
        <v>3.3084291187739465</v>
      </c>
      <c r="BT374" s="41">
        <f t="shared" si="423"/>
        <v>1727</v>
      </c>
      <c r="BU374" s="189">
        <v>4.044827586206897</v>
      </c>
      <c r="BV374" s="41">
        <f t="shared" si="793"/>
        <v>586.50000000000011</v>
      </c>
      <c r="BW374" s="40"/>
      <c r="BX374" s="41">
        <f t="shared" si="794"/>
        <v>0</v>
      </c>
      <c r="BY374" s="6">
        <v>79.685823754789268</v>
      </c>
      <c r="BZ374" s="111">
        <f t="shared" si="752"/>
        <v>41596</v>
      </c>
      <c r="CA374" s="6">
        <v>68.482758620689651</v>
      </c>
      <c r="CB374" s="111">
        <f t="shared" si="795"/>
        <v>9930</v>
      </c>
      <c r="CC374" s="6"/>
      <c r="CD374" s="111">
        <f t="shared" si="796"/>
        <v>0</v>
      </c>
      <c r="CE374" s="8">
        <f t="shared" si="797"/>
        <v>667</v>
      </c>
      <c r="CF374" s="298">
        <f t="shared" si="396"/>
        <v>667</v>
      </c>
      <c r="CG374" s="110">
        <f t="shared" si="798"/>
        <v>3.4685157421289357</v>
      </c>
      <c r="CH374" s="9">
        <f t="shared" si="397"/>
        <v>2313.5</v>
      </c>
      <c r="CI374" s="10">
        <f t="shared" si="799"/>
        <v>77.250374812593705</v>
      </c>
      <c r="CJ374" s="117">
        <f t="shared" si="398"/>
        <v>51526</v>
      </c>
      <c r="CK374" s="5"/>
      <c r="CL374" s="302">
        <f t="shared" si="800"/>
        <v>0</v>
      </c>
      <c r="CM374" s="189"/>
      <c r="CN374" s="9">
        <f t="shared" si="801"/>
        <v>0</v>
      </c>
      <c r="CO374" s="6"/>
      <c r="CP374" s="117">
        <f t="shared" si="802"/>
        <v>0</v>
      </c>
      <c r="CQ374" s="195">
        <f t="shared" si="757"/>
        <v>1531</v>
      </c>
      <c r="CR374" s="298">
        <f t="shared" si="758"/>
        <v>1531</v>
      </c>
      <c r="CS374" s="9">
        <f t="shared" si="759"/>
        <v>6417.4864864864858</v>
      </c>
      <c r="CT374" s="117">
        <f t="shared" si="760"/>
        <v>164460.68768768769</v>
      </c>
      <c r="CU374" s="196">
        <f t="shared" si="761"/>
        <v>226</v>
      </c>
      <c r="CV374" s="298">
        <f t="shared" si="762"/>
        <v>226</v>
      </c>
      <c r="CW374" s="31">
        <f t="shared" si="763"/>
        <v>1035</v>
      </c>
      <c r="CX374" s="121">
        <f t="shared" si="764"/>
        <v>19508</v>
      </c>
      <c r="CY374" s="196">
        <f t="shared" si="803"/>
        <v>1757</v>
      </c>
      <c r="CZ374" s="298">
        <f t="shared" si="804"/>
        <v>1757</v>
      </c>
      <c r="DA374" s="31">
        <f t="shared" si="805"/>
        <v>7452.4864864864858</v>
      </c>
      <c r="DB374" s="121">
        <f t="shared" si="806"/>
        <v>183968.68768768769</v>
      </c>
      <c r="DC374" s="196">
        <f t="shared" si="765"/>
        <v>0</v>
      </c>
      <c r="DD374" s="298">
        <f t="shared" si="766"/>
        <v>0</v>
      </c>
      <c r="DE374" s="9" t="str">
        <f t="shared" si="767"/>
        <v/>
      </c>
      <c r="DF374" s="11" t="str">
        <f t="shared" si="768"/>
        <v/>
      </c>
      <c r="DG374" s="29">
        <f t="shared" si="807"/>
        <v>7452.4864864864858</v>
      </c>
      <c r="DH374" s="11">
        <f t="shared" si="808"/>
        <v>183968.68768768769</v>
      </c>
    </row>
    <row r="375" spans="1:112">
      <c r="A375" s="284" t="s">
        <v>291</v>
      </c>
      <c r="B375" s="268" t="s">
        <v>551</v>
      </c>
      <c r="C375" s="269">
        <v>234155</v>
      </c>
      <c r="D375" s="138">
        <v>4</v>
      </c>
      <c r="E375" s="335">
        <v>609</v>
      </c>
      <c r="F375" s="115">
        <v>0</v>
      </c>
      <c r="G375" s="116">
        <f t="shared" si="393"/>
        <v>609</v>
      </c>
      <c r="H375" s="108">
        <f t="shared" si="753"/>
        <v>609</v>
      </c>
      <c r="I375" s="376">
        <f t="shared" si="755"/>
        <v>609</v>
      </c>
      <c r="J375" s="375"/>
      <c r="K375" s="5">
        <v>0</v>
      </c>
      <c r="L375" s="302">
        <f t="shared" si="394"/>
        <v>0</v>
      </c>
      <c r="M375" s="512">
        <v>0</v>
      </c>
      <c r="N375" s="302">
        <f t="shared" si="769"/>
        <v>0</v>
      </c>
      <c r="O375" s="512"/>
      <c r="P375" s="302">
        <f t="shared" si="770"/>
        <v>0</v>
      </c>
      <c r="Q375" s="521"/>
      <c r="R375" s="120">
        <f t="shared" si="376"/>
        <v>0</v>
      </c>
      <c r="S375" s="521"/>
      <c r="T375" s="120">
        <f t="shared" si="771"/>
        <v>0</v>
      </c>
      <c r="U375" s="512"/>
      <c r="V375" s="120">
        <f t="shared" si="772"/>
        <v>0</v>
      </c>
      <c r="W375" s="512"/>
      <c r="X375" s="7">
        <f t="shared" si="751"/>
        <v>0</v>
      </c>
      <c r="Y375" s="6"/>
      <c r="Z375" s="7">
        <f t="shared" si="773"/>
        <v>0</v>
      </c>
      <c r="AA375" s="6"/>
      <c r="AB375" s="7">
        <f t="shared" si="774"/>
        <v>0</v>
      </c>
      <c r="AC375" s="8">
        <f t="shared" si="775"/>
        <v>0</v>
      </c>
      <c r="AD375" s="298">
        <f t="shared" si="379"/>
        <v>0</v>
      </c>
      <c r="AE375" s="110">
        <f t="shared" si="776"/>
        <v>0</v>
      </c>
      <c r="AF375" s="9">
        <f t="shared" si="380"/>
        <v>0</v>
      </c>
      <c r="AG375" s="10">
        <f t="shared" si="777"/>
        <v>0</v>
      </c>
      <c r="AH375" s="11">
        <f t="shared" si="381"/>
        <v>0</v>
      </c>
      <c r="AI375" s="6">
        <v>362</v>
      </c>
      <c r="AJ375" s="298">
        <f t="shared" si="778"/>
        <v>362</v>
      </c>
      <c r="AK375" s="6">
        <v>85</v>
      </c>
      <c r="AL375" s="298">
        <f t="shared" si="779"/>
        <v>85</v>
      </c>
      <c r="AM375" s="6"/>
      <c r="AN375" s="298">
        <f t="shared" si="780"/>
        <v>0</v>
      </c>
      <c r="AO375" s="188">
        <v>4.1898907103825138</v>
      </c>
      <c r="AP375" s="41">
        <f t="shared" si="382"/>
        <v>1516.7404371584701</v>
      </c>
      <c r="AQ375" s="188">
        <v>5.776470588235294</v>
      </c>
      <c r="AR375" s="41">
        <f t="shared" si="781"/>
        <v>491</v>
      </c>
      <c r="AS375" s="6"/>
      <c r="AT375" s="41">
        <f t="shared" si="782"/>
        <v>0</v>
      </c>
      <c r="AU375" s="6">
        <v>126.20218579234972</v>
      </c>
      <c r="AV375" s="111">
        <f t="shared" si="783"/>
        <v>45685.1912568306</v>
      </c>
      <c r="AW375" s="6">
        <v>121.85882352941177</v>
      </c>
      <c r="AX375" s="111">
        <f t="shared" si="784"/>
        <v>10358</v>
      </c>
      <c r="AY375" s="6"/>
      <c r="AZ375" s="118">
        <f t="shared" si="785"/>
        <v>0</v>
      </c>
      <c r="BA375" s="8">
        <f t="shared" si="786"/>
        <v>447</v>
      </c>
      <c r="BB375" s="298">
        <f t="shared" si="386"/>
        <v>447</v>
      </c>
      <c r="BC375" s="110">
        <f t="shared" si="787"/>
        <v>4.4915893448735345</v>
      </c>
      <c r="BD375" s="9">
        <f t="shared" si="387"/>
        <v>2007.7404371584698</v>
      </c>
      <c r="BE375" s="10">
        <f t="shared" si="788"/>
        <v>125.37626679380448</v>
      </c>
      <c r="BF375" s="11">
        <f t="shared" si="388"/>
        <v>56043.1912568306</v>
      </c>
      <c r="BG375" s="304">
        <f t="shared" si="754"/>
        <v>447</v>
      </c>
      <c r="BH375" s="298">
        <f t="shared" si="756"/>
        <v>447</v>
      </c>
      <c r="BI375" s="112">
        <f t="shared" si="789"/>
        <v>4.4915893448735345</v>
      </c>
      <c r="BJ375" s="113">
        <f t="shared" si="389"/>
        <v>2007.7404371584698</v>
      </c>
      <c r="BK375" s="10">
        <f t="shared" si="790"/>
        <v>125.37626679380448</v>
      </c>
      <c r="BL375" s="119">
        <f t="shared" si="390"/>
        <v>56043.1912568306</v>
      </c>
      <c r="BM375" s="5">
        <v>97</v>
      </c>
      <c r="BN375" s="298">
        <f t="shared" si="420"/>
        <v>97</v>
      </c>
      <c r="BO375" s="6">
        <v>65</v>
      </c>
      <c r="BP375" s="298">
        <f t="shared" si="791"/>
        <v>65</v>
      </c>
      <c r="BQ375" s="6"/>
      <c r="BR375" s="298">
        <f t="shared" si="792"/>
        <v>0</v>
      </c>
      <c r="BS375" s="189">
        <v>2.8247422680412373</v>
      </c>
      <c r="BT375" s="41">
        <f t="shared" si="423"/>
        <v>274</v>
      </c>
      <c r="BU375" s="189">
        <v>2.976923076923077</v>
      </c>
      <c r="BV375" s="41">
        <f t="shared" si="793"/>
        <v>193.5</v>
      </c>
      <c r="BW375" s="40"/>
      <c r="BX375" s="41">
        <f t="shared" si="794"/>
        <v>0</v>
      </c>
      <c r="BY375" s="6">
        <v>87.731958762886592</v>
      </c>
      <c r="BZ375" s="111">
        <f t="shared" si="752"/>
        <v>8510</v>
      </c>
      <c r="CA375" s="6">
        <v>67.523076923076928</v>
      </c>
      <c r="CB375" s="111">
        <f t="shared" si="795"/>
        <v>4389</v>
      </c>
      <c r="CC375" s="6"/>
      <c r="CD375" s="111">
        <f t="shared" si="796"/>
        <v>0</v>
      </c>
      <c r="CE375" s="8">
        <f t="shared" si="797"/>
        <v>162</v>
      </c>
      <c r="CF375" s="298">
        <f t="shared" si="396"/>
        <v>162</v>
      </c>
      <c r="CG375" s="110">
        <f t="shared" si="798"/>
        <v>2.8858024691358026</v>
      </c>
      <c r="CH375" s="9">
        <f t="shared" si="397"/>
        <v>467.5</v>
      </c>
      <c r="CI375" s="10">
        <f t="shared" si="799"/>
        <v>79.623456790123456</v>
      </c>
      <c r="CJ375" s="117">
        <f t="shared" si="398"/>
        <v>12899</v>
      </c>
      <c r="CK375" s="5"/>
      <c r="CL375" s="302">
        <f t="shared" si="800"/>
        <v>0</v>
      </c>
      <c r="CM375" s="189"/>
      <c r="CN375" s="9">
        <f t="shared" si="801"/>
        <v>0</v>
      </c>
      <c r="CO375" s="6"/>
      <c r="CP375" s="117">
        <f t="shared" si="802"/>
        <v>0</v>
      </c>
      <c r="CQ375" s="195">
        <f t="shared" si="757"/>
        <v>459</v>
      </c>
      <c r="CR375" s="298">
        <f t="shared" si="758"/>
        <v>459</v>
      </c>
      <c r="CS375" s="9">
        <f t="shared" si="759"/>
        <v>1790.7404371584701</v>
      </c>
      <c r="CT375" s="117">
        <f t="shared" si="760"/>
        <v>54195.1912568306</v>
      </c>
      <c r="CU375" s="196">
        <f t="shared" si="761"/>
        <v>150</v>
      </c>
      <c r="CV375" s="298">
        <f t="shared" si="762"/>
        <v>150</v>
      </c>
      <c r="CW375" s="31">
        <f t="shared" si="763"/>
        <v>684.5</v>
      </c>
      <c r="CX375" s="121">
        <f t="shared" si="764"/>
        <v>14747</v>
      </c>
      <c r="CY375" s="196">
        <f t="shared" si="803"/>
        <v>609</v>
      </c>
      <c r="CZ375" s="298">
        <f t="shared" si="804"/>
        <v>609</v>
      </c>
      <c r="DA375" s="31">
        <f t="shared" si="805"/>
        <v>2475.2404371584698</v>
      </c>
      <c r="DB375" s="121">
        <f t="shared" si="806"/>
        <v>68942.1912568306</v>
      </c>
      <c r="DC375" s="196">
        <f t="shared" si="765"/>
        <v>0</v>
      </c>
      <c r="DD375" s="298">
        <f t="shared" si="766"/>
        <v>0</v>
      </c>
      <c r="DE375" s="9" t="str">
        <f t="shared" si="767"/>
        <v/>
      </c>
      <c r="DF375" s="11" t="str">
        <f t="shared" si="768"/>
        <v/>
      </c>
      <c r="DG375" s="29">
        <f t="shared" si="807"/>
        <v>2475.2404371584698</v>
      </c>
      <c r="DH375" s="11">
        <f t="shared" si="808"/>
        <v>68942.1912568306</v>
      </c>
    </row>
    <row r="376" spans="1:112">
      <c r="A376" s="284" t="s">
        <v>291</v>
      </c>
      <c r="B376" s="271" t="s">
        <v>549</v>
      </c>
      <c r="C376" s="272">
        <v>231712</v>
      </c>
      <c r="D376" s="273">
        <v>5</v>
      </c>
      <c r="E376" s="335">
        <v>955</v>
      </c>
      <c r="F376" s="115">
        <v>0</v>
      </c>
      <c r="G376" s="116">
        <f t="shared" si="393"/>
        <v>955</v>
      </c>
      <c r="H376" s="108">
        <f t="shared" si="753"/>
        <v>955</v>
      </c>
      <c r="I376" s="376">
        <f t="shared" si="755"/>
        <v>955</v>
      </c>
      <c r="J376" s="375"/>
      <c r="K376" s="5">
        <v>0</v>
      </c>
      <c r="L376" s="302">
        <f t="shared" si="394"/>
        <v>0</v>
      </c>
      <c r="M376" s="512">
        <v>0</v>
      </c>
      <c r="N376" s="302">
        <f t="shared" si="769"/>
        <v>0</v>
      </c>
      <c r="O376" s="512"/>
      <c r="P376" s="302">
        <f t="shared" si="770"/>
        <v>0</v>
      </c>
      <c r="Q376" s="521"/>
      <c r="R376" s="120">
        <f t="shared" si="376"/>
        <v>0</v>
      </c>
      <c r="S376" s="521"/>
      <c r="T376" s="120">
        <f t="shared" si="771"/>
        <v>0</v>
      </c>
      <c r="U376" s="512"/>
      <c r="V376" s="120">
        <f t="shared" si="772"/>
        <v>0</v>
      </c>
      <c r="W376" s="512"/>
      <c r="X376" s="7">
        <f t="shared" si="751"/>
        <v>0</v>
      </c>
      <c r="Y376" s="6"/>
      <c r="Z376" s="7">
        <f t="shared" si="773"/>
        <v>0</v>
      </c>
      <c r="AA376" s="6"/>
      <c r="AB376" s="7">
        <f t="shared" si="774"/>
        <v>0</v>
      </c>
      <c r="AC376" s="8">
        <f t="shared" si="775"/>
        <v>0</v>
      </c>
      <c r="AD376" s="298">
        <f t="shared" si="379"/>
        <v>0</v>
      </c>
      <c r="AE376" s="110">
        <f t="shared" si="776"/>
        <v>0</v>
      </c>
      <c r="AF376" s="9">
        <f t="shared" si="380"/>
        <v>0</v>
      </c>
      <c r="AG376" s="10">
        <f t="shared" si="777"/>
        <v>0</v>
      </c>
      <c r="AH376" s="11">
        <f t="shared" si="381"/>
        <v>0</v>
      </c>
      <c r="AI376" s="6">
        <v>786</v>
      </c>
      <c r="AJ376" s="298">
        <f t="shared" si="778"/>
        <v>786</v>
      </c>
      <c r="AK376" s="6">
        <v>35</v>
      </c>
      <c r="AL376" s="298">
        <f t="shared" si="779"/>
        <v>35</v>
      </c>
      <c r="AM376" s="6"/>
      <c r="AN376" s="298">
        <f t="shared" si="780"/>
        <v>0</v>
      </c>
      <c r="AO376" s="188">
        <v>4.381864623243934</v>
      </c>
      <c r="AP376" s="41">
        <f t="shared" si="382"/>
        <v>3444.1455938697322</v>
      </c>
      <c r="AQ376" s="188">
        <v>5.0857142857142854</v>
      </c>
      <c r="AR376" s="41">
        <f t="shared" si="781"/>
        <v>178</v>
      </c>
      <c r="AS376" s="6"/>
      <c r="AT376" s="41">
        <f t="shared" si="782"/>
        <v>0</v>
      </c>
      <c r="AU376" s="6">
        <v>120.79182630906769</v>
      </c>
      <c r="AV376" s="111">
        <f t="shared" si="783"/>
        <v>94942.375478927206</v>
      </c>
      <c r="AW376" s="6">
        <v>121.48571428571428</v>
      </c>
      <c r="AX376" s="111">
        <f t="shared" si="784"/>
        <v>4252</v>
      </c>
      <c r="AY376" s="6"/>
      <c r="AZ376" s="118">
        <f t="shared" si="785"/>
        <v>0</v>
      </c>
      <c r="BA376" s="8">
        <f t="shared" si="786"/>
        <v>821</v>
      </c>
      <c r="BB376" s="298">
        <f t="shared" si="386"/>
        <v>821</v>
      </c>
      <c r="BC376" s="110">
        <f t="shared" si="787"/>
        <v>4.4118703944820128</v>
      </c>
      <c r="BD376" s="9">
        <f t="shared" si="387"/>
        <v>3622.1455938697327</v>
      </c>
      <c r="BE376" s="10">
        <f t="shared" si="788"/>
        <v>120.82140740429624</v>
      </c>
      <c r="BF376" s="11">
        <f t="shared" si="388"/>
        <v>99194.375478927206</v>
      </c>
      <c r="BG376" s="304">
        <f t="shared" si="754"/>
        <v>821</v>
      </c>
      <c r="BH376" s="298">
        <f t="shared" si="756"/>
        <v>821</v>
      </c>
      <c r="BI376" s="112">
        <f t="shared" si="789"/>
        <v>4.4118703944820128</v>
      </c>
      <c r="BJ376" s="113">
        <f t="shared" si="389"/>
        <v>3622.1455938697327</v>
      </c>
      <c r="BK376" s="10">
        <f t="shared" si="790"/>
        <v>120.82140740429624</v>
      </c>
      <c r="BL376" s="119">
        <f t="shared" si="390"/>
        <v>99194.375478927206</v>
      </c>
      <c r="BM376" s="5">
        <v>106</v>
      </c>
      <c r="BN376" s="298">
        <f t="shared" si="420"/>
        <v>106</v>
      </c>
      <c r="BO376" s="6">
        <v>28</v>
      </c>
      <c r="BP376" s="298">
        <f t="shared" si="791"/>
        <v>28</v>
      </c>
      <c r="BQ376" s="6"/>
      <c r="BR376" s="298">
        <f t="shared" si="792"/>
        <v>0</v>
      </c>
      <c r="BS376" s="189">
        <v>3.6226415094339623</v>
      </c>
      <c r="BT376" s="41">
        <f t="shared" si="423"/>
        <v>384</v>
      </c>
      <c r="BU376" s="189">
        <v>5.125</v>
      </c>
      <c r="BV376" s="41">
        <f t="shared" si="793"/>
        <v>143.5</v>
      </c>
      <c r="BW376" s="40"/>
      <c r="BX376" s="41">
        <f t="shared" si="794"/>
        <v>0</v>
      </c>
      <c r="BY376" s="6">
        <v>84.962264150943398</v>
      </c>
      <c r="BZ376" s="111">
        <f t="shared" si="752"/>
        <v>9006</v>
      </c>
      <c r="CA376" s="6">
        <v>77.107142857142861</v>
      </c>
      <c r="CB376" s="111">
        <f t="shared" si="795"/>
        <v>2159</v>
      </c>
      <c r="CC376" s="6"/>
      <c r="CD376" s="111">
        <f t="shared" si="796"/>
        <v>0</v>
      </c>
      <c r="CE376" s="8">
        <f t="shared" si="797"/>
        <v>134</v>
      </c>
      <c r="CF376" s="298">
        <f t="shared" si="396"/>
        <v>134</v>
      </c>
      <c r="CG376" s="110">
        <f t="shared" si="798"/>
        <v>3.9365671641791047</v>
      </c>
      <c r="CH376" s="9">
        <f t="shared" si="397"/>
        <v>527.5</v>
      </c>
      <c r="CI376" s="10">
        <f t="shared" si="799"/>
        <v>83.320895522388057</v>
      </c>
      <c r="CJ376" s="117">
        <f t="shared" si="398"/>
        <v>11165</v>
      </c>
      <c r="CK376" s="5"/>
      <c r="CL376" s="302">
        <f t="shared" si="800"/>
        <v>0</v>
      </c>
      <c r="CM376" s="189"/>
      <c r="CN376" s="9">
        <f t="shared" si="801"/>
        <v>0</v>
      </c>
      <c r="CO376" s="6"/>
      <c r="CP376" s="117">
        <f t="shared" si="802"/>
        <v>0</v>
      </c>
      <c r="CQ376" s="195">
        <f t="shared" si="757"/>
        <v>892</v>
      </c>
      <c r="CR376" s="298">
        <f t="shared" si="758"/>
        <v>892</v>
      </c>
      <c r="CS376" s="9">
        <f t="shared" si="759"/>
        <v>3828.1455938697322</v>
      </c>
      <c r="CT376" s="117">
        <f t="shared" si="760"/>
        <v>103948.37547892721</v>
      </c>
      <c r="CU376" s="196">
        <f t="shared" si="761"/>
        <v>63</v>
      </c>
      <c r="CV376" s="298">
        <f t="shared" si="762"/>
        <v>63</v>
      </c>
      <c r="CW376" s="31">
        <f t="shared" si="763"/>
        <v>321.5</v>
      </c>
      <c r="CX376" s="121">
        <f t="shared" si="764"/>
        <v>6411</v>
      </c>
      <c r="CY376" s="196">
        <f t="shared" si="803"/>
        <v>955</v>
      </c>
      <c r="CZ376" s="298">
        <f t="shared" si="804"/>
        <v>955</v>
      </c>
      <c r="DA376" s="31">
        <f t="shared" si="805"/>
        <v>4149.6455938697327</v>
      </c>
      <c r="DB376" s="121">
        <f t="shared" si="806"/>
        <v>110359.37547892721</v>
      </c>
      <c r="DC376" s="196">
        <f t="shared" si="765"/>
        <v>0</v>
      </c>
      <c r="DD376" s="298">
        <f t="shared" si="766"/>
        <v>0</v>
      </c>
      <c r="DE376" s="9" t="str">
        <f t="shared" si="767"/>
        <v/>
      </c>
      <c r="DF376" s="11" t="str">
        <f t="shared" si="768"/>
        <v/>
      </c>
      <c r="DG376" s="29">
        <f t="shared" si="807"/>
        <v>4149.6455938697327</v>
      </c>
      <c r="DH376" s="11">
        <f t="shared" si="808"/>
        <v>110359.37547892721</v>
      </c>
    </row>
    <row r="377" spans="1:112">
      <c r="A377" s="284" t="s">
        <v>291</v>
      </c>
      <c r="B377" s="270" t="s">
        <v>552</v>
      </c>
      <c r="C377" s="269">
        <v>232566</v>
      </c>
      <c r="D377" s="138">
        <v>5</v>
      </c>
      <c r="E377" s="335">
        <v>761</v>
      </c>
      <c r="F377" s="115">
        <v>6</v>
      </c>
      <c r="G377" s="116">
        <f t="shared" si="393"/>
        <v>755</v>
      </c>
      <c r="H377" s="108">
        <f t="shared" si="753"/>
        <v>755</v>
      </c>
      <c r="I377" s="376">
        <f t="shared" si="755"/>
        <v>755</v>
      </c>
      <c r="J377" s="375"/>
      <c r="K377" s="5">
        <v>0</v>
      </c>
      <c r="L377" s="302">
        <f t="shared" si="394"/>
        <v>0</v>
      </c>
      <c r="M377" s="512">
        <v>0</v>
      </c>
      <c r="N377" s="302">
        <f t="shared" si="769"/>
        <v>0</v>
      </c>
      <c r="O377" s="512"/>
      <c r="P377" s="302">
        <f t="shared" si="770"/>
        <v>0</v>
      </c>
      <c r="Q377" s="521"/>
      <c r="R377" s="120">
        <f t="shared" si="376"/>
        <v>0</v>
      </c>
      <c r="S377" s="521"/>
      <c r="T377" s="120">
        <f t="shared" si="771"/>
        <v>0</v>
      </c>
      <c r="U377" s="512"/>
      <c r="V377" s="120">
        <f t="shared" si="772"/>
        <v>0</v>
      </c>
      <c r="W377" s="512"/>
      <c r="X377" s="7">
        <f t="shared" si="751"/>
        <v>0</v>
      </c>
      <c r="Y377" s="6"/>
      <c r="Z377" s="7">
        <f t="shared" si="773"/>
        <v>0</v>
      </c>
      <c r="AA377" s="6"/>
      <c r="AB377" s="7">
        <f t="shared" si="774"/>
        <v>0</v>
      </c>
      <c r="AC377" s="8">
        <f t="shared" si="775"/>
        <v>0</v>
      </c>
      <c r="AD377" s="298">
        <f t="shared" si="379"/>
        <v>0</v>
      </c>
      <c r="AE377" s="110">
        <f t="shared" si="776"/>
        <v>0</v>
      </c>
      <c r="AF377" s="9">
        <f t="shared" si="380"/>
        <v>0</v>
      </c>
      <c r="AG377" s="10">
        <f t="shared" si="777"/>
        <v>0</v>
      </c>
      <c r="AH377" s="11">
        <f t="shared" si="381"/>
        <v>0</v>
      </c>
      <c r="AI377" s="6">
        <v>546</v>
      </c>
      <c r="AJ377" s="298">
        <f t="shared" si="778"/>
        <v>546</v>
      </c>
      <c r="AK377" s="6">
        <v>40</v>
      </c>
      <c r="AL377" s="298">
        <f t="shared" si="779"/>
        <v>40</v>
      </c>
      <c r="AM377" s="6"/>
      <c r="AN377" s="298">
        <f t="shared" si="780"/>
        <v>0</v>
      </c>
      <c r="AO377" s="188">
        <v>4.4220183486238529</v>
      </c>
      <c r="AP377" s="41">
        <f t="shared" si="382"/>
        <v>2414.4220183486236</v>
      </c>
      <c r="AQ377" s="188">
        <v>5.0875000000000004</v>
      </c>
      <c r="AR377" s="41">
        <f t="shared" si="781"/>
        <v>203.5</v>
      </c>
      <c r="AS377" s="6"/>
      <c r="AT377" s="41">
        <f t="shared" si="782"/>
        <v>0</v>
      </c>
      <c r="AU377" s="6">
        <v>127.14495412844036</v>
      </c>
      <c r="AV377" s="111">
        <f t="shared" si="783"/>
        <v>69421.144954128438</v>
      </c>
      <c r="AW377" s="6">
        <v>123.65</v>
      </c>
      <c r="AX377" s="111">
        <f t="shared" si="784"/>
        <v>4946</v>
      </c>
      <c r="AY377" s="6"/>
      <c r="AZ377" s="118">
        <f t="shared" si="785"/>
        <v>0</v>
      </c>
      <c r="BA377" s="8">
        <f t="shared" si="786"/>
        <v>586</v>
      </c>
      <c r="BB377" s="298">
        <f t="shared" si="386"/>
        <v>586</v>
      </c>
      <c r="BC377" s="110">
        <f t="shared" si="787"/>
        <v>4.4674437173184707</v>
      </c>
      <c r="BD377" s="9">
        <f t="shared" si="387"/>
        <v>2617.9220183486236</v>
      </c>
      <c r="BE377" s="10">
        <f t="shared" si="788"/>
        <v>126.90639070670382</v>
      </c>
      <c r="BF377" s="11">
        <f t="shared" si="388"/>
        <v>74367.144954128438</v>
      </c>
      <c r="BG377" s="304">
        <f t="shared" si="754"/>
        <v>586</v>
      </c>
      <c r="BH377" s="298">
        <f t="shared" si="756"/>
        <v>586</v>
      </c>
      <c r="BI377" s="112">
        <f t="shared" si="789"/>
        <v>4.4674437173184707</v>
      </c>
      <c r="BJ377" s="113">
        <f t="shared" si="389"/>
        <v>2617.9220183486236</v>
      </c>
      <c r="BK377" s="10">
        <f t="shared" si="790"/>
        <v>126.90639070670382</v>
      </c>
      <c r="BL377" s="119">
        <f t="shared" si="390"/>
        <v>74367.144954128438</v>
      </c>
      <c r="BM377" s="5">
        <v>144</v>
      </c>
      <c r="BN377" s="298">
        <f t="shared" si="420"/>
        <v>144</v>
      </c>
      <c r="BO377" s="6">
        <v>25</v>
      </c>
      <c r="BP377" s="298">
        <f t="shared" si="791"/>
        <v>25</v>
      </c>
      <c r="BQ377" s="6"/>
      <c r="BR377" s="298">
        <f t="shared" si="792"/>
        <v>0</v>
      </c>
      <c r="BS377" s="189">
        <v>3.2326388888888888</v>
      </c>
      <c r="BT377" s="41">
        <f t="shared" si="423"/>
        <v>465.5</v>
      </c>
      <c r="BU377" s="189">
        <v>3.3</v>
      </c>
      <c r="BV377" s="41">
        <f t="shared" si="793"/>
        <v>82.5</v>
      </c>
      <c r="BW377" s="40"/>
      <c r="BX377" s="41">
        <f t="shared" si="794"/>
        <v>0</v>
      </c>
      <c r="BY377" s="6">
        <v>86.333333333333329</v>
      </c>
      <c r="BZ377" s="111">
        <f t="shared" si="752"/>
        <v>12432</v>
      </c>
      <c r="CA377" s="6">
        <v>79.680000000000007</v>
      </c>
      <c r="CB377" s="111">
        <f t="shared" si="795"/>
        <v>1992.0000000000002</v>
      </c>
      <c r="CC377" s="6"/>
      <c r="CD377" s="111">
        <f t="shared" si="796"/>
        <v>0</v>
      </c>
      <c r="CE377" s="8">
        <f t="shared" si="797"/>
        <v>169</v>
      </c>
      <c r="CF377" s="298">
        <f t="shared" si="396"/>
        <v>169</v>
      </c>
      <c r="CG377" s="110">
        <f t="shared" si="798"/>
        <v>3.2426035502958581</v>
      </c>
      <c r="CH377" s="9">
        <f t="shared" si="397"/>
        <v>548</v>
      </c>
      <c r="CI377" s="10">
        <f t="shared" si="799"/>
        <v>85.349112426035504</v>
      </c>
      <c r="CJ377" s="117">
        <f t="shared" si="398"/>
        <v>14424</v>
      </c>
      <c r="CK377" s="5"/>
      <c r="CL377" s="302">
        <f t="shared" si="800"/>
        <v>0</v>
      </c>
      <c r="CM377" s="189"/>
      <c r="CN377" s="9">
        <f t="shared" si="801"/>
        <v>0</v>
      </c>
      <c r="CO377" s="6"/>
      <c r="CP377" s="117">
        <f t="shared" si="802"/>
        <v>0</v>
      </c>
      <c r="CQ377" s="195">
        <f t="shared" si="757"/>
        <v>690</v>
      </c>
      <c r="CR377" s="298">
        <f t="shared" si="758"/>
        <v>690</v>
      </c>
      <c r="CS377" s="9">
        <f t="shared" si="759"/>
        <v>2879.9220183486236</v>
      </c>
      <c r="CT377" s="117">
        <f t="shared" si="760"/>
        <v>81853.144954128438</v>
      </c>
      <c r="CU377" s="196">
        <f t="shared" si="761"/>
        <v>65</v>
      </c>
      <c r="CV377" s="298">
        <f t="shared" si="762"/>
        <v>65</v>
      </c>
      <c r="CW377" s="31">
        <f t="shared" si="763"/>
        <v>286</v>
      </c>
      <c r="CX377" s="121">
        <f t="shared" si="764"/>
        <v>6938</v>
      </c>
      <c r="CY377" s="196">
        <f t="shared" si="803"/>
        <v>755</v>
      </c>
      <c r="CZ377" s="298">
        <f t="shared" si="804"/>
        <v>755</v>
      </c>
      <c r="DA377" s="31">
        <f t="shared" si="805"/>
        <v>3165.9220183486236</v>
      </c>
      <c r="DB377" s="121">
        <f t="shared" si="806"/>
        <v>88791.144954128438</v>
      </c>
      <c r="DC377" s="196">
        <f t="shared" si="765"/>
        <v>0</v>
      </c>
      <c r="DD377" s="298">
        <f t="shared" si="766"/>
        <v>0</v>
      </c>
      <c r="DE377" s="9" t="str">
        <f t="shared" si="767"/>
        <v/>
      </c>
      <c r="DF377" s="11" t="str">
        <f t="shared" si="768"/>
        <v/>
      </c>
      <c r="DG377" s="29">
        <f t="shared" si="807"/>
        <v>3165.9220183486236</v>
      </c>
      <c r="DH377" s="11">
        <f t="shared" si="808"/>
        <v>88791.144954128438</v>
      </c>
    </row>
    <row r="378" spans="1:112">
      <c r="A378" s="284" t="s">
        <v>291</v>
      </c>
      <c r="B378" s="268" t="s">
        <v>553</v>
      </c>
      <c r="C378" s="269">
        <v>232681</v>
      </c>
      <c r="D378" s="138">
        <v>5</v>
      </c>
      <c r="E378" s="335">
        <v>928</v>
      </c>
      <c r="F378" s="115">
        <v>0</v>
      </c>
      <c r="G378" s="116">
        <f t="shared" si="393"/>
        <v>928</v>
      </c>
      <c r="H378" s="108">
        <f t="shared" si="753"/>
        <v>928</v>
      </c>
      <c r="I378" s="376">
        <f t="shared" si="755"/>
        <v>928</v>
      </c>
      <c r="J378" s="375"/>
      <c r="K378" s="5">
        <v>9</v>
      </c>
      <c r="L378" s="302">
        <f t="shared" si="394"/>
        <v>9</v>
      </c>
      <c r="M378" s="512">
        <v>2</v>
      </c>
      <c r="N378" s="302">
        <f t="shared" si="769"/>
        <v>2</v>
      </c>
      <c r="O378" s="512"/>
      <c r="P378" s="302">
        <f t="shared" si="770"/>
        <v>0</v>
      </c>
      <c r="Q378" s="521">
        <v>4</v>
      </c>
      <c r="R378" s="120">
        <f t="shared" si="376"/>
        <v>36</v>
      </c>
      <c r="S378" s="521">
        <v>6.75</v>
      </c>
      <c r="T378" s="120">
        <f t="shared" si="771"/>
        <v>13.5</v>
      </c>
      <c r="U378" s="512"/>
      <c r="V378" s="120">
        <f t="shared" si="772"/>
        <v>0</v>
      </c>
      <c r="W378" s="512">
        <v>127.33333333333333</v>
      </c>
      <c r="X378" s="7">
        <f t="shared" si="751"/>
        <v>1146</v>
      </c>
      <c r="Y378" s="6">
        <v>157</v>
      </c>
      <c r="Z378" s="7">
        <f t="shared" si="773"/>
        <v>314</v>
      </c>
      <c r="AA378" s="6"/>
      <c r="AB378" s="7">
        <f t="shared" si="774"/>
        <v>0</v>
      </c>
      <c r="AC378" s="8">
        <f t="shared" si="775"/>
        <v>11</v>
      </c>
      <c r="AD378" s="298">
        <f t="shared" si="379"/>
        <v>11</v>
      </c>
      <c r="AE378" s="110">
        <f t="shared" si="776"/>
        <v>4.5</v>
      </c>
      <c r="AF378" s="9">
        <f t="shared" si="380"/>
        <v>49.5</v>
      </c>
      <c r="AG378" s="10">
        <f t="shared" si="777"/>
        <v>132.72727272727272</v>
      </c>
      <c r="AH378" s="11">
        <f t="shared" si="381"/>
        <v>1460</v>
      </c>
      <c r="AI378" s="6">
        <v>610</v>
      </c>
      <c r="AJ378" s="298">
        <f t="shared" si="778"/>
        <v>610</v>
      </c>
      <c r="AK378" s="6">
        <v>24</v>
      </c>
      <c r="AL378" s="298">
        <f t="shared" si="779"/>
        <v>24</v>
      </c>
      <c r="AM378" s="6"/>
      <c r="AN378" s="298">
        <f t="shared" si="780"/>
        <v>0</v>
      </c>
      <c r="AO378" s="188">
        <v>4.1373182552504035</v>
      </c>
      <c r="AP378" s="41">
        <f t="shared" si="382"/>
        <v>2523.764135702746</v>
      </c>
      <c r="AQ378" s="188">
        <v>4.916666666666667</v>
      </c>
      <c r="AR378" s="41">
        <f t="shared" si="781"/>
        <v>118</v>
      </c>
      <c r="AS378" s="6"/>
      <c r="AT378" s="41">
        <f t="shared" si="782"/>
        <v>0</v>
      </c>
      <c r="AU378" s="6">
        <v>120.63974151857835</v>
      </c>
      <c r="AV378" s="111">
        <f t="shared" si="783"/>
        <v>73590.242326332795</v>
      </c>
      <c r="AW378" s="6">
        <v>117.875</v>
      </c>
      <c r="AX378" s="111">
        <f t="shared" si="784"/>
        <v>2829</v>
      </c>
      <c r="AY378" s="6"/>
      <c r="AZ378" s="118">
        <f t="shared" si="785"/>
        <v>0</v>
      </c>
      <c r="BA378" s="8">
        <f t="shared" si="786"/>
        <v>634</v>
      </c>
      <c r="BB378" s="298">
        <f t="shared" si="386"/>
        <v>634</v>
      </c>
      <c r="BC378" s="110">
        <f t="shared" si="787"/>
        <v>4.1668204033166338</v>
      </c>
      <c r="BD378" s="9">
        <f t="shared" si="387"/>
        <v>2641.764135702746</v>
      </c>
      <c r="BE378" s="10">
        <f t="shared" si="788"/>
        <v>120.53508253364794</v>
      </c>
      <c r="BF378" s="11">
        <f t="shared" si="388"/>
        <v>76419.242326332795</v>
      </c>
      <c r="BG378" s="304">
        <f t="shared" si="754"/>
        <v>645</v>
      </c>
      <c r="BH378" s="298">
        <f t="shared" si="756"/>
        <v>645</v>
      </c>
      <c r="BI378" s="112">
        <f t="shared" si="789"/>
        <v>4.1725025359732495</v>
      </c>
      <c r="BJ378" s="113">
        <f t="shared" si="389"/>
        <v>2691.264135702746</v>
      </c>
      <c r="BK378" s="10">
        <f t="shared" si="790"/>
        <v>120.74301135865549</v>
      </c>
      <c r="BL378" s="119">
        <f t="shared" si="390"/>
        <v>77879.242326332795</v>
      </c>
      <c r="BM378" s="5">
        <v>179</v>
      </c>
      <c r="BN378" s="298">
        <f t="shared" si="420"/>
        <v>179</v>
      </c>
      <c r="BO378" s="6">
        <v>104</v>
      </c>
      <c r="BP378" s="298">
        <f t="shared" si="791"/>
        <v>104</v>
      </c>
      <c r="BQ378" s="6"/>
      <c r="BR378" s="298">
        <f t="shared" si="792"/>
        <v>0</v>
      </c>
      <c r="BS378" s="189">
        <v>2.977653631284916</v>
      </c>
      <c r="BT378" s="41">
        <f t="shared" si="423"/>
        <v>533</v>
      </c>
      <c r="BU378" s="189">
        <v>3.6682692307692308</v>
      </c>
      <c r="BV378" s="41">
        <f t="shared" si="793"/>
        <v>381.5</v>
      </c>
      <c r="BW378" s="40"/>
      <c r="BX378" s="41">
        <f t="shared" si="794"/>
        <v>0</v>
      </c>
      <c r="BY378" s="6">
        <v>78.07821229050279</v>
      </c>
      <c r="BZ378" s="111">
        <f t="shared" si="752"/>
        <v>13976</v>
      </c>
      <c r="CA378" s="6">
        <v>55.855769230769234</v>
      </c>
      <c r="CB378" s="111">
        <f t="shared" si="795"/>
        <v>5809</v>
      </c>
      <c r="CC378" s="6"/>
      <c r="CD378" s="111">
        <f t="shared" si="796"/>
        <v>0</v>
      </c>
      <c r="CE378" s="8">
        <f t="shared" si="797"/>
        <v>283</v>
      </c>
      <c r="CF378" s="298">
        <f t="shared" si="396"/>
        <v>283</v>
      </c>
      <c r="CG378" s="110">
        <f t="shared" si="798"/>
        <v>3.2314487632508833</v>
      </c>
      <c r="CH378" s="9">
        <f t="shared" si="397"/>
        <v>914.5</v>
      </c>
      <c r="CI378" s="10">
        <f t="shared" si="799"/>
        <v>69.911660777385165</v>
      </c>
      <c r="CJ378" s="117">
        <f t="shared" si="398"/>
        <v>19785.000000000004</v>
      </c>
      <c r="CK378" s="5"/>
      <c r="CL378" s="302">
        <f t="shared" si="800"/>
        <v>0</v>
      </c>
      <c r="CM378" s="189"/>
      <c r="CN378" s="9">
        <f t="shared" si="801"/>
        <v>0</v>
      </c>
      <c r="CO378" s="6"/>
      <c r="CP378" s="117">
        <f t="shared" si="802"/>
        <v>0</v>
      </c>
      <c r="CQ378" s="195">
        <f t="shared" si="757"/>
        <v>798</v>
      </c>
      <c r="CR378" s="298">
        <f t="shared" si="758"/>
        <v>798</v>
      </c>
      <c r="CS378" s="9">
        <f t="shared" si="759"/>
        <v>3092.764135702746</v>
      </c>
      <c r="CT378" s="117">
        <f t="shared" si="760"/>
        <v>88712.242326332795</v>
      </c>
      <c r="CU378" s="196">
        <f t="shared" si="761"/>
        <v>130</v>
      </c>
      <c r="CV378" s="298">
        <f t="shared" si="762"/>
        <v>130</v>
      </c>
      <c r="CW378" s="31">
        <f t="shared" si="763"/>
        <v>513</v>
      </c>
      <c r="CX378" s="121">
        <f t="shared" si="764"/>
        <v>8952</v>
      </c>
      <c r="CY378" s="196">
        <f t="shared" si="803"/>
        <v>928</v>
      </c>
      <c r="CZ378" s="298">
        <f t="shared" si="804"/>
        <v>928</v>
      </c>
      <c r="DA378" s="31">
        <f t="shared" si="805"/>
        <v>3605.764135702746</v>
      </c>
      <c r="DB378" s="121">
        <f t="shared" si="806"/>
        <v>97664.242326332795</v>
      </c>
      <c r="DC378" s="196">
        <f t="shared" si="765"/>
        <v>0</v>
      </c>
      <c r="DD378" s="298">
        <f t="shared" si="766"/>
        <v>0</v>
      </c>
      <c r="DE378" s="9" t="str">
        <f t="shared" si="767"/>
        <v/>
      </c>
      <c r="DF378" s="11" t="str">
        <f t="shared" si="768"/>
        <v/>
      </c>
      <c r="DG378" s="29">
        <f t="shared" si="807"/>
        <v>3605.764135702746</v>
      </c>
      <c r="DH378" s="11">
        <f t="shared" si="808"/>
        <v>97664.242326332795</v>
      </c>
    </row>
    <row r="379" spans="1:112">
      <c r="A379" s="284" t="s">
        <v>291</v>
      </c>
      <c r="B379" s="268" t="s">
        <v>554</v>
      </c>
      <c r="C379" s="269">
        <v>233897</v>
      </c>
      <c r="D379" s="138">
        <v>6</v>
      </c>
      <c r="E379" s="335">
        <v>287</v>
      </c>
      <c r="F379" s="115">
        <v>0</v>
      </c>
      <c r="G379" s="116">
        <f t="shared" si="393"/>
        <v>287</v>
      </c>
      <c r="H379" s="108">
        <f t="shared" si="753"/>
        <v>287</v>
      </c>
      <c r="I379" s="376">
        <f t="shared" si="755"/>
        <v>287</v>
      </c>
      <c r="J379" s="375"/>
      <c r="K379" s="5">
        <v>15</v>
      </c>
      <c r="L379" s="302">
        <f t="shared" si="394"/>
        <v>15</v>
      </c>
      <c r="M379" s="512">
        <v>0</v>
      </c>
      <c r="N379" s="302">
        <f t="shared" si="769"/>
        <v>0</v>
      </c>
      <c r="O379" s="512"/>
      <c r="P379" s="302">
        <f t="shared" si="770"/>
        <v>0</v>
      </c>
      <c r="Q379" s="521">
        <v>4.0333333333333332</v>
      </c>
      <c r="R379" s="120">
        <f t="shared" si="376"/>
        <v>60.5</v>
      </c>
      <c r="S379" s="521"/>
      <c r="T379" s="120">
        <f t="shared" si="771"/>
        <v>0</v>
      </c>
      <c r="U379" s="512"/>
      <c r="V379" s="120">
        <f t="shared" si="772"/>
        <v>0</v>
      </c>
      <c r="W379" s="512">
        <v>119.8</v>
      </c>
      <c r="X379" s="7">
        <f t="shared" si="751"/>
        <v>1797</v>
      </c>
      <c r="Y379" s="6"/>
      <c r="Z379" s="7">
        <f t="shared" si="773"/>
        <v>0</v>
      </c>
      <c r="AA379" s="6"/>
      <c r="AB379" s="7">
        <f t="shared" si="774"/>
        <v>0</v>
      </c>
      <c r="AC379" s="8">
        <f t="shared" si="775"/>
        <v>15</v>
      </c>
      <c r="AD379" s="298">
        <f t="shared" si="379"/>
        <v>15</v>
      </c>
      <c r="AE379" s="110">
        <f t="shared" si="776"/>
        <v>4.0333333333333332</v>
      </c>
      <c r="AF379" s="9">
        <f t="shared" si="380"/>
        <v>60.5</v>
      </c>
      <c r="AG379" s="10">
        <f t="shared" si="777"/>
        <v>119.8</v>
      </c>
      <c r="AH379" s="11">
        <f t="shared" si="381"/>
        <v>1797</v>
      </c>
      <c r="AI379" s="6">
        <v>129</v>
      </c>
      <c r="AJ379" s="298">
        <f t="shared" si="778"/>
        <v>129</v>
      </c>
      <c r="AK379" s="6">
        <v>28</v>
      </c>
      <c r="AL379" s="298">
        <f t="shared" si="779"/>
        <v>28</v>
      </c>
      <c r="AM379" s="6"/>
      <c r="AN379" s="298">
        <f t="shared" si="780"/>
        <v>0</v>
      </c>
      <c r="AO379" s="188">
        <v>4.5174825174825175</v>
      </c>
      <c r="AP379" s="41">
        <f t="shared" si="382"/>
        <v>582.7552447552448</v>
      </c>
      <c r="AQ379" s="188">
        <v>5.6428571428571432</v>
      </c>
      <c r="AR379" s="41">
        <f t="shared" si="781"/>
        <v>158</v>
      </c>
      <c r="AS379" s="6"/>
      <c r="AT379" s="41">
        <f t="shared" si="782"/>
        <v>0</v>
      </c>
      <c r="AU379" s="6">
        <v>123.77972027972028</v>
      </c>
      <c r="AV379" s="111">
        <f t="shared" si="783"/>
        <v>15967.583916083917</v>
      </c>
      <c r="AW379" s="6">
        <v>114.53571428571429</v>
      </c>
      <c r="AX379" s="111">
        <f t="shared" si="784"/>
        <v>3207</v>
      </c>
      <c r="AY379" s="6"/>
      <c r="AZ379" s="118">
        <f t="shared" si="785"/>
        <v>0</v>
      </c>
      <c r="BA379" s="8">
        <f t="shared" si="786"/>
        <v>157</v>
      </c>
      <c r="BB379" s="298">
        <f t="shared" si="386"/>
        <v>157</v>
      </c>
      <c r="BC379" s="110">
        <f t="shared" si="787"/>
        <v>4.7181862723263999</v>
      </c>
      <c r="BD379" s="9">
        <f t="shared" si="387"/>
        <v>740.7552447552448</v>
      </c>
      <c r="BE379" s="10">
        <f t="shared" si="788"/>
        <v>122.13110774575743</v>
      </c>
      <c r="BF379" s="11">
        <f t="shared" si="388"/>
        <v>19174.583916083917</v>
      </c>
      <c r="BG379" s="304">
        <f t="shared" si="754"/>
        <v>172</v>
      </c>
      <c r="BH379" s="298">
        <f t="shared" si="756"/>
        <v>172</v>
      </c>
      <c r="BI379" s="112">
        <f t="shared" si="789"/>
        <v>4.6584607253211905</v>
      </c>
      <c r="BJ379" s="113">
        <f t="shared" si="389"/>
        <v>801.2552447552448</v>
      </c>
      <c r="BK379" s="10">
        <f t="shared" si="790"/>
        <v>121.92781346560417</v>
      </c>
      <c r="BL379" s="119">
        <f t="shared" si="390"/>
        <v>20971.583916083917</v>
      </c>
      <c r="BM379" s="5">
        <v>75</v>
      </c>
      <c r="BN379" s="298">
        <f t="shared" si="420"/>
        <v>75</v>
      </c>
      <c r="BO379" s="6">
        <v>40</v>
      </c>
      <c r="BP379" s="298">
        <f t="shared" si="791"/>
        <v>40</v>
      </c>
      <c r="BQ379" s="6"/>
      <c r="BR379" s="298">
        <f t="shared" si="792"/>
        <v>0</v>
      </c>
      <c r="BS379" s="189">
        <v>3.1266666666666665</v>
      </c>
      <c r="BT379" s="41">
        <f t="shared" si="423"/>
        <v>234.5</v>
      </c>
      <c r="BU379" s="189">
        <v>2.7875000000000001</v>
      </c>
      <c r="BV379" s="41">
        <f t="shared" si="793"/>
        <v>111.5</v>
      </c>
      <c r="BW379" s="40"/>
      <c r="BX379" s="41">
        <f t="shared" si="794"/>
        <v>0</v>
      </c>
      <c r="BY379" s="6">
        <v>79.193333333333328</v>
      </c>
      <c r="BZ379" s="111">
        <f t="shared" si="752"/>
        <v>5939.5</v>
      </c>
      <c r="CA379" s="6">
        <v>83.75</v>
      </c>
      <c r="CB379" s="111">
        <f t="shared" si="795"/>
        <v>3350</v>
      </c>
      <c r="CC379" s="6"/>
      <c r="CD379" s="111">
        <f t="shared" si="796"/>
        <v>0</v>
      </c>
      <c r="CE379" s="8">
        <f t="shared" si="797"/>
        <v>115</v>
      </c>
      <c r="CF379" s="298">
        <f t="shared" si="396"/>
        <v>115</v>
      </c>
      <c r="CG379" s="110">
        <f t="shared" si="798"/>
        <v>3.008695652173913</v>
      </c>
      <c r="CH379" s="9">
        <f t="shared" si="397"/>
        <v>346</v>
      </c>
      <c r="CI379" s="10">
        <f t="shared" si="799"/>
        <v>80.778260869565216</v>
      </c>
      <c r="CJ379" s="117">
        <f t="shared" si="398"/>
        <v>9289.5</v>
      </c>
      <c r="CK379" s="5"/>
      <c r="CL379" s="302">
        <f t="shared" si="800"/>
        <v>0</v>
      </c>
      <c r="CM379" s="189"/>
      <c r="CN379" s="9">
        <f t="shared" si="801"/>
        <v>0</v>
      </c>
      <c r="CO379" s="6"/>
      <c r="CP379" s="117">
        <f t="shared" si="802"/>
        <v>0</v>
      </c>
      <c r="CQ379" s="195">
        <f t="shared" si="757"/>
        <v>219</v>
      </c>
      <c r="CR379" s="298">
        <f t="shared" si="758"/>
        <v>219</v>
      </c>
      <c r="CS379" s="9">
        <f t="shared" si="759"/>
        <v>877.7552447552448</v>
      </c>
      <c r="CT379" s="117">
        <f t="shared" si="760"/>
        <v>23704.083916083917</v>
      </c>
      <c r="CU379" s="196">
        <f t="shared" si="761"/>
        <v>68</v>
      </c>
      <c r="CV379" s="298">
        <f t="shared" si="762"/>
        <v>68</v>
      </c>
      <c r="CW379" s="31">
        <f t="shared" si="763"/>
        <v>269.5</v>
      </c>
      <c r="CX379" s="121">
        <f t="shared" si="764"/>
        <v>6557</v>
      </c>
      <c r="CY379" s="196">
        <f t="shared" si="803"/>
        <v>287</v>
      </c>
      <c r="CZ379" s="298">
        <f t="shared" si="804"/>
        <v>287</v>
      </c>
      <c r="DA379" s="31">
        <f t="shared" si="805"/>
        <v>1147.2552447552448</v>
      </c>
      <c r="DB379" s="121">
        <f t="shared" si="806"/>
        <v>30261.083916083917</v>
      </c>
      <c r="DC379" s="196">
        <f t="shared" si="765"/>
        <v>0</v>
      </c>
      <c r="DD379" s="298">
        <f t="shared" si="766"/>
        <v>0</v>
      </c>
      <c r="DE379" s="9" t="str">
        <f t="shared" si="767"/>
        <v/>
      </c>
      <c r="DF379" s="11" t="str">
        <f t="shared" si="768"/>
        <v/>
      </c>
      <c r="DG379" s="29">
        <f t="shared" si="807"/>
        <v>1147.2552447552448</v>
      </c>
      <c r="DH379" s="11">
        <f t="shared" si="808"/>
        <v>30261.083916083917</v>
      </c>
    </row>
    <row r="380" spans="1:112">
      <c r="A380" s="284" t="s">
        <v>291</v>
      </c>
      <c r="B380" s="268" t="s">
        <v>555</v>
      </c>
      <c r="C380" s="269">
        <v>232414</v>
      </c>
      <c r="D380" s="138">
        <v>8</v>
      </c>
      <c r="E380" s="335">
        <v>713</v>
      </c>
      <c r="F380" s="115">
        <v>5</v>
      </c>
      <c r="G380" s="116">
        <f t="shared" si="393"/>
        <v>708</v>
      </c>
      <c r="H380" s="108">
        <f t="shared" si="753"/>
        <v>708</v>
      </c>
      <c r="I380" s="376">
        <f t="shared" si="755"/>
        <v>708</v>
      </c>
      <c r="J380" s="375"/>
      <c r="K380" s="5">
        <v>5</v>
      </c>
      <c r="L380" s="302">
        <f t="shared" si="394"/>
        <v>5</v>
      </c>
      <c r="M380" s="512">
        <v>10</v>
      </c>
      <c r="N380" s="302">
        <f t="shared" si="769"/>
        <v>10</v>
      </c>
      <c r="O380" s="512"/>
      <c r="P380" s="302">
        <f t="shared" si="770"/>
        <v>0</v>
      </c>
      <c r="Q380" s="521">
        <v>2.2000000000000002</v>
      </c>
      <c r="R380" s="120">
        <f t="shared" si="376"/>
        <v>11</v>
      </c>
      <c r="S380" s="521">
        <v>2.8</v>
      </c>
      <c r="T380" s="120">
        <f t="shared" si="771"/>
        <v>28</v>
      </c>
      <c r="U380" s="512"/>
      <c r="V380" s="120">
        <f t="shared" si="772"/>
        <v>0</v>
      </c>
      <c r="W380" s="512">
        <v>66.400000000000006</v>
      </c>
      <c r="X380" s="7">
        <f t="shared" si="751"/>
        <v>332</v>
      </c>
      <c r="Y380" s="6">
        <v>74.599999999999994</v>
      </c>
      <c r="Z380" s="7">
        <f t="shared" si="773"/>
        <v>746</v>
      </c>
      <c r="AA380" s="6"/>
      <c r="AB380" s="7">
        <f t="shared" si="774"/>
        <v>0</v>
      </c>
      <c r="AC380" s="8">
        <f t="shared" si="775"/>
        <v>15</v>
      </c>
      <c r="AD380" s="298">
        <f t="shared" si="379"/>
        <v>15</v>
      </c>
      <c r="AE380" s="110">
        <f t="shared" si="776"/>
        <v>2.6</v>
      </c>
      <c r="AF380" s="9">
        <f t="shared" si="380"/>
        <v>39</v>
      </c>
      <c r="AG380" s="10">
        <f t="shared" si="777"/>
        <v>71.86666666666666</v>
      </c>
      <c r="AH380" s="11">
        <f t="shared" si="381"/>
        <v>1078</v>
      </c>
      <c r="AI380" s="6">
        <v>69</v>
      </c>
      <c r="AJ380" s="298">
        <f t="shared" si="778"/>
        <v>69</v>
      </c>
      <c r="AK380" s="6">
        <v>316</v>
      </c>
      <c r="AL380" s="298">
        <f t="shared" si="779"/>
        <v>316</v>
      </c>
      <c r="AM380" s="6"/>
      <c r="AN380" s="298">
        <f t="shared" si="780"/>
        <v>0</v>
      </c>
      <c r="AO380" s="188">
        <v>4.5072463768115938</v>
      </c>
      <c r="AP380" s="41">
        <f t="shared" si="382"/>
        <v>311</v>
      </c>
      <c r="AQ380" s="188">
        <v>6.1133828996282524</v>
      </c>
      <c r="AR380" s="41">
        <f t="shared" si="781"/>
        <v>1931.8289962825277</v>
      </c>
      <c r="AS380" s="6"/>
      <c r="AT380" s="41">
        <f t="shared" si="782"/>
        <v>0</v>
      </c>
      <c r="AU380" s="6">
        <v>78.159420289855078</v>
      </c>
      <c r="AV380" s="111">
        <f t="shared" si="783"/>
        <v>5393</v>
      </c>
      <c r="AW380" s="6">
        <v>75.765799256505574</v>
      </c>
      <c r="AX380" s="111">
        <f t="shared" si="784"/>
        <v>23941.99256505576</v>
      </c>
      <c r="AY380" s="6"/>
      <c r="AZ380" s="118">
        <f t="shared" si="785"/>
        <v>0</v>
      </c>
      <c r="BA380" s="8">
        <f t="shared" si="786"/>
        <v>385</v>
      </c>
      <c r="BB380" s="298">
        <f t="shared" si="386"/>
        <v>385</v>
      </c>
      <c r="BC380" s="110">
        <f t="shared" si="787"/>
        <v>5.8255298604740968</v>
      </c>
      <c r="BD380" s="9">
        <f t="shared" si="387"/>
        <v>2242.8289962825274</v>
      </c>
      <c r="BE380" s="10">
        <f t="shared" si="788"/>
        <v>76.194785883261716</v>
      </c>
      <c r="BF380" s="11">
        <f t="shared" si="388"/>
        <v>29334.99256505576</v>
      </c>
      <c r="BG380" s="304">
        <f t="shared" si="754"/>
        <v>400</v>
      </c>
      <c r="BH380" s="298">
        <f t="shared" si="756"/>
        <v>400</v>
      </c>
      <c r="BI380" s="112">
        <f t="shared" si="789"/>
        <v>5.7045724907063189</v>
      </c>
      <c r="BJ380" s="113">
        <f t="shared" si="389"/>
        <v>2281.8289962825274</v>
      </c>
      <c r="BK380" s="10">
        <f t="shared" si="790"/>
        <v>76.032481412639399</v>
      </c>
      <c r="BL380" s="119">
        <f t="shared" si="390"/>
        <v>30412.99256505576</v>
      </c>
      <c r="BM380" s="5">
        <v>70</v>
      </c>
      <c r="BN380" s="298">
        <f t="shared" si="420"/>
        <v>70</v>
      </c>
      <c r="BO380" s="6">
        <v>238</v>
      </c>
      <c r="BP380" s="298">
        <f t="shared" si="791"/>
        <v>238</v>
      </c>
      <c r="BQ380" s="6"/>
      <c r="BR380" s="298">
        <f t="shared" si="792"/>
        <v>0</v>
      </c>
      <c r="BS380" s="189">
        <v>2.9142857142857141</v>
      </c>
      <c r="BT380" s="41">
        <f t="shared" si="423"/>
        <v>204</v>
      </c>
      <c r="BU380" s="189">
        <v>3.8718487394957983</v>
      </c>
      <c r="BV380" s="41">
        <f t="shared" si="793"/>
        <v>921.5</v>
      </c>
      <c r="BW380" s="40"/>
      <c r="BX380" s="41">
        <f t="shared" si="794"/>
        <v>0</v>
      </c>
      <c r="BY380" s="6">
        <v>65.142857142857139</v>
      </c>
      <c r="BZ380" s="111">
        <f t="shared" si="752"/>
        <v>4560</v>
      </c>
      <c r="CA380" s="6">
        <v>62.054621848739494</v>
      </c>
      <c r="CB380" s="111">
        <f t="shared" si="795"/>
        <v>14769</v>
      </c>
      <c r="CC380" s="6"/>
      <c r="CD380" s="111">
        <f t="shared" si="796"/>
        <v>0</v>
      </c>
      <c r="CE380" s="8">
        <f t="shared" si="797"/>
        <v>308</v>
      </c>
      <c r="CF380" s="298">
        <f t="shared" si="396"/>
        <v>308</v>
      </c>
      <c r="CG380" s="110">
        <f t="shared" si="798"/>
        <v>3.654220779220779</v>
      </c>
      <c r="CH380" s="9">
        <f t="shared" si="397"/>
        <v>1125.5</v>
      </c>
      <c r="CI380" s="10">
        <f t="shared" si="799"/>
        <v>62.756493506493506</v>
      </c>
      <c r="CJ380" s="117">
        <f t="shared" si="398"/>
        <v>19329</v>
      </c>
      <c r="CK380" s="5"/>
      <c r="CL380" s="302">
        <f t="shared" si="800"/>
        <v>0</v>
      </c>
      <c r="CM380" s="189"/>
      <c r="CN380" s="9">
        <f t="shared" si="801"/>
        <v>0</v>
      </c>
      <c r="CO380" s="6"/>
      <c r="CP380" s="117">
        <f t="shared" si="802"/>
        <v>0</v>
      </c>
      <c r="CQ380" s="195">
        <f t="shared" si="757"/>
        <v>144</v>
      </c>
      <c r="CR380" s="298">
        <f t="shared" si="758"/>
        <v>144</v>
      </c>
      <c r="CS380" s="9">
        <f t="shared" si="759"/>
        <v>526</v>
      </c>
      <c r="CT380" s="117">
        <f t="shared" si="760"/>
        <v>10285</v>
      </c>
      <c r="CU380" s="196">
        <f t="shared" si="761"/>
        <v>564</v>
      </c>
      <c r="CV380" s="298">
        <f t="shared" si="762"/>
        <v>564</v>
      </c>
      <c r="CW380" s="31">
        <f t="shared" si="763"/>
        <v>2881.3289962825274</v>
      </c>
      <c r="CX380" s="121">
        <f t="shared" si="764"/>
        <v>39456.992565055756</v>
      </c>
      <c r="CY380" s="196">
        <f t="shared" si="803"/>
        <v>708</v>
      </c>
      <c r="CZ380" s="298">
        <f t="shared" si="804"/>
        <v>708</v>
      </c>
      <c r="DA380" s="31">
        <f t="shared" si="805"/>
        <v>3407.3289962825274</v>
      </c>
      <c r="DB380" s="121">
        <f t="shared" si="806"/>
        <v>49741.992565055756</v>
      </c>
      <c r="DC380" s="196">
        <f t="shared" si="765"/>
        <v>0</v>
      </c>
      <c r="DD380" s="298">
        <f t="shared" si="766"/>
        <v>0</v>
      </c>
      <c r="DE380" s="9" t="str">
        <f t="shared" si="767"/>
        <v/>
      </c>
      <c r="DF380" s="11" t="str">
        <f t="shared" si="768"/>
        <v/>
      </c>
      <c r="DG380" s="29">
        <f t="shared" si="807"/>
        <v>3407.3289962825274</v>
      </c>
      <c r="DH380" s="11">
        <f t="shared" si="808"/>
        <v>49741.992565055756</v>
      </c>
    </row>
    <row r="381" spans="1:112">
      <c r="A381" s="284" t="s">
        <v>291</v>
      </c>
      <c r="B381" s="268" t="s">
        <v>556</v>
      </c>
      <c r="C381" s="269">
        <v>232946</v>
      </c>
      <c r="D381" s="138">
        <v>8</v>
      </c>
      <c r="E381" s="335">
        <v>3186</v>
      </c>
      <c r="F381" s="115">
        <v>40</v>
      </c>
      <c r="G381" s="116">
        <f t="shared" si="393"/>
        <v>3146</v>
      </c>
      <c r="H381" s="108">
        <f t="shared" si="753"/>
        <v>3146</v>
      </c>
      <c r="I381" s="376">
        <f t="shared" si="755"/>
        <v>3146</v>
      </c>
      <c r="J381" s="375"/>
      <c r="K381" s="5">
        <v>18</v>
      </c>
      <c r="L381" s="302">
        <f t="shared" si="394"/>
        <v>18</v>
      </c>
      <c r="M381" s="512">
        <v>8</v>
      </c>
      <c r="N381" s="302">
        <f t="shared" si="769"/>
        <v>8</v>
      </c>
      <c r="O381" s="512"/>
      <c r="P381" s="302">
        <f t="shared" si="770"/>
        <v>0</v>
      </c>
      <c r="Q381" s="521">
        <v>2.1666666666666665</v>
      </c>
      <c r="R381" s="120">
        <f t="shared" si="376"/>
        <v>39</v>
      </c>
      <c r="S381" s="521">
        <v>2.375</v>
      </c>
      <c r="T381" s="120">
        <f t="shared" si="771"/>
        <v>19</v>
      </c>
      <c r="U381" s="512"/>
      <c r="V381" s="120">
        <f t="shared" si="772"/>
        <v>0</v>
      </c>
      <c r="W381" s="512">
        <v>76.833333333333329</v>
      </c>
      <c r="X381" s="7">
        <f t="shared" si="751"/>
        <v>1383</v>
      </c>
      <c r="Y381" s="6">
        <v>64.625</v>
      </c>
      <c r="Z381" s="7">
        <f t="shared" si="773"/>
        <v>517</v>
      </c>
      <c r="AA381" s="6"/>
      <c r="AB381" s="7">
        <f t="shared" si="774"/>
        <v>0</v>
      </c>
      <c r="AC381" s="8">
        <f t="shared" si="775"/>
        <v>26</v>
      </c>
      <c r="AD381" s="298">
        <f t="shared" si="379"/>
        <v>26</v>
      </c>
      <c r="AE381" s="110">
        <f t="shared" si="776"/>
        <v>2.2307692307692308</v>
      </c>
      <c r="AF381" s="9">
        <f t="shared" si="380"/>
        <v>58</v>
      </c>
      <c r="AG381" s="10">
        <f t="shared" si="777"/>
        <v>73.07692307692308</v>
      </c>
      <c r="AH381" s="11">
        <f t="shared" si="381"/>
        <v>1900</v>
      </c>
      <c r="AI381" s="6">
        <v>644</v>
      </c>
      <c r="AJ381" s="298">
        <f t="shared" si="778"/>
        <v>644</v>
      </c>
      <c r="AK381" s="6">
        <v>1538</v>
      </c>
      <c r="AL381" s="298">
        <f t="shared" si="779"/>
        <v>1538</v>
      </c>
      <c r="AM381" s="6"/>
      <c r="AN381" s="298">
        <f t="shared" si="780"/>
        <v>0</v>
      </c>
      <c r="AO381" s="188">
        <v>3.6408045977011496</v>
      </c>
      <c r="AP381" s="41">
        <f t="shared" si="382"/>
        <v>2344.6781609195405</v>
      </c>
      <c r="AQ381" s="188">
        <v>5.0113085621970921</v>
      </c>
      <c r="AR381" s="41">
        <f t="shared" si="781"/>
        <v>7707.3925686591274</v>
      </c>
      <c r="AS381" s="6"/>
      <c r="AT381" s="41">
        <f t="shared" si="782"/>
        <v>0</v>
      </c>
      <c r="AU381" s="6">
        <v>78.515325670498086</v>
      </c>
      <c r="AV381" s="111">
        <f t="shared" si="783"/>
        <v>50563.869731800769</v>
      </c>
      <c r="AW381" s="6">
        <v>72.654281098546036</v>
      </c>
      <c r="AX381" s="111">
        <f t="shared" si="784"/>
        <v>111742.2843295638</v>
      </c>
      <c r="AY381" s="6"/>
      <c r="AZ381" s="118">
        <f t="shared" si="785"/>
        <v>0</v>
      </c>
      <c r="BA381" s="8">
        <f t="shared" si="786"/>
        <v>2182</v>
      </c>
      <c r="BB381" s="298">
        <f t="shared" si="386"/>
        <v>2182</v>
      </c>
      <c r="BC381" s="110">
        <f t="shared" si="787"/>
        <v>4.6068151831249615</v>
      </c>
      <c r="BD381" s="9">
        <f t="shared" si="387"/>
        <v>10052.070729578667</v>
      </c>
      <c r="BE381" s="10">
        <f t="shared" si="788"/>
        <v>74.384121934630869</v>
      </c>
      <c r="BF381" s="11">
        <f t="shared" si="388"/>
        <v>162306.15406136456</v>
      </c>
      <c r="BG381" s="304">
        <f t="shared" si="754"/>
        <v>2208</v>
      </c>
      <c r="BH381" s="298">
        <f t="shared" si="756"/>
        <v>2208</v>
      </c>
      <c r="BI381" s="112">
        <f t="shared" si="789"/>
        <v>4.5788363811497588</v>
      </c>
      <c r="BJ381" s="113">
        <f t="shared" si="389"/>
        <v>10110.070729578667</v>
      </c>
      <c r="BK381" s="10">
        <f t="shared" si="790"/>
        <v>74.368729194458595</v>
      </c>
      <c r="BL381" s="119">
        <f t="shared" si="390"/>
        <v>164206.15406136459</v>
      </c>
      <c r="BM381" s="5">
        <v>210</v>
      </c>
      <c r="BN381" s="298">
        <f t="shared" si="420"/>
        <v>210</v>
      </c>
      <c r="BO381" s="6">
        <v>728</v>
      </c>
      <c r="BP381" s="298">
        <f t="shared" si="791"/>
        <v>728</v>
      </c>
      <c r="BQ381" s="6"/>
      <c r="BR381" s="298">
        <f t="shared" si="792"/>
        <v>0</v>
      </c>
      <c r="BS381" s="189">
        <v>2.8380952380952382</v>
      </c>
      <c r="BT381" s="41">
        <f t="shared" si="423"/>
        <v>596</v>
      </c>
      <c r="BU381" s="189">
        <v>3.9553571428571428</v>
      </c>
      <c r="BV381" s="41">
        <f t="shared" si="793"/>
        <v>2879.5</v>
      </c>
      <c r="BW381" s="40"/>
      <c r="BX381" s="41">
        <f t="shared" si="794"/>
        <v>0</v>
      </c>
      <c r="BY381" s="6">
        <v>59.990476190476187</v>
      </c>
      <c r="BZ381" s="111">
        <f t="shared" si="752"/>
        <v>12598</v>
      </c>
      <c r="CA381" s="6">
        <v>61.346153846153847</v>
      </c>
      <c r="CB381" s="111">
        <f t="shared" si="795"/>
        <v>44660</v>
      </c>
      <c r="CC381" s="6"/>
      <c r="CD381" s="111">
        <f t="shared" si="796"/>
        <v>0</v>
      </c>
      <c r="CE381" s="8">
        <f t="shared" si="797"/>
        <v>938</v>
      </c>
      <c r="CF381" s="298">
        <f t="shared" si="396"/>
        <v>938</v>
      </c>
      <c r="CG381" s="110">
        <f t="shared" si="798"/>
        <v>3.705223880597015</v>
      </c>
      <c r="CH381" s="9">
        <f t="shared" si="397"/>
        <v>3475.5</v>
      </c>
      <c r="CI381" s="10">
        <f t="shared" si="799"/>
        <v>61.042643923240938</v>
      </c>
      <c r="CJ381" s="117">
        <f t="shared" si="398"/>
        <v>57258</v>
      </c>
      <c r="CK381" s="5"/>
      <c r="CL381" s="302">
        <f t="shared" si="800"/>
        <v>0</v>
      </c>
      <c r="CM381" s="189"/>
      <c r="CN381" s="9">
        <f t="shared" si="801"/>
        <v>0</v>
      </c>
      <c r="CO381" s="6"/>
      <c r="CP381" s="117">
        <f t="shared" si="802"/>
        <v>0</v>
      </c>
      <c r="CQ381" s="195">
        <f t="shared" si="757"/>
        <v>872</v>
      </c>
      <c r="CR381" s="298">
        <f t="shared" si="758"/>
        <v>872</v>
      </c>
      <c r="CS381" s="9">
        <f t="shared" si="759"/>
        <v>2979.6781609195405</v>
      </c>
      <c r="CT381" s="117">
        <f t="shared" si="760"/>
        <v>64544.869731800769</v>
      </c>
      <c r="CU381" s="196">
        <f t="shared" si="761"/>
        <v>2274</v>
      </c>
      <c r="CV381" s="298">
        <f t="shared" si="762"/>
        <v>2274</v>
      </c>
      <c r="CW381" s="31">
        <f t="shared" si="763"/>
        <v>10605.892568659128</v>
      </c>
      <c r="CX381" s="121">
        <f t="shared" si="764"/>
        <v>156919.28432956379</v>
      </c>
      <c r="CY381" s="196">
        <f t="shared" si="803"/>
        <v>3146</v>
      </c>
      <c r="CZ381" s="298">
        <f t="shared" si="804"/>
        <v>3146</v>
      </c>
      <c r="DA381" s="31">
        <f t="shared" si="805"/>
        <v>13585.570729578669</v>
      </c>
      <c r="DB381" s="121">
        <f t="shared" si="806"/>
        <v>221464.15406136456</v>
      </c>
      <c r="DC381" s="196">
        <f t="shared" si="765"/>
        <v>0</v>
      </c>
      <c r="DD381" s="298">
        <f t="shared" si="766"/>
        <v>0</v>
      </c>
      <c r="DE381" s="9" t="str">
        <f t="shared" si="767"/>
        <v/>
      </c>
      <c r="DF381" s="11" t="str">
        <f t="shared" si="768"/>
        <v/>
      </c>
      <c r="DG381" s="29">
        <f t="shared" si="807"/>
        <v>13585.570729578667</v>
      </c>
      <c r="DH381" s="11">
        <f t="shared" si="808"/>
        <v>221464.15406136459</v>
      </c>
    </row>
    <row r="382" spans="1:112">
      <c r="A382" s="284" t="s">
        <v>291</v>
      </c>
      <c r="B382" s="268" t="s">
        <v>557</v>
      </c>
      <c r="C382" s="269">
        <v>233754</v>
      </c>
      <c r="D382" s="138">
        <v>8</v>
      </c>
      <c r="E382" s="335">
        <v>714</v>
      </c>
      <c r="F382" s="115">
        <v>9</v>
      </c>
      <c r="G382" s="116">
        <f t="shared" si="393"/>
        <v>705</v>
      </c>
      <c r="H382" s="108">
        <f t="shared" si="753"/>
        <v>705</v>
      </c>
      <c r="I382" s="376">
        <f t="shared" si="755"/>
        <v>705</v>
      </c>
      <c r="J382" s="375"/>
      <c r="K382" s="5">
        <v>6</v>
      </c>
      <c r="L382" s="302">
        <f t="shared" si="394"/>
        <v>6</v>
      </c>
      <c r="M382" s="512">
        <v>4</v>
      </c>
      <c r="N382" s="302">
        <f t="shared" si="769"/>
        <v>4</v>
      </c>
      <c r="O382" s="512"/>
      <c r="P382" s="302">
        <f t="shared" si="770"/>
        <v>0</v>
      </c>
      <c r="Q382" s="521">
        <v>2.3333333333333335</v>
      </c>
      <c r="R382" s="120">
        <f t="shared" si="376"/>
        <v>14</v>
      </c>
      <c r="S382" s="521">
        <v>2.75</v>
      </c>
      <c r="T382" s="120">
        <f t="shared" si="771"/>
        <v>11</v>
      </c>
      <c r="U382" s="512"/>
      <c r="V382" s="120">
        <f t="shared" si="772"/>
        <v>0</v>
      </c>
      <c r="W382" s="512">
        <v>69.333333333333329</v>
      </c>
      <c r="X382" s="7">
        <f t="shared" si="751"/>
        <v>416</v>
      </c>
      <c r="Y382" s="6">
        <v>70.5</v>
      </c>
      <c r="Z382" s="7">
        <f t="shared" si="773"/>
        <v>282</v>
      </c>
      <c r="AA382" s="6"/>
      <c r="AB382" s="7">
        <f t="shared" si="774"/>
        <v>0</v>
      </c>
      <c r="AC382" s="8">
        <f t="shared" si="775"/>
        <v>10</v>
      </c>
      <c r="AD382" s="298">
        <f t="shared" si="379"/>
        <v>10</v>
      </c>
      <c r="AE382" s="110">
        <f t="shared" si="776"/>
        <v>2.5</v>
      </c>
      <c r="AF382" s="9">
        <f t="shared" si="380"/>
        <v>25</v>
      </c>
      <c r="AG382" s="10">
        <f t="shared" si="777"/>
        <v>69.8</v>
      </c>
      <c r="AH382" s="11">
        <f t="shared" si="381"/>
        <v>698</v>
      </c>
      <c r="AI382" s="6">
        <v>121</v>
      </c>
      <c r="AJ382" s="298">
        <f t="shared" si="778"/>
        <v>121</v>
      </c>
      <c r="AK382" s="6">
        <v>272</v>
      </c>
      <c r="AL382" s="298">
        <f t="shared" si="779"/>
        <v>272</v>
      </c>
      <c r="AM382" s="6"/>
      <c r="AN382" s="298">
        <f t="shared" si="780"/>
        <v>0</v>
      </c>
      <c r="AO382" s="188">
        <v>4.28125</v>
      </c>
      <c r="AP382" s="41">
        <f t="shared" si="382"/>
        <v>518.03125</v>
      </c>
      <c r="AQ382" s="188">
        <v>5.6921568627450982</v>
      </c>
      <c r="AR382" s="41">
        <f t="shared" si="781"/>
        <v>1548.2666666666667</v>
      </c>
      <c r="AS382" s="6"/>
      <c r="AT382" s="41">
        <f t="shared" si="782"/>
        <v>0</v>
      </c>
      <c r="AU382" s="6">
        <v>78.0625</v>
      </c>
      <c r="AV382" s="111">
        <f t="shared" si="783"/>
        <v>9445.5625</v>
      </c>
      <c r="AW382" s="6">
        <v>73.313725490196077</v>
      </c>
      <c r="AX382" s="111">
        <f t="shared" si="784"/>
        <v>19941.333333333332</v>
      </c>
      <c r="AY382" s="6"/>
      <c r="AZ382" s="118">
        <f t="shared" si="785"/>
        <v>0</v>
      </c>
      <c r="BA382" s="8">
        <f t="shared" si="786"/>
        <v>393</v>
      </c>
      <c r="BB382" s="298">
        <f t="shared" si="386"/>
        <v>393</v>
      </c>
      <c r="BC382" s="110">
        <f t="shared" si="787"/>
        <v>5.2577555131467335</v>
      </c>
      <c r="BD382" s="9">
        <f t="shared" si="387"/>
        <v>2066.2979166666664</v>
      </c>
      <c r="BE382" s="10">
        <f t="shared" si="788"/>
        <v>74.775816369804915</v>
      </c>
      <c r="BF382" s="11">
        <f t="shared" si="388"/>
        <v>29386.895833333332</v>
      </c>
      <c r="BG382" s="304">
        <f t="shared" si="754"/>
        <v>403</v>
      </c>
      <c r="BH382" s="298">
        <f t="shared" si="756"/>
        <v>403</v>
      </c>
      <c r="BI382" s="112">
        <f t="shared" si="789"/>
        <v>5.1893248552522744</v>
      </c>
      <c r="BJ382" s="113">
        <f t="shared" si="389"/>
        <v>2091.2979166666664</v>
      </c>
      <c r="BK382" s="10">
        <f t="shared" si="790"/>
        <v>74.652346980976006</v>
      </c>
      <c r="BL382" s="119">
        <f t="shared" si="390"/>
        <v>30084.895833333332</v>
      </c>
      <c r="BM382" s="5">
        <v>79</v>
      </c>
      <c r="BN382" s="298">
        <f t="shared" si="420"/>
        <v>79</v>
      </c>
      <c r="BO382" s="6">
        <v>223</v>
      </c>
      <c r="BP382" s="298">
        <f t="shared" si="791"/>
        <v>223</v>
      </c>
      <c r="BQ382" s="6"/>
      <c r="BR382" s="298">
        <f t="shared" si="792"/>
        <v>0</v>
      </c>
      <c r="BS382" s="189">
        <v>2.6518987341772151</v>
      </c>
      <c r="BT382" s="41">
        <f t="shared" si="423"/>
        <v>209.5</v>
      </c>
      <c r="BU382" s="189">
        <v>3.8968609865470851</v>
      </c>
      <c r="BV382" s="41">
        <f t="shared" si="793"/>
        <v>869</v>
      </c>
      <c r="BW382" s="40"/>
      <c r="BX382" s="41">
        <f t="shared" si="794"/>
        <v>0</v>
      </c>
      <c r="BY382" s="6">
        <v>63.12658227848101</v>
      </c>
      <c r="BZ382" s="111">
        <f t="shared" si="752"/>
        <v>4987</v>
      </c>
      <c r="CA382" s="6">
        <v>56.887892376681613</v>
      </c>
      <c r="CB382" s="111">
        <f t="shared" si="795"/>
        <v>12686</v>
      </c>
      <c r="CC382" s="6"/>
      <c r="CD382" s="111">
        <f t="shared" si="796"/>
        <v>0</v>
      </c>
      <c r="CE382" s="8">
        <f t="shared" si="797"/>
        <v>302</v>
      </c>
      <c r="CF382" s="298">
        <f t="shared" si="396"/>
        <v>302</v>
      </c>
      <c r="CG382" s="110">
        <f t="shared" si="798"/>
        <v>3.5711920529801326</v>
      </c>
      <c r="CH382" s="9">
        <f t="shared" si="397"/>
        <v>1078.5</v>
      </c>
      <c r="CI382" s="10">
        <f t="shared" si="799"/>
        <v>58.519867549668874</v>
      </c>
      <c r="CJ382" s="117">
        <f t="shared" si="398"/>
        <v>17673</v>
      </c>
      <c r="CK382" s="5"/>
      <c r="CL382" s="302">
        <f t="shared" si="800"/>
        <v>0</v>
      </c>
      <c r="CM382" s="189"/>
      <c r="CN382" s="9">
        <f t="shared" si="801"/>
        <v>0</v>
      </c>
      <c r="CO382" s="6"/>
      <c r="CP382" s="117">
        <f t="shared" si="802"/>
        <v>0</v>
      </c>
      <c r="CQ382" s="195">
        <f t="shared" si="757"/>
        <v>206</v>
      </c>
      <c r="CR382" s="298">
        <f t="shared" si="758"/>
        <v>206</v>
      </c>
      <c r="CS382" s="9">
        <f t="shared" si="759"/>
        <v>741.53125</v>
      </c>
      <c r="CT382" s="117">
        <f t="shared" si="760"/>
        <v>14848.5625</v>
      </c>
      <c r="CU382" s="196">
        <f t="shared" si="761"/>
        <v>499</v>
      </c>
      <c r="CV382" s="298">
        <f t="shared" si="762"/>
        <v>499</v>
      </c>
      <c r="CW382" s="31">
        <f t="shared" si="763"/>
        <v>2428.2666666666664</v>
      </c>
      <c r="CX382" s="121">
        <f t="shared" si="764"/>
        <v>32909.333333333328</v>
      </c>
      <c r="CY382" s="196">
        <f t="shared" si="803"/>
        <v>705</v>
      </c>
      <c r="CZ382" s="298">
        <f t="shared" si="804"/>
        <v>705</v>
      </c>
      <c r="DA382" s="31">
        <f t="shared" si="805"/>
        <v>3169.7979166666664</v>
      </c>
      <c r="DB382" s="121">
        <f t="shared" si="806"/>
        <v>47757.895833333328</v>
      </c>
      <c r="DC382" s="196">
        <f t="shared" si="765"/>
        <v>0</v>
      </c>
      <c r="DD382" s="298">
        <f t="shared" si="766"/>
        <v>0</v>
      </c>
      <c r="DE382" s="9" t="str">
        <f t="shared" si="767"/>
        <v/>
      </c>
      <c r="DF382" s="11" t="str">
        <f t="shared" si="768"/>
        <v/>
      </c>
      <c r="DG382" s="29">
        <f t="shared" si="807"/>
        <v>3169.7979166666664</v>
      </c>
      <c r="DH382" s="11">
        <f t="shared" si="808"/>
        <v>47757.895833333328</v>
      </c>
    </row>
    <row r="383" spans="1:112">
      <c r="A383" s="284" t="s">
        <v>291</v>
      </c>
      <c r="B383" s="268" t="s">
        <v>558</v>
      </c>
      <c r="C383" s="269">
        <v>233772</v>
      </c>
      <c r="D383" s="138">
        <v>8</v>
      </c>
      <c r="E383" s="335">
        <v>2297</v>
      </c>
      <c r="F383" s="115">
        <v>53</v>
      </c>
      <c r="G383" s="116">
        <f t="shared" si="393"/>
        <v>2244</v>
      </c>
      <c r="H383" s="108">
        <f t="shared" si="753"/>
        <v>2244</v>
      </c>
      <c r="I383" s="376">
        <f t="shared" si="755"/>
        <v>2244</v>
      </c>
      <c r="J383" s="375"/>
      <c r="K383" s="5">
        <v>23</v>
      </c>
      <c r="L383" s="302">
        <f t="shared" si="394"/>
        <v>23</v>
      </c>
      <c r="M383" s="512">
        <v>7</v>
      </c>
      <c r="N383" s="302">
        <f t="shared" si="769"/>
        <v>7</v>
      </c>
      <c r="O383" s="512"/>
      <c r="P383" s="302">
        <f t="shared" si="770"/>
        <v>0</v>
      </c>
      <c r="Q383" s="521">
        <v>2.4347826086956523</v>
      </c>
      <c r="R383" s="120">
        <f t="shared" si="376"/>
        <v>56</v>
      </c>
      <c r="S383" s="521">
        <v>2.5714285714285716</v>
      </c>
      <c r="T383" s="120">
        <f t="shared" si="771"/>
        <v>18</v>
      </c>
      <c r="U383" s="512"/>
      <c r="V383" s="120">
        <f t="shared" si="772"/>
        <v>0</v>
      </c>
      <c r="W383" s="512">
        <v>68.217391304347828</v>
      </c>
      <c r="X383" s="7">
        <f t="shared" si="751"/>
        <v>1569</v>
      </c>
      <c r="Y383" s="6">
        <v>71.571428571428569</v>
      </c>
      <c r="Z383" s="7">
        <f t="shared" si="773"/>
        <v>501</v>
      </c>
      <c r="AA383" s="6"/>
      <c r="AB383" s="7">
        <f t="shared" si="774"/>
        <v>0</v>
      </c>
      <c r="AC383" s="8">
        <f t="shared" si="775"/>
        <v>30</v>
      </c>
      <c r="AD383" s="298">
        <f t="shared" si="379"/>
        <v>30</v>
      </c>
      <c r="AE383" s="110">
        <f t="shared" si="776"/>
        <v>2.4666666666666668</v>
      </c>
      <c r="AF383" s="9">
        <f t="shared" si="380"/>
        <v>74</v>
      </c>
      <c r="AG383" s="10">
        <f t="shared" si="777"/>
        <v>69</v>
      </c>
      <c r="AH383" s="11">
        <f t="shared" si="381"/>
        <v>2070</v>
      </c>
      <c r="AI383" s="6">
        <v>402</v>
      </c>
      <c r="AJ383" s="298">
        <f t="shared" si="778"/>
        <v>402</v>
      </c>
      <c r="AK383" s="6">
        <v>974</v>
      </c>
      <c r="AL383" s="298">
        <f t="shared" si="779"/>
        <v>974</v>
      </c>
      <c r="AM383" s="6"/>
      <c r="AN383" s="298">
        <f t="shared" si="780"/>
        <v>0</v>
      </c>
      <c r="AO383" s="188">
        <v>3.8841059602649008</v>
      </c>
      <c r="AP383" s="41">
        <f t="shared" si="382"/>
        <v>1561.4105960264901</v>
      </c>
      <c r="AQ383" s="188">
        <v>5.6699386503067482</v>
      </c>
      <c r="AR383" s="41">
        <f t="shared" si="781"/>
        <v>5522.5202453987731</v>
      </c>
      <c r="AS383" s="6"/>
      <c r="AT383" s="41">
        <f t="shared" si="782"/>
        <v>0</v>
      </c>
      <c r="AU383" s="6">
        <v>80.314569536423846</v>
      </c>
      <c r="AV383" s="111">
        <f t="shared" si="783"/>
        <v>32286.456953642388</v>
      </c>
      <c r="AW383" s="6">
        <v>74.406134969325151</v>
      </c>
      <c r="AX383" s="111">
        <f t="shared" si="784"/>
        <v>72471.575460122694</v>
      </c>
      <c r="AY383" s="6"/>
      <c r="AZ383" s="118">
        <f t="shared" si="785"/>
        <v>0</v>
      </c>
      <c r="BA383" s="8">
        <f t="shared" si="786"/>
        <v>1376</v>
      </c>
      <c r="BB383" s="298">
        <f t="shared" si="386"/>
        <v>1376</v>
      </c>
      <c r="BC383" s="110">
        <f t="shared" si="787"/>
        <v>5.1482055533613824</v>
      </c>
      <c r="BD383" s="9">
        <f t="shared" si="387"/>
        <v>7083.9308414252619</v>
      </c>
      <c r="BE383" s="10">
        <f t="shared" si="788"/>
        <v>76.132290998375794</v>
      </c>
      <c r="BF383" s="11">
        <f t="shared" si="388"/>
        <v>104758.03241376509</v>
      </c>
      <c r="BG383" s="304">
        <f t="shared" si="754"/>
        <v>1406</v>
      </c>
      <c r="BH383" s="298">
        <f t="shared" si="756"/>
        <v>1406</v>
      </c>
      <c r="BI383" s="112">
        <f t="shared" si="789"/>
        <v>5.0909892186523908</v>
      </c>
      <c r="BJ383" s="113">
        <f t="shared" si="389"/>
        <v>7157.9308414252619</v>
      </c>
      <c r="BK383" s="10">
        <f t="shared" si="790"/>
        <v>75.980108402393384</v>
      </c>
      <c r="BL383" s="119">
        <f t="shared" si="390"/>
        <v>106828.0324137651</v>
      </c>
      <c r="BM383" s="5">
        <v>176</v>
      </c>
      <c r="BN383" s="298">
        <f t="shared" si="420"/>
        <v>176</v>
      </c>
      <c r="BO383" s="6">
        <v>662</v>
      </c>
      <c r="BP383" s="298">
        <f t="shared" si="791"/>
        <v>662</v>
      </c>
      <c r="BQ383" s="6"/>
      <c r="BR383" s="298">
        <f t="shared" si="792"/>
        <v>0</v>
      </c>
      <c r="BS383" s="189">
        <v>2.9038461538461537</v>
      </c>
      <c r="BT383" s="41">
        <f t="shared" si="423"/>
        <v>511.07692307692304</v>
      </c>
      <c r="BU383" s="189">
        <v>4.0017699115044252</v>
      </c>
      <c r="BV383" s="41">
        <f t="shared" si="793"/>
        <v>2649.1716814159295</v>
      </c>
      <c r="BW383" s="40"/>
      <c r="BX383" s="41">
        <f t="shared" si="794"/>
        <v>0</v>
      </c>
      <c r="BY383" s="6">
        <v>65.480769230769226</v>
      </c>
      <c r="BZ383" s="111">
        <f t="shared" si="752"/>
        <v>11524.615384615383</v>
      </c>
      <c r="CA383" s="6">
        <v>59.047787610619466</v>
      </c>
      <c r="CB383" s="111">
        <f t="shared" si="795"/>
        <v>39089.635398230086</v>
      </c>
      <c r="CC383" s="6"/>
      <c r="CD383" s="111">
        <f t="shared" si="796"/>
        <v>0</v>
      </c>
      <c r="CE383" s="8">
        <f t="shared" si="797"/>
        <v>838</v>
      </c>
      <c r="CF383" s="298">
        <f t="shared" si="396"/>
        <v>838</v>
      </c>
      <c r="CG383" s="110">
        <f t="shared" si="798"/>
        <v>3.7711797189652176</v>
      </c>
      <c r="CH383" s="9">
        <f t="shared" si="397"/>
        <v>3160.2486044928523</v>
      </c>
      <c r="CI383" s="10">
        <f t="shared" si="799"/>
        <v>60.398867282631826</v>
      </c>
      <c r="CJ383" s="117">
        <f t="shared" si="398"/>
        <v>50614.250782845469</v>
      </c>
      <c r="CK383" s="5"/>
      <c r="CL383" s="302">
        <f t="shared" si="800"/>
        <v>0</v>
      </c>
      <c r="CM383" s="189"/>
      <c r="CN383" s="9">
        <f t="shared" si="801"/>
        <v>0</v>
      </c>
      <c r="CO383" s="6"/>
      <c r="CP383" s="117">
        <f t="shared" si="802"/>
        <v>0</v>
      </c>
      <c r="CQ383" s="195">
        <f t="shared" si="757"/>
        <v>601</v>
      </c>
      <c r="CR383" s="298">
        <f t="shared" si="758"/>
        <v>601</v>
      </c>
      <c r="CS383" s="9">
        <f t="shared" si="759"/>
        <v>2128.487519103413</v>
      </c>
      <c r="CT383" s="117">
        <f t="shared" si="760"/>
        <v>45380.072338257771</v>
      </c>
      <c r="CU383" s="196">
        <f t="shared" si="761"/>
        <v>1643</v>
      </c>
      <c r="CV383" s="298">
        <f t="shared" si="762"/>
        <v>1643</v>
      </c>
      <c r="CW383" s="31">
        <f t="shared" si="763"/>
        <v>8189.691926814703</v>
      </c>
      <c r="CX383" s="121">
        <f t="shared" si="764"/>
        <v>112062.21085835277</v>
      </c>
      <c r="CY383" s="196">
        <f t="shared" si="803"/>
        <v>2244</v>
      </c>
      <c r="CZ383" s="298">
        <f t="shared" si="804"/>
        <v>2244</v>
      </c>
      <c r="DA383" s="31">
        <f t="shared" si="805"/>
        <v>10318.179445918116</v>
      </c>
      <c r="DB383" s="121">
        <f t="shared" si="806"/>
        <v>157442.28319661054</v>
      </c>
      <c r="DC383" s="196">
        <f t="shared" si="765"/>
        <v>0</v>
      </c>
      <c r="DD383" s="298">
        <f t="shared" si="766"/>
        <v>0</v>
      </c>
      <c r="DE383" s="9" t="str">
        <f t="shared" si="767"/>
        <v/>
      </c>
      <c r="DF383" s="11" t="str">
        <f t="shared" si="768"/>
        <v/>
      </c>
      <c r="DG383" s="29">
        <f t="shared" si="807"/>
        <v>10318.179445918115</v>
      </c>
      <c r="DH383" s="11">
        <f t="shared" si="808"/>
        <v>157442.28319661057</v>
      </c>
    </row>
    <row r="384" spans="1:112">
      <c r="A384" s="284" t="s">
        <v>291</v>
      </c>
      <c r="B384" s="268" t="s">
        <v>559</v>
      </c>
      <c r="C384" s="269">
        <v>231536</v>
      </c>
      <c r="D384" s="138">
        <v>9</v>
      </c>
      <c r="E384" s="335">
        <v>476</v>
      </c>
      <c r="F384" s="115">
        <v>5</v>
      </c>
      <c r="G384" s="116">
        <f t="shared" si="393"/>
        <v>471</v>
      </c>
      <c r="H384" s="108">
        <f t="shared" si="753"/>
        <v>471</v>
      </c>
      <c r="I384" s="376">
        <f t="shared" si="755"/>
        <v>471</v>
      </c>
      <c r="J384" s="375"/>
      <c r="K384" s="5">
        <v>11</v>
      </c>
      <c r="L384" s="302">
        <f t="shared" si="394"/>
        <v>11</v>
      </c>
      <c r="M384" s="512">
        <v>4</v>
      </c>
      <c r="N384" s="302">
        <f t="shared" si="769"/>
        <v>4</v>
      </c>
      <c r="O384" s="512"/>
      <c r="P384" s="302">
        <f t="shared" si="770"/>
        <v>0</v>
      </c>
      <c r="Q384" s="521">
        <v>2.2222222222222223</v>
      </c>
      <c r="R384" s="120">
        <f t="shared" si="376"/>
        <v>24.444444444444446</v>
      </c>
      <c r="S384" s="521">
        <v>2.5</v>
      </c>
      <c r="T384" s="120">
        <f t="shared" si="771"/>
        <v>10</v>
      </c>
      <c r="U384" s="512"/>
      <c r="V384" s="120">
        <f t="shared" si="772"/>
        <v>0</v>
      </c>
      <c r="W384" s="512">
        <v>66.666666666666671</v>
      </c>
      <c r="X384" s="7">
        <f t="shared" si="751"/>
        <v>733.33333333333337</v>
      </c>
      <c r="Y384" s="6">
        <v>70</v>
      </c>
      <c r="Z384" s="7">
        <f t="shared" si="773"/>
        <v>280</v>
      </c>
      <c r="AA384" s="6"/>
      <c r="AB384" s="7">
        <f t="shared" si="774"/>
        <v>0</v>
      </c>
      <c r="AC384" s="8">
        <f t="shared" si="775"/>
        <v>15</v>
      </c>
      <c r="AD384" s="298">
        <f t="shared" si="379"/>
        <v>15</v>
      </c>
      <c r="AE384" s="110">
        <f t="shared" si="776"/>
        <v>2.2962962962962963</v>
      </c>
      <c r="AF384" s="9">
        <f t="shared" si="380"/>
        <v>34.444444444444443</v>
      </c>
      <c r="AG384" s="10">
        <f t="shared" si="777"/>
        <v>67.555555555555557</v>
      </c>
      <c r="AH384" s="11">
        <f t="shared" si="381"/>
        <v>1013.3333333333334</v>
      </c>
      <c r="AI384" s="6">
        <v>115</v>
      </c>
      <c r="AJ384" s="298">
        <f t="shared" si="778"/>
        <v>115</v>
      </c>
      <c r="AK384" s="6">
        <v>152</v>
      </c>
      <c r="AL384" s="298">
        <f t="shared" si="779"/>
        <v>152</v>
      </c>
      <c r="AM384" s="6"/>
      <c r="AN384" s="298">
        <f t="shared" si="780"/>
        <v>0</v>
      </c>
      <c r="AO384" s="188">
        <v>3.3956521739130436</v>
      </c>
      <c r="AP384" s="41">
        <f t="shared" si="382"/>
        <v>390.5</v>
      </c>
      <c r="AQ384" s="188">
        <v>5.2039473684210522</v>
      </c>
      <c r="AR384" s="41">
        <f t="shared" si="781"/>
        <v>790.99999999999989</v>
      </c>
      <c r="AS384" s="6"/>
      <c r="AT384" s="41">
        <f t="shared" si="782"/>
        <v>0</v>
      </c>
      <c r="AU384" s="6">
        <v>70.008695652173913</v>
      </c>
      <c r="AV384" s="111">
        <f t="shared" si="783"/>
        <v>8051</v>
      </c>
      <c r="AW384" s="6">
        <v>69.243421052631575</v>
      </c>
      <c r="AX384" s="111">
        <f t="shared" si="784"/>
        <v>10525</v>
      </c>
      <c r="AY384" s="6"/>
      <c r="AZ384" s="118">
        <f t="shared" si="785"/>
        <v>0</v>
      </c>
      <c r="BA384" s="8">
        <f t="shared" si="786"/>
        <v>267</v>
      </c>
      <c r="BB384" s="298">
        <f t="shared" si="386"/>
        <v>267</v>
      </c>
      <c r="BC384" s="110">
        <f t="shared" si="787"/>
        <v>4.4250936329588013</v>
      </c>
      <c r="BD384" s="9">
        <f t="shared" si="387"/>
        <v>1181.5</v>
      </c>
      <c r="BE384" s="10">
        <f t="shared" si="788"/>
        <v>69.573033707865164</v>
      </c>
      <c r="BF384" s="11">
        <f t="shared" si="388"/>
        <v>18576</v>
      </c>
      <c r="BG384" s="304">
        <f t="shared" si="754"/>
        <v>282</v>
      </c>
      <c r="BH384" s="298">
        <f t="shared" si="756"/>
        <v>282</v>
      </c>
      <c r="BI384" s="112">
        <f t="shared" si="789"/>
        <v>4.3118597320724978</v>
      </c>
      <c r="BJ384" s="113">
        <f t="shared" si="389"/>
        <v>1215.9444444444443</v>
      </c>
      <c r="BK384" s="10">
        <f t="shared" si="790"/>
        <v>69.465721040189123</v>
      </c>
      <c r="BL384" s="119">
        <f t="shared" si="390"/>
        <v>19589.333333333332</v>
      </c>
      <c r="BM384" s="5">
        <v>63</v>
      </c>
      <c r="BN384" s="298">
        <f t="shared" si="420"/>
        <v>63</v>
      </c>
      <c r="BO384" s="6">
        <v>126</v>
      </c>
      <c r="BP384" s="298">
        <f t="shared" si="791"/>
        <v>126</v>
      </c>
      <c r="BQ384" s="6"/>
      <c r="BR384" s="298">
        <f t="shared" si="792"/>
        <v>0</v>
      </c>
      <c r="BS384" s="189">
        <v>2.5158730158730158</v>
      </c>
      <c r="BT384" s="41">
        <f t="shared" si="423"/>
        <v>158.5</v>
      </c>
      <c r="BU384" s="189">
        <v>3.0634920634920637</v>
      </c>
      <c r="BV384" s="41">
        <f t="shared" si="793"/>
        <v>386</v>
      </c>
      <c r="BW384" s="40"/>
      <c r="BX384" s="41">
        <f t="shared" si="794"/>
        <v>0</v>
      </c>
      <c r="BY384" s="6">
        <v>54.968253968253968</v>
      </c>
      <c r="BZ384" s="111">
        <f t="shared" si="752"/>
        <v>3463</v>
      </c>
      <c r="CA384" s="6">
        <v>54.833333333333336</v>
      </c>
      <c r="CB384" s="111">
        <f t="shared" si="795"/>
        <v>6909</v>
      </c>
      <c r="CC384" s="6"/>
      <c r="CD384" s="111">
        <f t="shared" si="796"/>
        <v>0</v>
      </c>
      <c r="CE384" s="8">
        <f t="shared" si="797"/>
        <v>189</v>
      </c>
      <c r="CF384" s="298">
        <f t="shared" si="396"/>
        <v>189</v>
      </c>
      <c r="CG384" s="110">
        <f t="shared" si="798"/>
        <v>2.8809523809523809</v>
      </c>
      <c r="CH384" s="9">
        <f t="shared" si="397"/>
        <v>544.5</v>
      </c>
      <c r="CI384" s="10">
        <f t="shared" si="799"/>
        <v>54.87830687830688</v>
      </c>
      <c r="CJ384" s="117">
        <f t="shared" si="398"/>
        <v>10372</v>
      </c>
      <c r="CK384" s="5"/>
      <c r="CL384" s="302">
        <f t="shared" si="800"/>
        <v>0</v>
      </c>
      <c r="CM384" s="189"/>
      <c r="CN384" s="9">
        <f t="shared" si="801"/>
        <v>0</v>
      </c>
      <c r="CO384" s="6"/>
      <c r="CP384" s="117">
        <f t="shared" si="802"/>
        <v>0</v>
      </c>
      <c r="CQ384" s="195">
        <f t="shared" si="757"/>
        <v>189</v>
      </c>
      <c r="CR384" s="298">
        <f t="shared" si="758"/>
        <v>189</v>
      </c>
      <c r="CS384" s="9">
        <f t="shared" si="759"/>
        <v>573.44444444444446</v>
      </c>
      <c r="CT384" s="117">
        <f t="shared" si="760"/>
        <v>12247.333333333334</v>
      </c>
      <c r="CU384" s="196">
        <f t="shared" si="761"/>
        <v>282</v>
      </c>
      <c r="CV384" s="298">
        <f t="shared" si="762"/>
        <v>282</v>
      </c>
      <c r="CW384" s="31">
        <f t="shared" si="763"/>
        <v>1187</v>
      </c>
      <c r="CX384" s="121">
        <f t="shared" si="764"/>
        <v>17714</v>
      </c>
      <c r="CY384" s="196">
        <f t="shared" si="803"/>
        <v>471</v>
      </c>
      <c r="CZ384" s="298">
        <f t="shared" si="804"/>
        <v>471</v>
      </c>
      <c r="DA384" s="31">
        <f t="shared" si="805"/>
        <v>1760.4444444444443</v>
      </c>
      <c r="DB384" s="121">
        <f t="shared" si="806"/>
        <v>29961.333333333336</v>
      </c>
      <c r="DC384" s="196">
        <f t="shared" si="765"/>
        <v>0</v>
      </c>
      <c r="DD384" s="298">
        <f t="shared" si="766"/>
        <v>0</v>
      </c>
      <c r="DE384" s="9" t="str">
        <f t="shared" si="767"/>
        <v/>
      </c>
      <c r="DF384" s="11" t="str">
        <f t="shared" si="768"/>
        <v/>
      </c>
      <c r="DG384" s="29">
        <f t="shared" si="807"/>
        <v>1760.4444444444443</v>
      </c>
      <c r="DH384" s="11">
        <f t="shared" si="808"/>
        <v>29961.333333333332</v>
      </c>
    </row>
    <row r="385" spans="1:112">
      <c r="A385" s="284" t="s">
        <v>291</v>
      </c>
      <c r="B385" s="268" t="s">
        <v>560</v>
      </c>
      <c r="C385" s="269">
        <v>231697</v>
      </c>
      <c r="D385" s="138">
        <v>9</v>
      </c>
      <c r="E385" s="335">
        <v>307</v>
      </c>
      <c r="F385" s="115">
        <v>0</v>
      </c>
      <c r="G385" s="116">
        <f t="shared" si="393"/>
        <v>307</v>
      </c>
      <c r="H385" s="108">
        <f t="shared" si="753"/>
        <v>307</v>
      </c>
      <c r="I385" s="376">
        <f t="shared" si="755"/>
        <v>307</v>
      </c>
      <c r="J385" s="375"/>
      <c r="K385" s="5">
        <v>23</v>
      </c>
      <c r="L385" s="302">
        <f t="shared" si="394"/>
        <v>23</v>
      </c>
      <c r="M385" s="512">
        <v>3</v>
      </c>
      <c r="N385" s="302">
        <f t="shared" si="769"/>
        <v>3</v>
      </c>
      <c r="O385" s="512"/>
      <c r="P385" s="302">
        <f t="shared" si="770"/>
        <v>0</v>
      </c>
      <c r="Q385" s="521">
        <v>2.5217391304347827</v>
      </c>
      <c r="R385" s="120">
        <f t="shared" ref="R385:R424" si="809">IF(K385&gt;0,(K385*Q385),)</f>
        <v>58</v>
      </c>
      <c r="S385" s="521">
        <v>3</v>
      </c>
      <c r="T385" s="120">
        <f t="shared" si="771"/>
        <v>9</v>
      </c>
      <c r="U385" s="512"/>
      <c r="V385" s="120">
        <f t="shared" si="772"/>
        <v>0</v>
      </c>
      <c r="W385" s="512">
        <v>70.173913043478265</v>
      </c>
      <c r="X385" s="7">
        <f t="shared" si="751"/>
        <v>1614</v>
      </c>
      <c r="Y385" s="6">
        <v>74.333333333333329</v>
      </c>
      <c r="Z385" s="7">
        <f t="shared" si="773"/>
        <v>223</v>
      </c>
      <c r="AA385" s="6"/>
      <c r="AB385" s="7">
        <f t="shared" si="774"/>
        <v>0</v>
      </c>
      <c r="AC385" s="8">
        <f t="shared" si="775"/>
        <v>26</v>
      </c>
      <c r="AD385" s="298">
        <f t="shared" ref="AD385:AD424" si="810">IF(AG385&gt;0,AC385,)</f>
        <v>26</v>
      </c>
      <c r="AE385" s="110">
        <f t="shared" si="776"/>
        <v>2.5769230769230771</v>
      </c>
      <c r="AF385" s="9">
        <f t="shared" ref="AF385:AF424" si="811">IF(AC385&gt;0,(AC385*AE385),)</f>
        <v>67</v>
      </c>
      <c r="AG385" s="10">
        <f t="shared" si="777"/>
        <v>70.65384615384616</v>
      </c>
      <c r="AH385" s="11">
        <f t="shared" ref="AH385:AH424" si="812">IF(AD385&gt;0,(AC385*AG385),)</f>
        <v>1837.0000000000002</v>
      </c>
      <c r="AI385" s="6">
        <v>55</v>
      </c>
      <c r="AJ385" s="298">
        <f t="shared" si="778"/>
        <v>55</v>
      </c>
      <c r="AK385" s="6">
        <v>107</v>
      </c>
      <c r="AL385" s="298">
        <f t="shared" si="779"/>
        <v>107</v>
      </c>
      <c r="AM385" s="6"/>
      <c r="AN385" s="298">
        <f t="shared" si="780"/>
        <v>0</v>
      </c>
      <c r="AO385" s="188">
        <v>3.1769230769230767</v>
      </c>
      <c r="AP385" s="41">
        <f t="shared" ref="AP385:AP424" si="813">IF(AI385&gt;0,(AI385*AO385),)</f>
        <v>174.73076923076923</v>
      </c>
      <c r="AQ385" s="188">
        <v>6.1794871794871797</v>
      </c>
      <c r="AR385" s="41">
        <f t="shared" si="781"/>
        <v>661.20512820512818</v>
      </c>
      <c r="AS385" s="6"/>
      <c r="AT385" s="41">
        <f t="shared" si="782"/>
        <v>0</v>
      </c>
      <c r="AU385" s="6">
        <v>69.738461538461536</v>
      </c>
      <c r="AV385" s="111">
        <f t="shared" si="783"/>
        <v>3835.6153846153843</v>
      </c>
      <c r="AW385" s="6">
        <v>74.222222222222229</v>
      </c>
      <c r="AX385" s="111">
        <f t="shared" si="784"/>
        <v>7941.7777777777783</v>
      </c>
      <c r="AY385" s="6"/>
      <c r="AZ385" s="118">
        <f t="shared" si="785"/>
        <v>0</v>
      </c>
      <c r="BA385" s="8">
        <f t="shared" si="786"/>
        <v>162</v>
      </c>
      <c r="BB385" s="298">
        <f t="shared" ref="BB385:BB424" si="814">IF(BE385&gt;0,BA385,)</f>
        <v>162</v>
      </c>
      <c r="BC385" s="110">
        <f t="shared" si="787"/>
        <v>5.1600981323203543</v>
      </c>
      <c r="BD385" s="9">
        <f t="shared" ref="BD385:BD424" si="815">IF(BA385&gt;0,(BA385*BC385),)</f>
        <v>835.93589743589735</v>
      </c>
      <c r="BE385" s="10">
        <f t="shared" si="788"/>
        <v>72.699957792550379</v>
      </c>
      <c r="BF385" s="11">
        <f t="shared" ref="BF385:BF424" si="816">IF(BB385&gt;0,(BA385*BE385),)</f>
        <v>11777.393162393162</v>
      </c>
      <c r="BG385" s="304">
        <f t="shared" si="754"/>
        <v>188</v>
      </c>
      <c r="BH385" s="298">
        <f t="shared" si="756"/>
        <v>188</v>
      </c>
      <c r="BI385" s="112">
        <f t="shared" si="789"/>
        <v>4.8028505182760499</v>
      </c>
      <c r="BJ385" s="113">
        <f t="shared" ref="BJ385:BJ424" si="817">IF(BG385&gt;0,(BG385*BI385),)</f>
        <v>902.93589743589735</v>
      </c>
      <c r="BK385" s="10">
        <f t="shared" si="790"/>
        <v>72.416984906346613</v>
      </c>
      <c r="BL385" s="119">
        <f t="shared" ref="BL385:BL424" si="818">IF(BH385&gt;0,(BH385*BK385),)</f>
        <v>13614.393162393164</v>
      </c>
      <c r="BM385" s="5">
        <v>57</v>
      </c>
      <c r="BN385" s="298">
        <f t="shared" si="420"/>
        <v>57</v>
      </c>
      <c r="BO385" s="6">
        <v>62</v>
      </c>
      <c r="BP385" s="298">
        <f t="shared" si="791"/>
        <v>62</v>
      </c>
      <c r="BQ385" s="6"/>
      <c r="BR385" s="298">
        <f t="shared" si="792"/>
        <v>0</v>
      </c>
      <c r="BS385" s="189">
        <v>1.6842105263157894</v>
      </c>
      <c r="BT385" s="41">
        <f t="shared" si="423"/>
        <v>96</v>
      </c>
      <c r="BU385" s="189">
        <v>2.9596774193548385</v>
      </c>
      <c r="BV385" s="41">
        <f t="shared" si="793"/>
        <v>183.5</v>
      </c>
      <c r="BW385" s="40"/>
      <c r="BX385" s="41">
        <f t="shared" si="794"/>
        <v>0</v>
      </c>
      <c r="BY385" s="6">
        <v>63.017543859649123</v>
      </c>
      <c r="BZ385" s="111">
        <f t="shared" si="752"/>
        <v>3592</v>
      </c>
      <c r="CA385" s="6">
        <v>54.225806451612904</v>
      </c>
      <c r="CB385" s="111">
        <f t="shared" si="795"/>
        <v>3362</v>
      </c>
      <c r="CC385" s="6"/>
      <c r="CD385" s="111">
        <f t="shared" si="796"/>
        <v>0</v>
      </c>
      <c r="CE385" s="8">
        <f t="shared" si="797"/>
        <v>119</v>
      </c>
      <c r="CF385" s="298">
        <f t="shared" si="396"/>
        <v>119</v>
      </c>
      <c r="CG385" s="110">
        <f t="shared" si="798"/>
        <v>2.3487394957983194</v>
      </c>
      <c r="CH385" s="9">
        <f t="shared" si="397"/>
        <v>279.5</v>
      </c>
      <c r="CI385" s="10">
        <f t="shared" si="799"/>
        <v>58.436974789915965</v>
      </c>
      <c r="CJ385" s="117">
        <f t="shared" si="398"/>
        <v>6954</v>
      </c>
      <c r="CK385" s="5"/>
      <c r="CL385" s="302">
        <f t="shared" si="800"/>
        <v>0</v>
      </c>
      <c r="CM385" s="189"/>
      <c r="CN385" s="9">
        <f t="shared" si="801"/>
        <v>0</v>
      </c>
      <c r="CO385" s="6"/>
      <c r="CP385" s="117">
        <f t="shared" si="802"/>
        <v>0</v>
      </c>
      <c r="CQ385" s="195">
        <f t="shared" si="757"/>
        <v>135</v>
      </c>
      <c r="CR385" s="298">
        <f t="shared" si="758"/>
        <v>135</v>
      </c>
      <c r="CS385" s="9">
        <f t="shared" si="759"/>
        <v>328.73076923076923</v>
      </c>
      <c r="CT385" s="117">
        <f t="shared" si="760"/>
        <v>9041.6153846153848</v>
      </c>
      <c r="CU385" s="196">
        <f t="shared" si="761"/>
        <v>172</v>
      </c>
      <c r="CV385" s="298">
        <f t="shared" si="762"/>
        <v>172</v>
      </c>
      <c r="CW385" s="31">
        <f t="shared" si="763"/>
        <v>853.70512820512818</v>
      </c>
      <c r="CX385" s="121">
        <f t="shared" si="764"/>
        <v>11526.777777777777</v>
      </c>
      <c r="CY385" s="196">
        <f t="shared" si="803"/>
        <v>307</v>
      </c>
      <c r="CZ385" s="298">
        <f t="shared" si="804"/>
        <v>307</v>
      </c>
      <c r="DA385" s="31">
        <f t="shared" si="805"/>
        <v>1182.4358974358975</v>
      </c>
      <c r="DB385" s="121">
        <f t="shared" si="806"/>
        <v>20568.393162393164</v>
      </c>
      <c r="DC385" s="196">
        <f t="shared" si="765"/>
        <v>0</v>
      </c>
      <c r="DD385" s="298">
        <f t="shared" si="766"/>
        <v>0</v>
      </c>
      <c r="DE385" s="9" t="str">
        <f t="shared" si="767"/>
        <v/>
      </c>
      <c r="DF385" s="11" t="str">
        <f t="shared" si="768"/>
        <v/>
      </c>
      <c r="DG385" s="29">
        <f t="shared" si="807"/>
        <v>1182.4358974358975</v>
      </c>
      <c r="DH385" s="11">
        <f t="shared" si="808"/>
        <v>20568.393162393164</v>
      </c>
    </row>
    <row r="386" spans="1:112">
      <c r="A386" s="284" t="s">
        <v>291</v>
      </c>
      <c r="B386" s="268" t="s">
        <v>561</v>
      </c>
      <c r="C386" s="269">
        <v>231882</v>
      </c>
      <c r="D386" s="138">
        <v>9</v>
      </c>
      <c r="E386" s="335">
        <v>229</v>
      </c>
      <c r="F386" s="115">
        <v>0</v>
      </c>
      <c r="G386" s="116">
        <f t="shared" ref="G386:G424" si="819">E386-F386</f>
        <v>229</v>
      </c>
      <c r="H386" s="108">
        <f t="shared" si="753"/>
        <v>229</v>
      </c>
      <c r="I386" s="376">
        <f t="shared" si="755"/>
        <v>229</v>
      </c>
      <c r="J386" s="375"/>
      <c r="K386" s="5">
        <v>12</v>
      </c>
      <c r="L386" s="302">
        <f t="shared" ref="L386:L424" si="820">IF(W386&gt;0,K386,)</f>
        <v>12</v>
      </c>
      <c r="M386" s="512">
        <v>6</v>
      </c>
      <c r="N386" s="302">
        <f t="shared" si="769"/>
        <v>6</v>
      </c>
      <c r="O386" s="512"/>
      <c r="P386" s="302">
        <f t="shared" si="770"/>
        <v>0</v>
      </c>
      <c r="Q386" s="521">
        <v>2.25</v>
      </c>
      <c r="R386" s="120">
        <f t="shared" si="809"/>
        <v>27</v>
      </c>
      <c r="S386" s="521">
        <v>2.3333333333333335</v>
      </c>
      <c r="T386" s="120">
        <f t="shared" si="771"/>
        <v>14</v>
      </c>
      <c r="U386" s="512"/>
      <c r="V386" s="120">
        <f t="shared" si="772"/>
        <v>0</v>
      </c>
      <c r="W386" s="512">
        <v>67.166666666666671</v>
      </c>
      <c r="X386" s="7">
        <f t="shared" si="751"/>
        <v>806</v>
      </c>
      <c r="Y386" s="6">
        <v>59.166666666666664</v>
      </c>
      <c r="Z386" s="7">
        <f t="shared" si="773"/>
        <v>355</v>
      </c>
      <c r="AA386" s="6"/>
      <c r="AB386" s="7">
        <f t="shared" si="774"/>
        <v>0</v>
      </c>
      <c r="AC386" s="8">
        <f t="shared" si="775"/>
        <v>18</v>
      </c>
      <c r="AD386" s="298">
        <f t="shared" si="810"/>
        <v>18</v>
      </c>
      <c r="AE386" s="110">
        <f t="shared" si="776"/>
        <v>2.2777777777777777</v>
      </c>
      <c r="AF386" s="9">
        <f t="shared" si="811"/>
        <v>41</v>
      </c>
      <c r="AG386" s="10">
        <f t="shared" si="777"/>
        <v>64.5</v>
      </c>
      <c r="AH386" s="11">
        <f t="shared" si="812"/>
        <v>1161</v>
      </c>
      <c r="AI386" s="6">
        <v>40</v>
      </c>
      <c r="AJ386" s="298">
        <f t="shared" si="778"/>
        <v>40</v>
      </c>
      <c r="AK386" s="6">
        <v>115</v>
      </c>
      <c r="AL386" s="298">
        <f t="shared" si="779"/>
        <v>115</v>
      </c>
      <c r="AM386" s="6"/>
      <c r="AN386" s="298">
        <f t="shared" si="780"/>
        <v>0</v>
      </c>
      <c r="AO386" s="188">
        <v>3.05</v>
      </c>
      <c r="AP386" s="41">
        <f t="shared" si="813"/>
        <v>122</v>
      </c>
      <c r="AQ386" s="188">
        <v>5.9279661016949152</v>
      </c>
      <c r="AR386" s="41">
        <f t="shared" si="781"/>
        <v>681.71610169491521</v>
      </c>
      <c r="AS386" s="6"/>
      <c r="AT386" s="41">
        <f t="shared" si="782"/>
        <v>0</v>
      </c>
      <c r="AU386" s="6">
        <v>67.7</v>
      </c>
      <c r="AV386" s="111">
        <f t="shared" si="783"/>
        <v>2708</v>
      </c>
      <c r="AW386" s="6">
        <v>73.084745762711862</v>
      </c>
      <c r="AX386" s="111">
        <f t="shared" si="784"/>
        <v>8404.7457627118638</v>
      </c>
      <c r="AY386" s="6"/>
      <c r="AZ386" s="118">
        <f t="shared" si="785"/>
        <v>0</v>
      </c>
      <c r="BA386" s="8">
        <f t="shared" si="786"/>
        <v>155</v>
      </c>
      <c r="BB386" s="298">
        <f t="shared" si="814"/>
        <v>155</v>
      </c>
      <c r="BC386" s="110">
        <f t="shared" si="787"/>
        <v>5.1852651722252592</v>
      </c>
      <c r="BD386" s="9">
        <f t="shared" si="815"/>
        <v>803.71610169491521</v>
      </c>
      <c r="BE386" s="10">
        <f t="shared" si="788"/>
        <v>71.695133952979759</v>
      </c>
      <c r="BF386" s="11">
        <f t="shared" si="816"/>
        <v>11112.745762711862</v>
      </c>
      <c r="BG386" s="304">
        <f t="shared" si="754"/>
        <v>173</v>
      </c>
      <c r="BH386" s="298">
        <f t="shared" si="756"/>
        <v>173</v>
      </c>
      <c r="BI386" s="112">
        <f t="shared" si="789"/>
        <v>4.8827520329185852</v>
      </c>
      <c r="BJ386" s="113">
        <f t="shared" si="817"/>
        <v>844.71610169491521</v>
      </c>
      <c r="BK386" s="10">
        <f t="shared" si="790"/>
        <v>70.946507298912493</v>
      </c>
      <c r="BL386" s="119">
        <f t="shared" si="818"/>
        <v>12273.745762711862</v>
      </c>
      <c r="BM386" s="5">
        <v>6</v>
      </c>
      <c r="BN386" s="298">
        <f t="shared" si="420"/>
        <v>6</v>
      </c>
      <c r="BO386" s="6">
        <v>50</v>
      </c>
      <c r="BP386" s="298">
        <f t="shared" si="791"/>
        <v>50</v>
      </c>
      <c r="BQ386" s="6"/>
      <c r="BR386" s="298">
        <f t="shared" si="792"/>
        <v>0</v>
      </c>
      <c r="BS386" s="189">
        <v>2</v>
      </c>
      <c r="BT386" s="41">
        <f t="shared" si="423"/>
        <v>12</v>
      </c>
      <c r="BU386" s="189">
        <v>2.69</v>
      </c>
      <c r="BV386" s="41">
        <f t="shared" si="793"/>
        <v>134.5</v>
      </c>
      <c r="BW386" s="40"/>
      <c r="BX386" s="41">
        <f t="shared" si="794"/>
        <v>0</v>
      </c>
      <c r="BY386" s="6">
        <v>58.5</v>
      </c>
      <c r="BZ386" s="111">
        <f t="shared" si="752"/>
        <v>351</v>
      </c>
      <c r="CA386" s="6">
        <v>64.08</v>
      </c>
      <c r="CB386" s="111">
        <f t="shared" si="795"/>
        <v>3204</v>
      </c>
      <c r="CC386" s="6"/>
      <c r="CD386" s="111">
        <f t="shared" si="796"/>
        <v>0</v>
      </c>
      <c r="CE386" s="8">
        <f t="shared" si="797"/>
        <v>56</v>
      </c>
      <c r="CF386" s="298">
        <f t="shared" ref="CF386:CF424" si="821">IF(CI386&gt;0,CE386,)</f>
        <v>56</v>
      </c>
      <c r="CG386" s="110">
        <f t="shared" si="798"/>
        <v>2.6160714285714284</v>
      </c>
      <c r="CH386" s="9">
        <f t="shared" ref="CH386:CH424" si="822">IF(CE386&gt;0,(CE386*CG386),)</f>
        <v>146.5</v>
      </c>
      <c r="CI386" s="10">
        <f t="shared" si="799"/>
        <v>63.482142857142854</v>
      </c>
      <c r="CJ386" s="117">
        <f t="shared" ref="CJ386:CJ424" si="823">IF(CE386&gt;0,(CE386*CI386),)</f>
        <v>3555</v>
      </c>
      <c r="CK386" s="5"/>
      <c r="CL386" s="302">
        <f t="shared" si="800"/>
        <v>0</v>
      </c>
      <c r="CM386" s="189"/>
      <c r="CN386" s="9">
        <f t="shared" si="801"/>
        <v>0</v>
      </c>
      <c r="CO386" s="6"/>
      <c r="CP386" s="117">
        <f t="shared" si="802"/>
        <v>0</v>
      </c>
      <c r="CQ386" s="195">
        <f t="shared" si="757"/>
        <v>58</v>
      </c>
      <c r="CR386" s="298">
        <f t="shared" si="758"/>
        <v>58</v>
      </c>
      <c r="CS386" s="9">
        <f t="shared" si="759"/>
        <v>161</v>
      </c>
      <c r="CT386" s="117">
        <f t="shared" si="760"/>
        <v>3865</v>
      </c>
      <c r="CU386" s="196">
        <f t="shared" si="761"/>
        <v>171</v>
      </c>
      <c r="CV386" s="298">
        <f t="shared" si="762"/>
        <v>171</v>
      </c>
      <c r="CW386" s="31">
        <f t="shared" si="763"/>
        <v>830.21610169491521</v>
      </c>
      <c r="CX386" s="121">
        <f t="shared" si="764"/>
        <v>11963.745762711864</v>
      </c>
      <c r="CY386" s="196">
        <f t="shared" si="803"/>
        <v>229</v>
      </c>
      <c r="CZ386" s="298">
        <f t="shared" si="804"/>
        <v>229</v>
      </c>
      <c r="DA386" s="31">
        <f t="shared" si="805"/>
        <v>991.21610169491521</v>
      </c>
      <c r="DB386" s="121">
        <f t="shared" si="806"/>
        <v>15828.745762711864</v>
      </c>
      <c r="DC386" s="196">
        <f t="shared" si="765"/>
        <v>0</v>
      </c>
      <c r="DD386" s="298">
        <f t="shared" si="766"/>
        <v>0</v>
      </c>
      <c r="DE386" s="9" t="str">
        <f t="shared" si="767"/>
        <v/>
      </c>
      <c r="DF386" s="11" t="str">
        <f t="shared" si="768"/>
        <v/>
      </c>
      <c r="DG386" s="29">
        <f t="shared" si="807"/>
        <v>991.21610169491521</v>
      </c>
      <c r="DH386" s="11">
        <f t="shared" si="808"/>
        <v>15828.745762711862</v>
      </c>
    </row>
    <row r="387" spans="1:112">
      <c r="A387" s="284" t="s">
        <v>291</v>
      </c>
      <c r="B387" s="268" t="s">
        <v>562</v>
      </c>
      <c r="C387" s="269">
        <v>232195</v>
      </c>
      <c r="D387" s="138">
        <v>9</v>
      </c>
      <c r="E387" s="335">
        <v>508</v>
      </c>
      <c r="F387" s="115">
        <v>0</v>
      </c>
      <c r="G387" s="116">
        <f t="shared" si="819"/>
        <v>508</v>
      </c>
      <c r="H387" s="108">
        <f t="shared" si="753"/>
        <v>508</v>
      </c>
      <c r="I387" s="376">
        <f t="shared" si="755"/>
        <v>508</v>
      </c>
      <c r="J387" s="375"/>
      <c r="K387" s="5">
        <v>17</v>
      </c>
      <c r="L387" s="302">
        <f t="shared" si="820"/>
        <v>17</v>
      </c>
      <c r="M387" s="512">
        <v>7</v>
      </c>
      <c r="N387" s="302">
        <f t="shared" si="769"/>
        <v>7</v>
      </c>
      <c r="O387" s="512"/>
      <c r="P387" s="302">
        <f t="shared" si="770"/>
        <v>0</v>
      </c>
      <c r="Q387" s="521">
        <v>2.3529411764705883</v>
      </c>
      <c r="R387" s="120">
        <f t="shared" si="809"/>
        <v>40</v>
      </c>
      <c r="S387" s="521">
        <v>2.2857142857142856</v>
      </c>
      <c r="T387" s="120">
        <f t="shared" si="771"/>
        <v>16</v>
      </c>
      <c r="U387" s="512"/>
      <c r="V387" s="120">
        <f t="shared" si="772"/>
        <v>0</v>
      </c>
      <c r="W387" s="512">
        <v>69.764705882352942</v>
      </c>
      <c r="X387" s="7">
        <f t="shared" si="751"/>
        <v>1186</v>
      </c>
      <c r="Y387" s="6">
        <v>68.428571428571431</v>
      </c>
      <c r="Z387" s="7">
        <f t="shared" si="773"/>
        <v>479</v>
      </c>
      <c r="AA387" s="6"/>
      <c r="AB387" s="7">
        <f t="shared" si="774"/>
        <v>0</v>
      </c>
      <c r="AC387" s="8">
        <f t="shared" si="775"/>
        <v>24</v>
      </c>
      <c r="AD387" s="298">
        <f t="shared" si="810"/>
        <v>24</v>
      </c>
      <c r="AE387" s="110">
        <f t="shared" si="776"/>
        <v>2.3333333333333335</v>
      </c>
      <c r="AF387" s="9">
        <f t="shared" si="811"/>
        <v>56</v>
      </c>
      <c r="AG387" s="10">
        <f t="shared" si="777"/>
        <v>69.375</v>
      </c>
      <c r="AH387" s="11">
        <f t="shared" si="812"/>
        <v>1665</v>
      </c>
      <c r="AI387" s="6">
        <v>117</v>
      </c>
      <c r="AJ387" s="298">
        <f t="shared" si="778"/>
        <v>117</v>
      </c>
      <c r="AK387" s="6">
        <v>202</v>
      </c>
      <c r="AL387" s="298">
        <f t="shared" si="779"/>
        <v>202</v>
      </c>
      <c r="AM387" s="6"/>
      <c r="AN387" s="298">
        <f t="shared" si="780"/>
        <v>0</v>
      </c>
      <c r="AO387" s="188">
        <v>3.3974358974358974</v>
      </c>
      <c r="AP387" s="41">
        <f t="shared" si="813"/>
        <v>397.5</v>
      </c>
      <c r="AQ387" s="188">
        <v>5.2975609756097564</v>
      </c>
      <c r="AR387" s="41">
        <f t="shared" si="781"/>
        <v>1070.1073170731709</v>
      </c>
      <c r="AS387" s="6"/>
      <c r="AT387" s="41">
        <f t="shared" si="782"/>
        <v>0</v>
      </c>
      <c r="AU387" s="6">
        <v>70.145299145299148</v>
      </c>
      <c r="AV387" s="111">
        <f t="shared" si="783"/>
        <v>8207</v>
      </c>
      <c r="AW387" s="6">
        <v>68.975609756097555</v>
      </c>
      <c r="AX387" s="111">
        <f t="shared" si="784"/>
        <v>13933.073170731706</v>
      </c>
      <c r="AY387" s="6"/>
      <c r="AZ387" s="118">
        <f t="shared" si="785"/>
        <v>0</v>
      </c>
      <c r="BA387" s="8">
        <f t="shared" si="786"/>
        <v>319</v>
      </c>
      <c r="BB387" s="298">
        <f t="shared" si="814"/>
        <v>319</v>
      </c>
      <c r="BC387" s="110">
        <f t="shared" si="787"/>
        <v>4.6006498967810998</v>
      </c>
      <c r="BD387" s="9">
        <f t="shared" si="815"/>
        <v>1467.6073170731709</v>
      </c>
      <c r="BE387" s="10">
        <f t="shared" si="788"/>
        <v>69.404618090068041</v>
      </c>
      <c r="BF387" s="11">
        <f t="shared" si="816"/>
        <v>22140.073170731706</v>
      </c>
      <c r="BG387" s="304">
        <f t="shared" si="754"/>
        <v>343</v>
      </c>
      <c r="BH387" s="298">
        <f t="shared" si="756"/>
        <v>343</v>
      </c>
      <c r="BI387" s="112">
        <f t="shared" si="789"/>
        <v>4.4420038398634718</v>
      </c>
      <c r="BJ387" s="113">
        <f t="shared" si="817"/>
        <v>1523.6073170731709</v>
      </c>
      <c r="BK387" s="10">
        <f t="shared" si="790"/>
        <v>69.40254568726445</v>
      </c>
      <c r="BL387" s="119">
        <f t="shared" si="818"/>
        <v>23805.073170731706</v>
      </c>
      <c r="BM387" s="5">
        <v>50</v>
      </c>
      <c r="BN387" s="298">
        <f t="shared" ref="BN387:BN424" si="824">IF(BY387&gt;0,BM387,)</f>
        <v>50</v>
      </c>
      <c r="BO387" s="6">
        <v>115</v>
      </c>
      <c r="BP387" s="298">
        <f t="shared" si="791"/>
        <v>115</v>
      </c>
      <c r="BQ387" s="6"/>
      <c r="BR387" s="298">
        <f t="shared" si="792"/>
        <v>0</v>
      </c>
      <c r="BS387" s="189">
        <v>2.84</v>
      </c>
      <c r="BT387" s="41">
        <f t="shared" ref="BT387:BT424" si="825">IF(BM387&gt;0,(BM387*BS387),)</f>
        <v>142</v>
      </c>
      <c r="BU387" s="189">
        <v>3.3608695652173912</v>
      </c>
      <c r="BV387" s="41">
        <f t="shared" si="793"/>
        <v>386.5</v>
      </c>
      <c r="BW387" s="40"/>
      <c r="BX387" s="41">
        <f t="shared" si="794"/>
        <v>0</v>
      </c>
      <c r="BY387" s="6">
        <v>60.64</v>
      </c>
      <c r="BZ387" s="111">
        <f t="shared" si="752"/>
        <v>3032</v>
      </c>
      <c r="CA387" s="6">
        <v>58.513043478260869</v>
      </c>
      <c r="CB387" s="111">
        <f t="shared" si="795"/>
        <v>6729</v>
      </c>
      <c r="CC387" s="6"/>
      <c r="CD387" s="111">
        <f t="shared" si="796"/>
        <v>0</v>
      </c>
      <c r="CE387" s="8">
        <f t="shared" si="797"/>
        <v>165</v>
      </c>
      <c r="CF387" s="298">
        <f t="shared" si="821"/>
        <v>165</v>
      </c>
      <c r="CG387" s="110">
        <f t="shared" si="798"/>
        <v>3.2030303030303031</v>
      </c>
      <c r="CH387" s="9">
        <f t="shared" si="822"/>
        <v>528.5</v>
      </c>
      <c r="CI387" s="10">
        <f t="shared" si="799"/>
        <v>59.157575757575756</v>
      </c>
      <c r="CJ387" s="117">
        <f t="shared" si="823"/>
        <v>9761</v>
      </c>
      <c r="CK387" s="5"/>
      <c r="CL387" s="302">
        <f t="shared" si="800"/>
        <v>0</v>
      </c>
      <c r="CM387" s="189"/>
      <c r="CN387" s="9">
        <f t="shared" si="801"/>
        <v>0</v>
      </c>
      <c r="CO387" s="6"/>
      <c r="CP387" s="117">
        <f t="shared" si="802"/>
        <v>0</v>
      </c>
      <c r="CQ387" s="195">
        <f t="shared" si="757"/>
        <v>184</v>
      </c>
      <c r="CR387" s="298">
        <f t="shared" si="758"/>
        <v>184</v>
      </c>
      <c r="CS387" s="9">
        <f t="shared" si="759"/>
        <v>579.5</v>
      </c>
      <c r="CT387" s="117">
        <f t="shared" si="760"/>
        <v>12425</v>
      </c>
      <c r="CU387" s="196">
        <f t="shared" si="761"/>
        <v>324</v>
      </c>
      <c r="CV387" s="298">
        <f t="shared" si="762"/>
        <v>324</v>
      </c>
      <c r="CW387" s="31">
        <f t="shared" si="763"/>
        <v>1472.6073170731709</v>
      </c>
      <c r="CX387" s="121">
        <f t="shared" si="764"/>
        <v>21141.073170731706</v>
      </c>
      <c r="CY387" s="196">
        <f t="shared" si="803"/>
        <v>508</v>
      </c>
      <c r="CZ387" s="298">
        <f t="shared" si="804"/>
        <v>508</v>
      </c>
      <c r="DA387" s="31">
        <f t="shared" si="805"/>
        <v>2052.1073170731706</v>
      </c>
      <c r="DB387" s="121">
        <f t="shared" si="806"/>
        <v>33566.073170731703</v>
      </c>
      <c r="DC387" s="196">
        <f t="shared" si="765"/>
        <v>0</v>
      </c>
      <c r="DD387" s="298">
        <f t="shared" si="766"/>
        <v>0</v>
      </c>
      <c r="DE387" s="9" t="str">
        <f t="shared" si="767"/>
        <v/>
      </c>
      <c r="DF387" s="11" t="str">
        <f t="shared" si="768"/>
        <v/>
      </c>
      <c r="DG387" s="29">
        <f t="shared" si="807"/>
        <v>2052.1073170731706</v>
      </c>
      <c r="DH387" s="11">
        <f t="shared" si="808"/>
        <v>33566.073170731703</v>
      </c>
    </row>
    <row r="388" spans="1:112">
      <c r="A388" s="284" t="s">
        <v>291</v>
      </c>
      <c r="B388" s="268" t="s">
        <v>563</v>
      </c>
      <c r="C388" s="269">
        <v>232450</v>
      </c>
      <c r="D388" s="138">
        <v>9</v>
      </c>
      <c r="E388" s="335">
        <v>617</v>
      </c>
      <c r="F388" s="115">
        <v>0</v>
      </c>
      <c r="G388" s="116">
        <f t="shared" si="819"/>
        <v>617</v>
      </c>
      <c r="H388" s="108">
        <f t="shared" si="753"/>
        <v>617</v>
      </c>
      <c r="I388" s="376">
        <f t="shared" si="755"/>
        <v>617</v>
      </c>
      <c r="J388" s="375"/>
      <c r="K388" s="5">
        <v>22</v>
      </c>
      <c r="L388" s="302">
        <f t="shared" si="820"/>
        <v>22</v>
      </c>
      <c r="M388" s="512">
        <v>4</v>
      </c>
      <c r="N388" s="302">
        <f t="shared" si="769"/>
        <v>4</v>
      </c>
      <c r="O388" s="512"/>
      <c r="P388" s="302">
        <f t="shared" si="770"/>
        <v>0</v>
      </c>
      <c r="Q388" s="521">
        <v>2.25</v>
      </c>
      <c r="R388" s="120">
        <f t="shared" si="809"/>
        <v>49.5</v>
      </c>
      <c r="S388" s="521">
        <v>2.75</v>
      </c>
      <c r="T388" s="120">
        <f t="shared" si="771"/>
        <v>11</v>
      </c>
      <c r="U388" s="512"/>
      <c r="V388" s="120">
        <f t="shared" si="772"/>
        <v>0</v>
      </c>
      <c r="W388" s="512">
        <v>67.333333333333329</v>
      </c>
      <c r="X388" s="7">
        <f t="shared" si="751"/>
        <v>1481.3333333333333</v>
      </c>
      <c r="Y388" s="6">
        <v>62.25</v>
      </c>
      <c r="Z388" s="7">
        <f t="shared" si="773"/>
        <v>249</v>
      </c>
      <c r="AA388" s="6"/>
      <c r="AB388" s="7">
        <f t="shared" si="774"/>
        <v>0</v>
      </c>
      <c r="AC388" s="8">
        <f t="shared" si="775"/>
        <v>26</v>
      </c>
      <c r="AD388" s="298">
        <f t="shared" si="810"/>
        <v>26</v>
      </c>
      <c r="AE388" s="110">
        <f t="shared" si="776"/>
        <v>2.3269230769230771</v>
      </c>
      <c r="AF388" s="9">
        <f t="shared" si="811"/>
        <v>60.500000000000007</v>
      </c>
      <c r="AG388" s="10">
        <f t="shared" si="777"/>
        <v>66.551282051282044</v>
      </c>
      <c r="AH388" s="11">
        <f t="shared" si="812"/>
        <v>1730.333333333333</v>
      </c>
      <c r="AI388" s="6">
        <v>81</v>
      </c>
      <c r="AJ388" s="298">
        <f t="shared" si="778"/>
        <v>81</v>
      </c>
      <c r="AK388" s="6">
        <v>230</v>
      </c>
      <c r="AL388" s="298">
        <f t="shared" si="779"/>
        <v>230</v>
      </c>
      <c r="AM388" s="6"/>
      <c r="AN388" s="298">
        <f t="shared" si="780"/>
        <v>0</v>
      </c>
      <c r="AO388" s="188">
        <v>3.2816901408450705</v>
      </c>
      <c r="AP388" s="41">
        <f t="shared" si="813"/>
        <v>265.81690140845069</v>
      </c>
      <c r="AQ388" s="188">
        <v>5.4954545454545451</v>
      </c>
      <c r="AR388" s="41">
        <f t="shared" si="781"/>
        <v>1263.9545454545455</v>
      </c>
      <c r="AS388" s="6"/>
      <c r="AT388" s="41">
        <f t="shared" si="782"/>
        <v>0</v>
      </c>
      <c r="AU388" s="6">
        <v>68.647887323943664</v>
      </c>
      <c r="AV388" s="111">
        <f t="shared" si="783"/>
        <v>5560.4788732394363</v>
      </c>
      <c r="AW388" s="6">
        <v>72.395454545454541</v>
      </c>
      <c r="AX388" s="111">
        <f t="shared" si="784"/>
        <v>16650.954545454544</v>
      </c>
      <c r="AY388" s="6"/>
      <c r="AZ388" s="118">
        <f t="shared" si="785"/>
        <v>0</v>
      </c>
      <c r="BA388" s="8">
        <f t="shared" si="786"/>
        <v>311</v>
      </c>
      <c r="BB388" s="298">
        <f t="shared" si="814"/>
        <v>311</v>
      </c>
      <c r="BC388" s="110">
        <f t="shared" si="787"/>
        <v>4.9188792503633314</v>
      </c>
      <c r="BD388" s="9">
        <f t="shared" si="815"/>
        <v>1529.7714468629961</v>
      </c>
      <c r="BE388" s="10">
        <f t="shared" si="788"/>
        <v>71.419400060109268</v>
      </c>
      <c r="BF388" s="11">
        <f t="shared" si="816"/>
        <v>22211.433418693981</v>
      </c>
      <c r="BG388" s="304">
        <f t="shared" si="754"/>
        <v>337</v>
      </c>
      <c r="BH388" s="298">
        <f t="shared" si="756"/>
        <v>337</v>
      </c>
      <c r="BI388" s="112">
        <f t="shared" si="789"/>
        <v>4.7189063705133414</v>
      </c>
      <c r="BJ388" s="113">
        <f t="shared" si="817"/>
        <v>1590.2714468629961</v>
      </c>
      <c r="BK388" s="10">
        <f t="shared" si="790"/>
        <v>71.043818255273933</v>
      </c>
      <c r="BL388" s="119">
        <f t="shared" si="818"/>
        <v>23941.766752027317</v>
      </c>
      <c r="BM388" s="5">
        <v>45</v>
      </c>
      <c r="BN388" s="298">
        <f t="shared" si="824"/>
        <v>45</v>
      </c>
      <c r="BO388" s="6">
        <v>235</v>
      </c>
      <c r="BP388" s="298">
        <f t="shared" si="791"/>
        <v>235</v>
      </c>
      <c r="BQ388" s="6"/>
      <c r="BR388" s="298">
        <f t="shared" si="792"/>
        <v>0</v>
      </c>
      <c r="BS388" s="189">
        <v>3.2222222222222223</v>
      </c>
      <c r="BT388" s="41">
        <f t="shared" si="825"/>
        <v>145</v>
      </c>
      <c r="BU388" s="189">
        <v>4.006382978723404</v>
      </c>
      <c r="BV388" s="41">
        <f t="shared" si="793"/>
        <v>941.49999999999989</v>
      </c>
      <c r="BW388" s="40"/>
      <c r="BX388" s="41">
        <f t="shared" si="794"/>
        <v>0</v>
      </c>
      <c r="BY388" s="6">
        <v>60.444444444444443</v>
      </c>
      <c r="BZ388" s="111">
        <f t="shared" si="752"/>
        <v>2720</v>
      </c>
      <c r="CA388" s="6">
        <v>58.46382978723404</v>
      </c>
      <c r="CB388" s="111">
        <f t="shared" si="795"/>
        <v>13739</v>
      </c>
      <c r="CC388" s="6"/>
      <c r="CD388" s="111">
        <f t="shared" si="796"/>
        <v>0</v>
      </c>
      <c r="CE388" s="8">
        <f t="shared" si="797"/>
        <v>280</v>
      </c>
      <c r="CF388" s="298">
        <f t="shared" si="821"/>
        <v>280</v>
      </c>
      <c r="CG388" s="110">
        <f t="shared" si="798"/>
        <v>3.8803571428571431</v>
      </c>
      <c r="CH388" s="9">
        <f t="shared" si="822"/>
        <v>1086.5</v>
      </c>
      <c r="CI388" s="10">
        <f t="shared" si="799"/>
        <v>58.782142857142858</v>
      </c>
      <c r="CJ388" s="117">
        <f t="shared" si="823"/>
        <v>16459</v>
      </c>
      <c r="CK388" s="5"/>
      <c r="CL388" s="302">
        <f t="shared" si="800"/>
        <v>0</v>
      </c>
      <c r="CM388" s="189"/>
      <c r="CN388" s="9">
        <f t="shared" si="801"/>
        <v>0</v>
      </c>
      <c r="CO388" s="6"/>
      <c r="CP388" s="117">
        <f t="shared" si="802"/>
        <v>0</v>
      </c>
      <c r="CQ388" s="195">
        <f t="shared" si="757"/>
        <v>148</v>
      </c>
      <c r="CR388" s="298">
        <f t="shared" si="758"/>
        <v>148</v>
      </c>
      <c r="CS388" s="9">
        <f t="shared" si="759"/>
        <v>460.31690140845069</v>
      </c>
      <c r="CT388" s="117">
        <f t="shared" si="760"/>
        <v>9761.8122065727694</v>
      </c>
      <c r="CU388" s="196">
        <f t="shared" si="761"/>
        <v>469</v>
      </c>
      <c r="CV388" s="298">
        <f t="shared" si="762"/>
        <v>469</v>
      </c>
      <c r="CW388" s="31">
        <f t="shared" si="763"/>
        <v>2216.4545454545455</v>
      </c>
      <c r="CX388" s="121">
        <f t="shared" si="764"/>
        <v>30638.954545454544</v>
      </c>
      <c r="CY388" s="196">
        <f t="shared" si="803"/>
        <v>617</v>
      </c>
      <c r="CZ388" s="298">
        <f t="shared" si="804"/>
        <v>617</v>
      </c>
      <c r="DA388" s="31">
        <f t="shared" si="805"/>
        <v>2676.7714468629961</v>
      </c>
      <c r="DB388" s="121">
        <f t="shared" si="806"/>
        <v>40400.76675202731</v>
      </c>
      <c r="DC388" s="196">
        <f t="shared" si="765"/>
        <v>0</v>
      </c>
      <c r="DD388" s="298">
        <f t="shared" si="766"/>
        <v>0</v>
      </c>
      <c r="DE388" s="9" t="str">
        <f t="shared" si="767"/>
        <v/>
      </c>
      <c r="DF388" s="11" t="str">
        <f t="shared" si="768"/>
        <v/>
      </c>
      <c r="DG388" s="29">
        <f t="shared" si="807"/>
        <v>2676.7714468629961</v>
      </c>
      <c r="DH388" s="11">
        <f t="shared" si="808"/>
        <v>40400.766752027317</v>
      </c>
    </row>
    <row r="389" spans="1:112">
      <c r="A389" s="284" t="s">
        <v>291</v>
      </c>
      <c r="B389" s="268" t="s">
        <v>564</v>
      </c>
      <c r="C389" s="269">
        <v>232575</v>
      </c>
      <c r="D389" s="138">
        <v>9</v>
      </c>
      <c r="E389" s="335">
        <v>436</v>
      </c>
      <c r="F389" s="115">
        <v>5</v>
      </c>
      <c r="G389" s="116">
        <f t="shared" si="819"/>
        <v>431</v>
      </c>
      <c r="H389" s="108">
        <f t="shared" si="753"/>
        <v>431</v>
      </c>
      <c r="I389" s="376">
        <f t="shared" si="755"/>
        <v>431</v>
      </c>
      <c r="J389" s="375"/>
      <c r="K389" s="5">
        <v>36</v>
      </c>
      <c r="L389" s="302">
        <f t="shared" si="820"/>
        <v>36</v>
      </c>
      <c r="M389" s="512">
        <v>7</v>
      </c>
      <c r="N389" s="302">
        <f t="shared" si="769"/>
        <v>7</v>
      </c>
      <c r="O389" s="512"/>
      <c r="P389" s="302">
        <f t="shared" si="770"/>
        <v>0</v>
      </c>
      <c r="Q389" s="521">
        <v>2.2222222222222223</v>
      </c>
      <c r="R389" s="120">
        <f t="shared" si="809"/>
        <v>80</v>
      </c>
      <c r="S389" s="521">
        <v>2.2857142857142856</v>
      </c>
      <c r="T389" s="120">
        <f t="shared" si="771"/>
        <v>16</v>
      </c>
      <c r="U389" s="512"/>
      <c r="V389" s="120">
        <f t="shared" si="772"/>
        <v>0</v>
      </c>
      <c r="W389" s="512">
        <v>71.805555555555557</v>
      </c>
      <c r="X389" s="7">
        <f t="shared" si="751"/>
        <v>2585</v>
      </c>
      <c r="Y389" s="6">
        <v>67.285714285714292</v>
      </c>
      <c r="Z389" s="7">
        <f t="shared" si="773"/>
        <v>471.00000000000006</v>
      </c>
      <c r="AA389" s="6"/>
      <c r="AB389" s="7">
        <f t="shared" si="774"/>
        <v>0</v>
      </c>
      <c r="AC389" s="8">
        <f t="shared" si="775"/>
        <v>43</v>
      </c>
      <c r="AD389" s="298">
        <f t="shared" si="810"/>
        <v>43</v>
      </c>
      <c r="AE389" s="110">
        <f t="shared" si="776"/>
        <v>2.2325581395348837</v>
      </c>
      <c r="AF389" s="9">
        <f t="shared" si="811"/>
        <v>96</v>
      </c>
      <c r="AG389" s="10">
        <f t="shared" si="777"/>
        <v>71.069767441860463</v>
      </c>
      <c r="AH389" s="11">
        <f t="shared" si="812"/>
        <v>3056</v>
      </c>
      <c r="AI389" s="6">
        <v>122</v>
      </c>
      <c r="AJ389" s="298">
        <f t="shared" si="778"/>
        <v>122</v>
      </c>
      <c r="AK389" s="6">
        <v>141</v>
      </c>
      <c r="AL389" s="298">
        <f t="shared" si="779"/>
        <v>141</v>
      </c>
      <c r="AM389" s="6"/>
      <c r="AN389" s="298">
        <f t="shared" si="780"/>
        <v>0</v>
      </c>
      <c r="AO389" s="188">
        <v>2.988721804511278</v>
      </c>
      <c r="AP389" s="41">
        <f t="shared" si="813"/>
        <v>364.6240601503759</v>
      </c>
      <c r="AQ389" s="188">
        <v>5.1968750000000004</v>
      </c>
      <c r="AR389" s="41">
        <f t="shared" si="781"/>
        <v>732.75937500000009</v>
      </c>
      <c r="AS389" s="6"/>
      <c r="AT389" s="41">
        <f t="shared" si="782"/>
        <v>0</v>
      </c>
      <c r="AU389" s="6">
        <v>69.360902255639104</v>
      </c>
      <c r="AV389" s="111">
        <f t="shared" si="783"/>
        <v>8462.0300751879713</v>
      </c>
      <c r="AW389" s="6">
        <v>73.693749999999994</v>
      </c>
      <c r="AX389" s="111">
        <f t="shared" si="784"/>
        <v>10390.818749999999</v>
      </c>
      <c r="AY389" s="6"/>
      <c r="AZ389" s="118">
        <f t="shared" si="785"/>
        <v>0</v>
      </c>
      <c r="BA389" s="8">
        <f t="shared" si="786"/>
        <v>263</v>
      </c>
      <c r="BB389" s="298">
        <f t="shared" si="814"/>
        <v>263</v>
      </c>
      <c r="BC389" s="110">
        <f t="shared" si="787"/>
        <v>4.1725605899253839</v>
      </c>
      <c r="BD389" s="9">
        <f t="shared" si="815"/>
        <v>1097.383435150376</v>
      </c>
      <c r="BE389" s="10">
        <f t="shared" si="788"/>
        <v>71.683835837216606</v>
      </c>
      <c r="BF389" s="11">
        <f t="shared" si="816"/>
        <v>18852.848825187968</v>
      </c>
      <c r="BG389" s="304">
        <f t="shared" si="754"/>
        <v>306</v>
      </c>
      <c r="BH389" s="298">
        <f t="shared" si="756"/>
        <v>306</v>
      </c>
      <c r="BI389" s="112">
        <f t="shared" si="789"/>
        <v>3.8999458665044968</v>
      </c>
      <c r="BJ389" s="113">
        <f t="shared" si="817"/>
        <v>1193.383435150376</v>
      </c>
      <c r="BK389" s="10">
        <f t="shared" si="790"/>
        <v>71.597545180352839</v>
      </c>
      <c r="BL389" s="119">
        <f t="shared" si="818"/>
        <v>21908.848825187968</v>
      </c>
      <c r="BM389" s="5">
        <v>42</v>
      </c>
      <c r="BN389" s="298">
        <f t="shared" si="824"/>
        <v>42</v>
      </c>
      <c r="BO389" s="6">
        <v>83</v>
      </c>
      <c r="BP389" s="298">
        <f t="shared" si="791"/>
        <v>83</v>
      </c>
      <c r="BQ389" s="6"/>
      <c r="BR389" s="298">
        <f t="shared" si="792"/>
        <v>0</v>
      </c>
      <c r="BS389" s="189">
        <v>2.5714285714285716</v>
      </c>
      <c r="BT389" s="41">
        <f t="shared" si="825"/>
        <v>108.00000000000001</v>
      </c>
      <c r="BU389" s="189">
        <v>3.5903614457831323</v>
      </c>
      <c r="BV389" s="41">
        <f t="shared" si="793"/>
        <v>298</v>
      </c>
      <c r="BW389" s="40"/>
      <c r="BX389" s="41">
        <f t="shared" si="794"/>
        <v>0</v>
      </c>
      <c r="BY389" s="6">
        <v>61.5</v>
      </c>
      <c r="BZ389" s="111">
        <f t="shared" si="752"/>
        <v>2583</v>
      </c>
      <c r="CA389" s="6">
        <v>57.036144578313255</v>
      </c>
      <c r="CB389" s="111">
        <f t="shared" si="795"/>
        <v>4734</v>
      </c>
      <c r="CC389" s="6"/>
      <c r="CD389" s="111">
        <f t="shared" si="796"/>
        <v>0</v>
      </c>
      <c r="CE389" s="8">
        <f t="shared" si="797"/>
        <v>125</v>
      </c>
      <c r="CF389" s="298">
        <f t="shared" si="821"/>
        <v>125</v>
      </c>
      <c r="CG389" s="110">
        <f t="shared" si="798"/>
        <v>3.2480000000000002</v>
      </c>
      <c r="CH389" s="9">
        <f t="shared" si="822"/>
        <v>406</v>
      </c>
      <c r="CI389" s="10">
        <f t="shared" si="799"/>
        <v>58.536000000000001</v>
      </c>
      <c r="CJ389" s="117">
        <f t="shared" si="823"/>
        <v>7317</v>
      </c>
      <c r="CK389" s="5"/>
      <c r="CL389" s="302">
        <f t="shared" si="800"/>
        <v>0</v>
      </c>
      <c r="CM389" s="189"/>
      <c r="CN389" s="9">
        <f t="shared" si="801"/>
        <v>0</v>
      </c>
      <c r="CO389" s="6"/>
      <c r="CP389" s="117">
        <f t="shared" si="802"/>
        <v>0</v>
      </c>
      <c r="CQ389" s="195">
        <f t="shared" si="757"/>
        <v>200</v>
      </c>
      <c r="CR389" s="298">
        <f t="shared" si="758"/>
        <v>200</v>
      </c>
      <c r="CS389" s="9">
        <f t="shared" si="759"/>
        <v>552.62406015037595</v>
      </c>
      <c r="CT389" s="117">
        <f t="shared" si="760"/>
        <v>13630.030075187971</v>
      </c>
      <c r="CU389" s="196">
        <f t="shared" si="761"/>
        <v>231</v>
      </c>
      <c r="CV389" s="298">
        <f t="shared" si="762"/>
        <v>231</v>
      </c>
      <c r="CW389" s="31">
        <f t="shared" si="763"/>
        <v>1046.7593750000001</v>
      </c>
      <c r="CX389" s="121">
        <f t="shared" si="764"/>
        <v>15595.818749999999</v>
      </c>
      <c r="CY389" s="196">
        <f t="shared" si="803"/>
        <v>431</v>
      </c>
      <c r="CZ389" s="298">
        <f t="shared" si="804"/>
        <v>431</v>
      </c>
      <c r="DA389" s="31">
        <f t="shared" si="805"/>
        <v>1599.383435150376</v>
      </c>
      <c r="DB389" s="121">
        <f t="shared" si="806"/>
        <v>29225.848825187968</v>
      </c>
      <c r="DC389" s="196">
        <f t="shared" si="765"/>
        <v>0</v>
      </c>
      <c r="DD389" s="298">
        <f t="shared" si="766"/>
        <v>0</v>
      </c>
      <c r="DE389" s="9" t="str">
        <f t="shared" si="767"/>
        <v/>
      </c>
      <c r="DF389" s="11" t="str">
        <f t="shared" si="768"/>
        <v/>
      </c>
      <c r="DG389" s="29">
        <f t="shared" si="807"/>
        <v>1599.383435150376</v>
      </c>
      <c r="DH389" s="11">
        <f t="shared" si="808"/>
        <v>29225.848825187968</v>
      </c>
    </row>
    <row r="390" spans="1:112">
      <c r="A390" s="284" t="s">
        <v>291</v>
      </c>
      <c r="B390" s="268" t="s">
        <v>565</v>
      </c>
      <c r="C390" s="269">
        <v>232867</v>
      </c>
      <c r="D390" s="138">
        <v>9</v>
      </c>
      <c r="E390" s="335">
        <v>376</v>
      </c>
      <c r="F390" s="115">
        <v>0</v>
      </c>
      <c r="G390" s="116">
        <f t="shared" si="819"/>
        <v>376</v>
      </c>
      <c r="H390" s="108">
        <f t="shared" si="753"/>
        <v>376</v>
      </c>
      <c r="I390" s="376">
        <f t="shared" si="755"/>
        <v>376</v>
      </c>
      <c r="J390" s="375"/>
      <c r="K390" s="5">
        <v>10</v>
      </c>
      <c r="L390" s="302">
        <f t="shared" si="820"/>
        <v>10</v>
      </c>
      <c r="M390" s="512">
        <v>3</v>
      </c>
      <c r="N390" s="302">
        <f t="shared" si="769"/>
        <v>3</v>
      </c>
      <c r="O390" s="512"/>
      <c r="P390" s="302">
        <f t="shared" si="770"/>
        <v>0</v>
      </c>
      <c r="Q390" s="521">
        <v>2.2999999999999998</v>
      </c>
      <c r="R390" s="120">
        <f t="shared" si="809"/>
        <v>23</v>
      </c>
      <c r="S390" s="521">
        <v>2.3333333333333335</v>
      </c>
      <c r="T390" s="120">
        <f t="shared" si="771"/>
        <v>7</v>
      </c>
      <c r="U390" s="512"/>
      <c r="V390" s="120">
        <f t="shared" si="772"/>
        <v>0</v>
      </c>
      <c r="W390" s="512">
        <v>72.7</v>
      </c>
      <c r="X390" s="7">
        <f t="shared" si="751"/>
        <v>727</v>
      </c>
      <c r="Y390" s="6">
        <v>79.333333333333329</v>
      </c>
      <c r="Z390" s="7">
        <f t="shared" si="773"/>
        <v>238</v>
      </c>
      <c r="AA390" s="6"/>
      <c r="AB390" s="7">
        <f t="shared" si="774"/>
        <v>0</v>
      </c>
      <c r="AC390" s="8">
        <f t="shared" si="775"/>
        <v>13</v>
      </c>
      <c r="AD390" s="298">
        <f t="shared" si="810"/>
        <v>13</v>
      </c>
      <c r="AE390" s="110">
        <f t="shared" si="776"/>
        <v>2.3076923076923075</v>
      </c>
      <c r="AF390" s="9">
        <f t="shared" si="811"/>
        <v>29.999999999999996</v>
      </c>
      <c r="AG390" s="10">
        <f t="shared" si="777"/>
        <v>74.230769230769226</v>
      </c>
      <c r="AH390" s="11">
        <f t="shared" si="812"/>
        <v>965</v>
      </c>
      <c r="AI390" s="6">
        <v>81</v>
      </c>
      <c r="AJ390" s="298">
        <f t="shared" si="778"/>
        <v>81</v>
      </c>
      <c r="AK390" s="6">
        <v>147</v>
      </c>
      <c r="AL390" s="298">
        <f t="shared" si="779"/>
        <v>147</v>
      </c>
      <c r="AM390" s="6"/>
      <c r="AN390" s="298">
        <f t="shared" si="780"/>
        <v>0</v>
      </c>
      <c r="AO390" s="188">
        <v>3.7243589743589745</v>
      </c>
      <c r="AP390" s="41">
        <f t="shared" si="813"/>
        <v>301.67307692307691</v>
      </c>
      <c r="AQ390" s="188">
        <v>6.1804511278195493</v>
      </c>
      <c r="AR390" s="41">
        <f t="shared" si="781"/>
        <v>908.52631578947376</v>
      </c>
      <c r="AS390" s="6"/>
      <c r="AT390" s="41">
        <f t="shared" si="782"/>
        <v>0</v>
      </c>
      <c r="AU390" s="6">
        <v>74.051282051282058</v>
      </c>
      <c r="AV390" s="111">
        <f t="shared" si="783"/>
        <v>5998.1538461538466</v>
      </c>
      <c r="AW390" s="6">
        <v>80.954887218045116</v>
      </c>
      <c r="AX390" s="111">
        <f t="shared" si="784"/>
        <v>11900.368421052632</v>
      </c>
      <c r="AY390" s="6"/>
      <c r="AZ390" s="118">
        <f t="shared" si="785"/>
        <v>0</v>
      </c>
      <c r="BA390" s="8">
        <f t="shared" si="786"/>
        <v>228</v>
      </c>
      <c r="BB390" s="298">
        <f t="shared" si="814"/>
        <v>228</v>
      </c>
      <c r="BC390" s="110">
        <f t="shared" si="787"/>
        <v>5.3078920733006605</v>
      </c>
      <c r="BD390" s="9">
        <f t="shared" si="815"/>
        <v>1210.1993927125507</v>
      </c>
      <c r="BE390" s="10">
        <f t="shared" si="788"/>
        <v>78.502290645642447</v>
      </c>
      <c r="BF390" s="11">
        <f t="shared" si="816"/>
        <v>17898.522267206477</v>
      </c>
      <c r="BG390" s="304">
        <f t="shared" si="754"/>
        <v>241</v>
      </c>
      <c r="BH390" s="298">
        <f t="shared" si="756"/>
        <v>241</v>
      </c>
      <c r="BI390" s="112">
        <f t="shared" si="789"/>
        <v>5.146055571421372</v>
      </c>
      <c r="BJ390" s="113">
        <f t="shared" si="817"/>
        <v>1240.1993927125507</v>
      </c>
      <c r="BK390" s="10">
        <f t="shared" si="790"/>
        <v>78.271876627412766</v>
      </c>
      <c r="BL390" s="119">
        <f t="shared" si="818"/>
        <v>18863.522267206477</v>
      </c>
      <c r="BM390" s="5">
        <v>50</v>
      </c>
      <c r="BN390" s="298">
        <f t="shared" si="824"/>
        <v>50</v>
      </c>
      <c r="BO390" s="6">
        <v>85</v>
      </c>
      <c r="BP390" s="298">
        <f t="shared" si="791"/>
        <v>85</v>
      </c>
      <c r="BQ390" s="6"/>
      <c r="BR390" s="298">
        <f t="shared" si="792"/>
        <v>0</v>
      </c>
      <c r="BS390" s="189">
        <v>1.95</v>
      </c>
      <c r="BT390" s="41">
        <f t="shared" si="825"/>
        <v>97.5</v>
      </c>
      <c r="BU390" s="189">
        <v>2.9941176470588236</v>
      </c>
      <c r="BV390" s="41">
        <f t="shared" si="793"/>
        <v>254.5</v>
      </c>
      <c r="BW390" s="40"/>
      <c r="BX390" s="41">
        <f t="shared" si="794"/>
        <v>0</v>
      </c>
      <c r="BY390" s="6">
        <v>58.18</v>
      </c>
      <c r="BZ390" s="111">
        <f t="shared" si="752"/>
        <v>2909</v>
      </c>
      <c r="CA390" s="6">
        <v>60.541176470588233</v>
      </c>
      <c r="CB390" s="111">
        <f t="shared" si="795"/>
        <v>5146</v>
      </c>
      <c r="CC390" s="6"/>
      <c r="CD390" s="111">
        <f t="shared" si="796"/>
        <v>0</v>
      </c>
      <c r="CE390" s="8">
        <f t="shared" si="797"/>
        <v>135</v>
      </c>
      <c r="CF390" s="298">
        <f t="shared" si="821"/>
        <v>135</v>
      </c>
      <c r="CG390" s="110">
        <f t="shared" si="798"/>
        <v>2.6074074074074076</v>
      </c>
      <c r="CH390" s="9">
        <f t="shared" si="822"/>
        <v>352</v>
      </c>
      <c r="CI390" s="10">
        <f t="shared" si="799"/>
        <v>59.666666666666664</v>
      </c>
      <c r="CJ390" s="117">
        <f t="shared" si="823"/>
        <v>8055</v>
      </c>
      <c r="CK390" s="5"/>
      <c r="CL390" s="302">
        <f t="shared" si="800"/>
        <v>0</v>
      </c>
      <c r="CM390" s="189"/>
      <c r="CN390" s="9">
        <f t="shared" si="801"/>
        <v>0</v>
      </c>
      <c r="CO390" s="6"/>
      <c r="CP390" s="117">
        <f t="shared" si="802"/>
        <v>0</v>
      </c>
      <c r="CQ390" s="195">
        <f t="shared" si="757"/>
        <v>141</v>
      </c>
      <c r="CR390" s="298">
        <f t="shared" si="758"/>
        <v>141</v>
      </c>
      <c r="CS390" s="9">
        <f t="shared" si="759"/>
        <v>422.17307692307691</v>
      </c>
      <c r="CT390" s="117">
        <f t="shared" si="760"/>
        <v>9634.1538461538476</v>
      </c>
      <c r="CU390" s="196">
        <f t="shared" si="761"/>
        <v>235</v>
      </c>
      <c r="CV390" s="298">
        <f t="shared" si="762"/>
        <v>235</v>
      </c>
      <c r="CW390" s="31">
        <f t="shared" si="763"/>
        <v>1170.0263157894738</v>
      </c>
      <c r="CX390" s="121">
        <f t="shared" si="764"/>
        <v>17284.368421052633</v>
      </c>
      <c r="CY390" s="196">
        <f t="shared" si="803"/>
        <v>376</v>
      </c>
      <c r="CZ390" s="298">
        <f t="shared" si="804"/>
        <v>376</v>
      </c>
      <c r="DA390" s="31">
        <f t="shared" si="805"/>
        <v>1592.1993927125507</v>
      </c>
      <c r="DB390" s="121">
        <f t="shared" si="806"/>
        <v>26918.522267206481</v>
      </c>
      <c r="DC390" s="196">
        <f t="shared" si="765"/>
        <v>0</v>
      </c>
      <c r="DD390" s="298">
        <f t="shared" si="766"/>
        <v>0</v>
      </c>
      <c r="DE390" s="9" t="str">
        <f t="shared" si="767"/>
        <v/>
      </c>
      <c r="DF390" s="11" t="str">
        <f t="shared" si="768"/>
        <v/>
      </c>
      <c r="DG390" s="29">
        <f t="shared" si="807"/>
        <v>1592.1993927125507</v>
      </c>
      <c r="DH390" s="11">
        <f t="shared" si="808"/>
        <v>26918.522267206477</v>
      </c>
    </row>
    <row r="391" spans="1:112">
      <c r="A391" s="284" t="s">
        <v>291</v>
      </c>
      <c r="B391" s="274" t="s">
        <v>566</v>
      </c>
      <c r="C391" s="269">
        <v>233019</v>
      </c>
      <c r="D391" s="138">
        <v>9</v>
      </c>
      <c r="E391" s="335">
        <v>268</v>
      </c>
      <c r="F391" s="115">
        <v>23</v>
      </c>
      <c r="G391" s="116">
        <f t="shared" si="819"/>
        <v>245</v>
      </c>
      <c r="H391" s="108">
        <f t="shared" si="753"/>
        <v>245</v>
      </c>
      <c r="I391" s="376">
        <f t="shared" si="755"/>
        <v>245</v>
      </c>
      <c r="J391" s="375"/>
      <c r="K391" s="5">
        <v>15</v>
      </c>
      <c r="L391" s="302">
        <f t="shared" si="820"/>
        <v>15</v>
      </c>
      <c r="M391" s="512">
        <v>6</v>
      </c>
      <c r="N391" s="302">
        <f t="shared" si="769"/>
        <v>6</v>
      </c>
      <c r="O391" s="512"/>
      <c r="P391" s="302">
        <f t="shared" si="770"/>
        <v>0</v>
      </c>
      <c r="Q391" s="521">
        <v>2</v>
      </c>
      <c r="R391" s="120">
        <f t="shared" si="809"/>
        <v>30</v>
      </c>
      <c r="S391" s="521">
        <v>2.1666666666666665</v>
      </c>
      <c r="T391" s="120">
        <f t="shared" si="771"/>
        <v>13</v>
      </c>
      <c r="U391" s="512"/>
      <c r="V391" s="120">
        <f t="shared" si="772"/>
        <v>0</v>
      </c>
      <c r="W391" s="512">
        <v>72.066666666666663</v>
      </c>
      <c r="X391" s="7">
        <f t="shared" si="751"/>
        <v>1081</v>
      </c>
      <c r="Y391" s="6">
        <v>70.5</v>
      </c>
      <c r="Z391" s="7">
        <f t="shared" si="773"/>
        <v>423</v>
      </c>
      <c r="AA391" s="6"/>
      <c r="AB391" s="7">
        <f t="shared" si="774"/>
        <v>0</v>
      </c>
      <c r="AC391" s="8">
        <f t="shared" si="775"/>
        <v>21</v>
      </c>
      <c r="AD391" s="298">
        <f t="shared" si="810"/>
        <v>21</v>
      </c>
      <c r="AE391" s="110">
        <f t="shared" si="776"/>
        <v>2.0476190476190474</v>
      </c>
      <c r="AF391" s="9">
        <f t="shared" si="811"/>
        <v>43</v>
      </c>
      <c r="AG391" s="10">
        <f t="shared" si="777"/>
        <v>71.61904761904762</v>
      </c>
      <c r="AH391" s="11">
        <f t="shared" si="812"/>
        <v>1504</v>
      </c>
      <c r="AI391" s="6">
        <v>53</v>
      </c>
      <c r="AJ391" s="298">
        <f t="shared" si="778"/>
        <v>53</v>
      </c>
      <c r="AK391" s="6">
        <v>109</v>
      </c>
      <c r="AL391" s="298">
        <f t="shared" si="779"/>
        <v>109</v>
      </c>
      <c r="AM391" s="6"/>
      <c r="AN391" s="298">
        <f t="shared" si="780"/>
        <v>0</v>
      </c>
      <c r="AO391" s="188">
        <v>3.6792452830188678</v>
      </c>
      <c r="AP391" s="41">
        <f t="shared" si="813"/>
        <v>195</v>
      </c>
      <c r="AQ391" s="188">
        <v>6.3865546218487399</v>
      </c>
      <c r="AR391" s="41">
        <f t="shared" si="781"/>
        <v>696.13445378151266</v>
      </c>
      <c r="AS391" s="6"/>
      <c r="AT391" s="41">
        <f t="shared" si="782"/>
        <v>0</v>
      </c>
      <c r="AU391" s="6">
        <v>90.415094339622641</v>
      </c>
      <c r="AV391" s="111">
        <f t="shared" si="783"/>
        <v>4792</v>
      </c>
      <c r="AW391" s="6">
        <v>76.806722689075627</v>
      </c>
      <c r="AX391" s="111">
        <f t="shared" si="784"/>
        <v>8371.9327731092435</v>
      </c>
      <c r="AY391" s="6"/>
      <c r="AZ391" s="118">
        <f t="shared" si="785"/>
        <v>0</v>
      </c>
      <c r="BA391" s="8">
        <f t="shared" si="786"/>
        <v>162</v>
      </c>
      <c r="BB391" s="298">
        <f t="shared" si="814"/>
        <v>162</v>
      </c>
      <c r="BC391" s="110">
        <f t="shared" si="787"/>
        <v>5.5008299616142757</v>
      </c>
      <c r="BD391" s="9">
        <f t="shared" si="815"/>
        <v>891.13445378151266</v>
      </c>
      <c r="BE391" s="10">
        <f t="shared" si="788"/>
        <v>81.258844278452116</v>
      </c>
      <c r="BF391" s="11">
        <f t="shared" si="816"/>
        <v>13163.932773109243</v>
      </c>
      <c r="BG391" s="304">
        <f t="shared" si="754"/>
        <v>183</v>
      </c>
      <c r="BH391" s="298">
        <f t="shared" si="756"/>
        <v>183</v>
      </c>
      <c r="BI391" s="112">
        <f t="shared" si="789"/>
        <v>5.1045598567295771</v>
      </c>
      <c r="BJ391" s="113">
        <f t="shared" si="817"/>
        <v>934.13445378151266</v>
      </c>
      <c r="BK391" s="10">
        <f t="shared" si="790"/>
        <v>80.152638104422095</v>
      </c>
      <c r="BL391" s="119">
        <f t="shared" si="818"/>
        <v>14667.932773109243</v>
      </c>
      <c r="BM391" s="5">
        <v>22</v>
      </c>
      <c r="BN391" s="298">
        <f t="shared" si="824"/>
        <v>22</v>
      </c>
      <c r="BO391" s="6">
        <v>40</v>
      </c>
      <c r="BP391" s="298">
        <f t="shared" si="791"/>
        <v>40</v>
      </c>
      <c r="BQ391" s="6"/>
      <c r="BR391" s="298">
        <f t="shared" si="792"/>
        <v>0</v>
      </c>
      <c r="BS391" s="189">
        <v>1.8409090909090908</v>
      </c>
      <c r="BT391" s="41">
        <f t="shared" si="825"/>
        <v>40.5</v>
      </c>
      <c r="BU391" s="189">
        <v>1.375</v>
      </c>
      <c r="BV391" s="41">
        <f t="shared" si="793"/>
        <v>55</v>
      </c>
      <c r="BW391" s="40"/>
      <c r="BX391" s="41">
        <f t="shared" si="794"/>
        <v>0</v>
      </c>
      <c r="BY391" s="6">
        <v>68.86363636363636</v>
      </c>
      <c r="BZ391" s="111">
        <f t="shared" si="752"/>
        <v>1515</v>
      </c>
      <c r="CA391" s="6">
        <v>68.025000000000006</v>
      </c>
      <c r="CB391" s="111">
        <f t="shared" si="795"/>
        <v>2721</v>
      </c>
      <c r="CC391" s="6"/>
      <c r="CD391" s="111">
        <f t="shared" si="796"/>
        <v>0</v>
      </c>
      <c r="CE391" s="8">
        <f t="shared" si="797"/>
        <v>62</v>
      </c>
      <c r="CF391" s="298">
        <f t="shared" si="821"/>
        <v>62</v>
      </c>
      <c r="CG391" s="110">
        <f t="shared" si="798"/>
        <v>1.5403225806451613</v>
      </c>
      <c r="CH391" s="9">
        <f t="shared" si="822"/>
        <v>95.5</v>
      </c>
      <c r="CI391" s="10">
        <f t="shared" si="799"/>
        <v>68.322580645161295</v>
      </c>
      <c r="CJ391" s="117">
        <f t="shared" si="823"/>
        <v>4236</v>
      </c>
      <c r="CK391" s="5"/>
      <c r="CL391" s="302">
        <f t="shared" si="800"/>
        <v>0</v>
      </c>
      <c r="CM391" s="189"/>
      <c r="CN391" s="9">
        <f t="shared" si="801"/>
        <v>0</v>
      </c>
      <c r="CO391" s="6"/>
      <c r="CP391" s="117">
        <f t="shared" si="802"/>
        <v>0</v>
      </c>
      <c r="CQ391" s="195">
        <f t="shared" si="757"/>
        <v>90</v>
      </c>
      <c r="CR391" s="298">
        <f t="shared" si="758"/>
        <v>90</v>
      </c>
      <c r="CS391" s="9">
        <f t="shared" si="759"/>
        <v>265.5</v>
      </c>
      <c r="CT391" s="117">
        <f t="shared" si="760"/>
        <v>7388</v>
      </c>
      <c r="CU391" s="196">
        <f t="shared" si="761"/>
        <v>155</v>
      </c>
      <c r="CV391" s="298">
        <f t="shared" si="762"/>
        <v>155</v>
      </c>
      <c r="CW391" s="31">
        <f t="shared" si="763"/>
        <v>764.13445378151266</v>
      </c>
      <c r="CX391" s="121">
        <f t="shared" si="764"/>
        <v>11515.932773109243</v>
      </c>
      <c r="CY391" s="196">
        <f t="shared" si="803"/>
        <v>245</v>
      </c>
      <c r="CZ391" s="298">
        <f t="shared" si="804"/>
        <v>245</v>
      </c>
      <c r="DA391" s="31">
        <f t="shared" si="805"/>
        <v>1029.6344537815125</v>
      </c>
      <c r="DB391" s="121">
        <f t="shared" si="806"/>
        <v>18903.932773109242</v>
      </c>
      <c r="DC391" s="196">
        <f t="shared" si="765"/>
        <v>0</v>
      </c>
      <c r="DD391" s="298">
        <f t="shared" si="766"/>
        <v>0</v>
      </c>
      <c r="DE391" s="9" t="str">
        <f t="shared" si="767"/>
        <v/>
      </c>
      <c r="DF391" s="11" t="str">
        <f t="shared" si="768"/>
        <v/>
      </c>
      <c r="DG391" s="29">
        <f t="shared" si="807"/>
        <v>1029.6344537815125</v>
      </c>
      <c r="DH391" s="11">
        <f t="shared" si="808"/>
        <v>18903.932773109242</v>
      </c>
    </row>
    <row r="392" spans="1:112">
      <c r="A392" s="284" t="s">
        <v>291</v>
      </c>
      <c r="B392" s="268" t="s">
        <v>567</v>
      </c>
      <c r="C392" s="269">
        <v>233116</v>
      </c>
      <c r="D392" s="138">
        <v>9</v>
      </c>
      <c r="E392" s="335">
        <v>293</v>
      </c>
      <c r="F392" s="115">
        <v>1</v>
      </c>
      <c r="G392" s="116">
        <f t="shared" si="819"/>
        <v>292</v>
      </c>
      <c r="H392" s="108">
        <f t="shared" si="753"/>
        <v>292</v>
      </c>
      <c r="I392" s="376">
        <f t="shared" si="755"/>
        <v>292</v>
      </c>
      <c r="J392" s="375"/>
      <c r="K392" s="5">
        <v>11</v>
      </c>
      <c r="L392" s="302">
        <f t="shared" si="820"/>
        <v>11</v>
      </c>
      <c r="M392" s="512">
        <v>3</v>
      </c>
      <c r="N392" s="302">
        <f t="shared" si="769"/>
        <v>3</v>
      </c>
      <c r="O392" s="512"/>
      <c r="P392" s="302">
        <f t="shared" si="770"/>
        <v>0</v>
      </c>
      <c r="Q392" s="521">
        <v>2.3636363636363638</v>
      </c>
      <c r="R392" s="120">
        <f t="shared" si="809"/>
        <v>26</v>
      </c>
      <c r="S392" s="521">
        <v>2.6666666666666665</v>
      </c>
      <c r="T392" s="120">
        <f t="shared" si="771"/>
        <v>8</v>
      </c>
      <c r="U392" s="512"/>
      <c r="V392" s="120">
        <f t="shared" si="772"/>
        <v>0</v>
      </c>
      <c r="W392" s="512">
        <v>71</v>
      </c>
      <c r="X392" s="7">
        <f t="shared" si="751"/>
        <v>781</v>
      </c>
      <c r="Y392" s="6">
        <v>61.333333333333336</v>
      </c>
      <c r="Z392" s="7">
        <f t="shared" si="773"/>
        <v>184</v>
      </c>
      <c r="AA392" s="6"/>
      <c r="AB392" s="7">
        <f t="shared" si="774"/>
        <v>0</v>
      </c>
      <c r="AC392" s="8">
        <f t="shared" si="775"/>
        <v>14</v>
      </c>
      <c r="AD392" s="298">
        <f t="shared" si="810"/>
        <v>14</v>
      </c>
      <c r="AE392" s="110">
        <f t="shared" si="776"/>
        <v>2.4285714285714284</v>
      </c>
      <c r="AF392" s="9">
        <f t="shared" si="811"/>
        <v>34</v>
      </c>
      <c r="AG392" s="10">
        <f t="shared" si="777"/>
        <v>68.928571428571431</v>
      </c>
      <c r="AH392" s="11">
        <f t="shared" si="812"/>
        <v>965</v>
      </c>
      <c r="AI392" s="6">
        <v>56</v>
      </c>
      <c r="AJ392" s="298">
        <f t="shared" si="778"/>
        <v>56</v>
      </c>
      <c r="AK392" s="6">
        <v>127</v>
      </c>
      <c r="AL392" s="298">
        <f t="shared" si="779"/>
        <v>127</v>
      </c>
      <c r="AM392" s="6"/>
      <c r="AN392" s="298">
        <f t="shared" si="780"/>
        <v>0</v>
      </c>
      <c r="AO392" s="188">
        <v>3.9732142857142856</v>
      </c>
      <c r="AP392" s="41">
        <f t="shared" si="813"/>
        <v>222.5</v>
      </c>
      <c r="AQ392" s="188">
        <v>5.4921875</v>
      </c>
      <c r="AR392" s="41">
        <f t="shared" si="781"/>
        <v>697.5078125</v>
      </c>
      <c r="AS392" s="6"/>
      <c r="AT392" s="41">
        <f t="shared" si="782"/>
        <v>0</v>
      </c>
      <c r="AU392" s="6">
        <v>76.089285714285708</v>
      </c>
      <c r="AV392" s="111">
        <f t="shared" si="783"/>
        <v>4261</v>
      </c>
      <c r="AW392" s="6">
        <v>71.8203125</v>
      </c>
      <c r="AX392" s="111">
        <f t="shared" si="784"/>
        <v>9121.1796875</v>
      </c>
      <c r="AY392" s="6"/>
      <c r="AZ392" s="118">
        <f t="shared" si="785"/>
        <v>0</v>
      </c>
      <c r="BA392" s="8">
        <f t="shared" si="786"/>
        <v>183</v>
      </c>
      <c r="BB392" s="298">
        <f t="shared" si="814"/>
        <v>183</v>
      </c>
      <c r="BC392" s="110">
        <f t="shared" si="787"/>
        <v>5.027365095628415</v>
      </c>
      <c r="BD392" s="9">
        <f t="shared" si="815"/>
        <v>920.0078125</v>
      </c>
      <c r="BE392" s="10">
        <f t="shared" si="788"/>
        <v>73.126664959016395</v>
      </c>
      <c r="BF392" s="11">
        <f t="shared" si="816"/>
        <v>13382.1796875</v>
      </c>
      <c r="BG392" s="304">
        <f t="shared" si="754"/>
        <v>197</v>
      </c>
      <c r="BH392" s="298">
        <f t="shared" si="756"/>
        <v>197</v>
      </c>
      <c r="BI392" s="112">
        <f t="shared" si="789"/>
        <v>4.8426792512690353</v>
      </c>
      <c r="BJ392" s="113">
        <f t="shared" si="817"/>
        <v>954.0078125</v>
      </c>
      <c r="BK392" s="10">
        <f t="shared" si="790"/>
        <v>72.828323286802032</v>
      </c>
      <c r="BL392" s="119">
        <f t="shared" si="818"/>
        <v>14347.1796875</v>
      </c>
      <c r="BM392" s="5">
        <v>34</v>
      </c>
      <c r="BN392" s="298">
        <f t="shared" si="824"/>
        <v>34</v>
      </c>
      <c r="BO392" s="6">
        <v>61</v>
      </c>
      <c r="BP392" s="298">
        <f t="shared" si="791"/>
        <v>61</v>
      </c>
      <c r="BQ392" s="6"/>
      <c r="BR392" s="298">
        <f t="shared" si="792"/>
        <v>0</v>
      </c>
      <c r="BS392" s="189">
        <v>2.5588235294117645</v>
      </c>
      <c r="BT392" s="41">
        <f t="shared" si="825"/>
        <v>87</v>
      </c>
      <c r="BU392" s="189">
        <v>3.3934426229508197</v>
      </c>
      <c r="BV392" s="41">
        <f t="shared" si="793"/>
        <v>207</v>
      </c>
      <c r="BW392" s="40"/>
      <c r="BX392" s="41">
        <f t="shared" si="794"/>
        <v>0</v>
      </c>
      <c r="BY392" s="6">
        <v>55.088235294117645</v>
      </c>
      <c r="BZ392" s="111">
        <f t="shared" si="752"/>
        <v>1873</v>
      </c>
      <c r="CA392" s="6">
        <v>56.819672131147541</v>
      </c>
      <c r="CB392" s="111">
        <f t="shared" si="795"/>
        <v>3466</v>
      </c>
      <c r="CC392" s="6"/>
      <c r="CD392" s="111">
        <f t="shared" si="796"/>
        <v>0</v>
      </c>
      <c r="CE392" s="8">
        <f t="shared" si="797"/>
        <v>95</v>
      </c>
      <c r="CF392" s="298">
        <f t="shared" si="821"/>
        <v>95</v>
      </c>
      <c r="CG392" s="110">
        <f t="shared" si="798"/>
        <v>3.094736842105263</v>
      </c>
      <c r="CH392" s="9">
        <f t="shared" si="822"/>
        <v>294</v>
      </c>
      <c r="CI392" s="10">
        <f t="shared" si="799"/>
        <v>56.2</v>
      </c>
      <c r="CJ392" s="117">
        <f t="shared" si="823"/>
        <v>5339</v>
      </c>
      <c r="CK392" s="5"/>
      <c r="CL392" s="302">
        <f t="shared" si="800"/>
        <v>0</v>
      </c>
      <c r="CM392" s="189"/>
      <c r="CN392" s="9">
        <f t="shared" si="801"/>
        <v>0</v>
      </c>
      <c r="CO392" s="6"/>
      <c r="CP392" s="117">
        <f t="shared" si="802"/>
        <v>0</v>
      </c>
      <c r="CQ392" s="195">
        <f t="shared" si="757"/>
        <v>101</v>
      </c>
      <c r="CR392" s="298">
        <f t="shared" si="758"/>
        <v>101</v>
      </c>
      <c r="CS392" s="9">
        <f t="shared" si="759"/>
        <v>335.5</v>
      </c>
      <c r="CT392" s="117">
        <f t="shared" si="760"/>
        <v>6915</v>
      </c>
      <c r="CU392" s="196">
        <f t="shared" si="761"/>
        <v>191</v>
      </c>
      <c r="CV392" s="298">
        <f t="shared" si="762"/>
        <v>191</v>
      </c>
      <c r="CW392" s="31">
        <f t="shared" si="763"/>
        <v>912.5078125</v>
      </c>
      <c r="CX392" s="121">
        <f t="shared" si="764"/>
        <v>12771.1796875</v>
      </c>
      <c r="CY392" s="196">
        <f t="shared" si="803"/>
        <v>292</v>
      </c>
      <c r="CZ392" s="298">
        <f t="shared" si="804"/>
        <v>292</v>
      </c>
      <c r="DA392" s="31">
        <f t="shared" si="805"/>
        <v>1248.0078125</v>
      </c>
      <c r="DB392" s="121">
        <f t="shared" si="806"/>
        <v>19686.1796875</v>
      </c>
      <c r="DC392" s="196">
        <f t="shared" si="765"/>
        <v>0</v>
      </c>
      <c r="DD392" s="298">
        <f t="shared" si="766"/>
        <v>0</v>
      </c>
      <c r="DE392" s="9" t="str">
        <f t="shared" si="767"/>
        <v/>
      </c>
      <c r="DF392" s="11" t="str">
        <f t="shared" si="768"/>
        <v/>
      </c>
      <c r="DG392" s="29">
        <f t="shared" si="807"/>
        <v>1248.0078125</v>
      </c>
      <c r="DH392" s="11">
        <f t="shared" si="808"/>
        <v>19686.1796875</v>
      </c>
    </row>
    <row r="393" spans="1:112">
      <c r="A393" s="284" t="s">
        <v>291</v>
      </c>
      <c r="B393" s="268" t="s">
        <v>568</v>
      </c>
      <c r="C393" s="269">
        <v>233639</v>
      </c>
      <c r="D393" s="138">
        <v>9</v>
      </c>
      <c r="E393" s="335">
        <v>360</v>
      </c>
      <c r="F393" s="115">
        <v>71</v>
      </c>
      <c r="G393" s="116">
        <f t="shared" si="819"/>
        <v>289</v>
      </c>
      <c r="H393" s="108">
        <f t="shared" si="753"/>
        <v>289</v>
      </c>
      <c r="I393" s="376">
        <f t="shared" si="755"/>
        <v>289</v>
      </c>
      <c r="J393" s="375"/>
      <c r="K393" s="5">
        <v>18</v>
      </c>
      <c r="L393" s="302">
        <f t="shared" si="820"/>
        <v>18</v>
      </c>
      <c r="M393" s="512">
        <v>8</v>
      </c>
      <c r="N393" s="302">
        <f t="shared" si="769"/>
        <v>8</v>
      </c>
      <c r="O393" s="512"/>
      <c r="P393" s="302">
        <f t="shared" si="770"/>
        <v>0</v>
      </c>
      <c r="Q393" s="521">
        <v>2.3888888888888888</v>
      </c>
      <c r="R393" s="120">
        <f t="shared" si="809"/>
        <v>43</v>
      </c>
      <c r="S393" s="521">
        <v>2.625</v>
      </c>
      <c r="T393" s="120">
        <f t="shared" si="771"/>
        <v>21</v>
      </c>
      <c r="U393" s="512"/>
      <c r="V393" s="120">
        <f t="shared" si="772"/>
        <v>0</v>
      </c>
      <c r="W393" s="512">
        <v>70.833333333333329</v>
      </c>
      <c r="X393" s="7">
        <f t="shared" si="751"/>
        <v>1275</v>
      </c>
      <c r="Y393" s="6">
        <v>76</v>
      </c>
      <c r="Z393" s="7">
        <f t="shared" si="773"/>
        <v>608</v>
      </c>
      <c r="AA393" s="6"/>
      <c r="AB393" s="7">
        <f t="shared" si="774"/>
        <v>0</v>
      </c>
      <c r="AC393" s="8">
        <f t="shared" si="775"/>
        <v>26</v>
      </c>
      <c r="AD393" s="298">
        <f t="shared" si="810"/>
        <v>26</v>
      </c>
      <c r="AE393" s="110">
        <f t="shared" si="776"/>
        <v>2.4615384615384617</v>
      </c>
      <c r="AF393" s="9">
        <f t="shared" si="811"/>
        <v>64</v>
      </c>
      <c r="AG393" s="10">
        <f t="shared" si="777"/>
        <v>72.42307692307692</v>
      </c>
      <c r="AH393" s="11">
        <f t="shared" si="812"/>
        <v>1883</v>
      </c>
      <c r="AI393" s="6">
        <v>63</v>
      </c>
      <c r="AJ393" s="298">
        <f t="shared" si="778"/>
        <v>63</v>
      </c>
      <c r="AK393" s="6">
        <v>142</v>
      </c>
      <c r="AL393" s="298">
        <f t="shared" si="779"/>
        <v>142</v>
      </c>
      <c r="AM393" s="6"/>
      <c r="AN393" s="298">
        <f t="shared" si="780"/>
        <v>0</v>
      </c>
      <c r="AO393" s="188">
        <v>3.6594202898550723</v>
      </c>
      <c r="AP393" s="41">
        <f t="shared" si="813"/>
        <v>230.54347826086956</v>
      </c>
      <c r="AQ393" s="188">
        <v>5.8290322580645162</v>
      </c>
      <c r="AR393" s="41">
        <f t="shared" si="781"/>
        <v>827.72258064516132</v>
      </c>
      <c r="AS393" s="6"/>
      <c r="AT393" s="41">
        <f t="shared" si="782"/>
        <v>0</v>
      </c>
      <c r="AU393" s="6">
        <v>79</v>
      </c>
      <c r="AV393" s="111">
        <f t="shared" si="783"/>
        <v>4977</v>
      </c>
      <c r="AW393" s="6">
        <v>80.987096774193546</v>
      </c>
      <c r="AX393" s="111">
        <f t="shared" si="784"/>
        <v>11500.167741935484</v>
      </c>
      <c r="AY393" s="6"/>
      <c r="AZ393" s="118">
        <f t="shared" si="785"/>
        <v>0</v>
      </c>
      <c r="BA393" s="8">
        <f t="shared" si="786"/>
        <v>205</v>
      </c>
      <c r="BB393" s="298">
        <f t="shared" si="814"/>
        <v>205</v>
      </c>
      <c r="BC393" s="110">
        <f t="shared" si="787"/>
        <v>5.1622734580781993</v>
      </c>
      <c r="BD393" s="9">
        <f t="shared" si="815"/>
        <v>1058.2660589060308</v>
      </c>
      <c r="BE393" s="10">
        <f t="shared" si="788"/>
        <v>80.376428009441369</v>
      </c>
      <c r="BF393" s="11">
        <f t="shared" si="816"/>
        <v>16477.167741935482</v>
      </c>
      <c r="BG393" s="304">
        <f t="shared" si="754"/>
        <v>231</v>
      </c>
      <c r="BH393" s="298">
        <f t="shared" si="756"/>
        <v>231</v>
      </c>
      <c r="BI393" s="112">
        <f t="shared" si="789"/>
        <v>4.858294627298835</v>
      </c>
      <c r="BJ393" s="113">
        <f t="shared" si="817"/>
        <v>1122.2660589060308</v>
      </c>
      <c r="BK393" s="10">
        <f t="shared" si="790"/>
        <v>79.481245636084338</v>
      </c>
      <c r="BL393" s="119">
        <f t="shared" si="818"/>
        <v>18360.167741935482</v>
      </c>
      <c r="BM393" s="5">
        <v>11</v>
      </c>
      <c r="BN393" s="298">
        <f t="shared" si="824"/>
        <v>11</v>
      </c>
      <c r="BO393" s="6">
        <v>47</v>
      </c>
      <c r="BP393" s="298">
        <f t="shared" si="791"/>
        <v>47</v>
      </c>
      <c r="BQ393" s="6"/>
      <c r="BR393" s="298">
        <f t="shared" si="792"/>
        <v>0</v>
      </c>
      <c r="BS393" s="189">
        <v>2.3181818181818183</v>
      </c>
      <c r="BT393" s="41">
        <f t="shared" si="825"/>
        <v>25.5</v>
      </c>
      <c r="BU393" s="189">
        <v>1.6595744680851063</v>
      </c>
      <c r="BV393" s="41">
        <f t="shared" si="793"/>
        <v>78</v>
      </c>
      <c r="BW393" s="40"/>
      <c r="BX393" s="41">
        <f t="shared" si="794"/>
        <v>0</v>
      </c>
      <c r="BY393" s="6">
        <v>70.272727272727266</v>
      </c>
      <c r="BZ393" s="111">
        <f t="shared" si="752"/>
        <v>772.99999999999989</v>
      </c>
      <c r="CA393" s="6">
        <v>61.468085106382979</v>
      </c>
      <c r="CB393" s="111">
        <f t="shared" si="795"/>
        <v>2889</v>
      </c>
      <c r="CC393" s="6"/>
      <c r="CD393" s="111">
        <f t="shared" si="796"/>
        <v>0</v>
      </c>
      <c r="CE393" s="8">
        <f t="shared" si="797"/>
        <v>58</v>
      </c>
      <c r="CF393" s="298">
        <f t="shared" si="821"/>
        <v>58</v>
      </c>
      <c r="CG393" s="110">
        <f t="shared" si="798"/>
        <v>1.7844827586206897</v>
      </c>
      <c r="CH393" s="9">
        <f t="shared" si="822"/>
        <v>103.5</v>
      </c>
      <c r="CI393" s="10">
        <f t="shared" si="799"/>
        <v>63.137931034482762</v>
      </c>
      <c r="CJ393" s="117">
        <f t="shared" si="823"/>
        <v>3662</v>
      </c>
      <c r="CK393" s="5"/>
      <c r="CL393" s="302">
        <f t="shared" si="800"/>
        <v>0</v>
      </c>
      <c r="CM393" s="189"/>
      <c r="CN393" s="9">
        <f t="shared" si="801"/>
        <v>0</v>
      </c>
      <c r="CO393" s="6"/>
      <c r="CP393" s="117">
        <f t="shared" si="802"/>
        <v>0</v>
      </c>
      <c r="CQ393" s="195">
        <f t="shared" si="757"/>
        <v>92</v>
      </c>
      <c r="CR393" s="298">
        <f t="shared" si="758"/>
        <v>92</v>
      </c>
      <c r="CS393" s="9">
        <f t="shared" si="759"/>
        <v>299.04347826086956</v>
      </c>
      <c r="CT393" s="117">
        <f t="shared" si="760"/>
        <v>7025</v>
      </c>
      <c r="CU393" s="196">
        <f t="shared" si="761"/>
        <v>197</v>
      </c>
      <c r="CV393" s="298">
        <f t="shared" si="762"/>
        <v>197</v>
      </c>
      <c r="CW393" s="31">
        <f t="shared" si="763"/>
        <v>926.72258064516132</v>
      </c>
      <c r="CX393" s="121">
        <f t="shared" si="764"/>
        <v>14997.167741935484</v>
      </c>
      <c r="CY393" s="196">
        <f t="shared" si="803"/>
        <v>289</v>
      </c>
      <c r="CZ393" s="298">
        <f t="shared" si="804"/>
        <v>289</v>
      </c>
      <c r="DA393" s="31">
        <f t="shared" si="805"/>
        <v>1225.7660589060308</v>
      </c>
      <c r="DB393" s="121">
        <f t="shared" si="806"/>
        <v>22022.167741935482</v>
      </c>
      <c r="DC393" s="196">
        <f t="shared" si="765"/>
        <v>0</v>
      </c>
      <c r="DD393" s="298">
        <f t="shared" si="766"/>
        <v>0</v>
      </c>
      <c r="DE393" s="9" t="str">
        <f t="shared" si="767"/>
        <v/>
      </c>
      <c r="DF393" s="11" t="str">
        <f t="shared" si="768"/>
        <v/>
      </c>
      <c r="DG393" s="29">
        <f t="shared" si="807"/>
        <v>1225.7660589060308</v>
      </c>
      <c r="DH393" s="11">
        <f t="shared" si="808"/>
        <v>22022.167741935482</v>
      </c>
    </row>
    <row r="394" spans="1:112">
      <c r="A394" s="284" t="s">
        <v>291</v>
      </c>
      <c r="B394" s="268" t="s">
        <v>569</v>
      </c>
      <c r="C394" s="269">
        <v>233648</v>
      </c>
      <c r="D394" s="138">
        <v>9</v>
      </c>
      <c r="E394" s="335">
        <v>308</v>
      </c>
      <c r="F394" s="115">
        <v>1</v>
      </c>
      <c r="G394" s="116">
        <f t="shared" si="819"/>
        <v>307</v>
      </c>
      <c r="H394" s="108">
        <f t="shared" si="753"/>
        <v>307</v>
      </c>
      <c r="I394" s="376">
        <f t="shared" si="755"/>
        <v>307</v>
      </c>
      <c r="J394" s="375"/>
      <c r="K394" s="5">
        <v>33</v>
      </c>
      <c r="L394" s="302">
        <f t="shared" si="820"/>
        <v>33</v>
      </c>
      <c r="M394" s="512">
        <v>9</v>
      </c>
      <c r="N394" s="302">
        <f t="shared" si="769"/>
        <v>9</v>
      </c>
      <c r="O394" s="512"/>
      <c r="P394" s="302">
        <f t="shared" si="770"/>
        <v>0</v>
      </c>
      <c r="Q394" s="521">
        <v>2.1818181818181817</v>
      </c>
      <c r="R394" s="120">
        <f t="shared" si="809"/>
        <v>72</v>
      </c>
      <c r="S394" s="521">
        <v>2.5555555555555554</v>
      </c>
      <c r="T394" s="120">
        <f t="shared" si="771"/>
        <v>23</v>
      </c>
      <c r="U394" s="512"/>
      <c r="V394" s="120">
        <f t="shared" si="772"/>
        <v>0</v>
      </c>
      <c r="W394" s="512">
        <v>74.666666666666671</v>
      </c>
      <c r="X394" s="7">
        <f t="shared" si="751"/>
        <v>2464</v>
      </c>
      <c r="Y394" s="6">
        <v>76.444444444444443</v>
      </c>
      <c r="Z394" s="7">
        <f t="shared" si="773"/>
        <v>688</v>
      </c>
      <c r="AA394" s="6"/>
      <c r="AB394" s="7">
        <f t="shared" si="774"/>
        <v>0</v>
      </c>
      <c r="AC394" s="8">
        <f t="shared" si="775"/>
        <v>42</v>
      </c>
      <c r="AD394" s="298">
        <f t="shared" si="810"/>
        <v>42</v>
      </c>
      <c r="AE394" s="110">
        <f t="shared" si="776"/>
        <v>2.2619047619047619</v>
      </c>
      <c r="AF394" s="9">
        <f t="shared" si="811"/>
        <v>95</v>
      </c>
      <c r="AG394" s="10">
        <f t="shared" si="777"/>
        <v>75.047619047619051</v>
      </c>
      <c r="AH394" s="11">
        <f t="shared" si="812"/>
        <v>3152</v>
      </c>
      <c r="AI394" s="6">
        <v>80</v>
      </c>
      <c r="AJ394" s="298">
        <f t="shared" si="778"/>
        <v>80</v>
      </c>
      <c r="AK394" s="6">
        <v>109</v>
      </c>
      <c r="AL394" s="298">
        <f t="shared" si="779"/>
        <v>109</v>
      </c>
      <c r="AM394" s="6"/>
      <c r="AN394" s="298">
        <f t="shared" si="780"/>
        <v>0</v>
      </c>
      <c r="AO394" s="188">
        <v>4.1722222222222225</v>
      </c>
      <c r="AP394" s="41">
        <f t="shared" si="813"/>
        <v>333.77777777777783</v>
      </c>
      <c r="AQ394" s="188">
        <v>6.661157024793388</v>
      </c>
      <c r="AR394" s="41">
        <f t="shared" si="781"/>
        <v>726.06611570247924</v>
      </c>
      <c r="AS394" s="6"/>
      <c r="AT394" s="41">
        <f t="shared" si="782"/>
        <v>0</v>
      </c>
      <c r="AU394" s="6">
        <v>78.766666666666666</v>
      </c>
      <c r="AV394" s="111">
        <f t="shared" si="783"/>
        <v>6301.333333333333</v>
      </c>
      <c r="AW394" s="6">
        <v>90.52066115702479</v>
      </c>
      <c r="AX394" s="111">
        <f t="shared" si="784"/>
        <v>9866.7520661157014</v>
      </c>
      <c r="AY394" s="6"/>
      <c r="AZ394" s="118">
        <f t="shared" si="785"/>
        <v>0</v>
      </c>
      <c r="BA394" s="8">
        <f t="shared" si="786"/>
        <v>189</v>
      </c>
      <c r="BB394" s="298">
        <f t="shared" si="814"/>
        <v>189</v>
      </c>
      <c r="BC394" s="110">
        <f t="shared" si="787"/>
        <v>5.6076396480436879</v>
      </c>
      <c r="BD394" s="9">
        <f t="shared" si="815"/>
        <v>1059.8438934802571</v>
      </c>
      <c r="BE394" s="10">
        <f t="shared" si="788"/>
        <v>85.545425393910236</v>
      </c>
      <c r="BF394" s="11">
        <f t="shared" si="816"/>
        <v>16168.085399449035</v>
      </c>
      <c r="BG394" s="304">
        <f t="shared" si="754"/>
        <v>231</v>
      </c>
      <c r="BH394" s="298">
        <f t="shared" si="756"/>
        <v>231</v>
      </c>
      <c r="BI394" s="112">
        <f t="shared" si="789"/>
        <v>4.9993242142002474</v>
      </c>
      <c r="BJ394" s="113">
        <f t="shared" si="817"/>
        <v>1154.8438934802571</v>
      </c>
      <c r="BK394" s="10">
        <f t="shared" si="790"/>
        <v>83.636733330948204</v>
      </c>
      <c r="BL394" s="119">
        <f t="shared" si="818"/>
        <v>19320.085399449035</v>
      </c>
      <c r="BM394" s="5">
        <v>25</v>
      </c>
      <c r="BN394" s="298">
        <f t="shared" si="824"/>
        <v>25</v>
      </c>
      <c r="BO394" s="6">
        <v>51</v>
      </c>
      <c r="BP394" s="298">
        <f t="shared" si="791"/>
        <v>51</v>
      </c>
      <c r="BQ394" s="6"/>
      <c r="BR394" s="298">
        <f t="shared" si="792"/>
        <v>0</v>
      </c>
      <c r="BS394" s="189">
        <v>1.92</v>
      </c>
      <c r="BT394" s="41">
        <f t="shared" si="825"/>
        <v>48</v>
      </c>
      <c r="BU394" s="189">
        <v>2.146551724137931</v>
      </c>
      <c r="BV394" s="41">
        <f t="shared" si="793"/>
        <v>109.47413793103448</v>
      </c>
      <c r="BW394" s="40"/>
      <c r="BX394" s="41">
        <f t="shared" si="794"/>
        <v>0</v>
      </c>
      <c r="BY394" s="6">
        <v>76.08</v>
      </c>
      <c r="BZ394" s="111">
        <f t="shared" si="752"/>
        <v>1902</v>
      </c>
      <c r="CA394" s="6">
        <v>68.017241379310349</v>
      </c>
      <c r="CB394" s="111">
        <f t="shared" si="795"/>
        <v>3468.8793103448279</v>
      </c>
      <c r="CC394" s="6"/>
      <c r="CD394" s="111">
        <f t="shared" si="796"/>
        <v>0</v>
      </c>
      <c r="CE394" s="8">
        <f t="shared" si="797"/>
        <v>76</v>
      </c>
      <c r="CF394" s="298">
        <f t="shared" si="821"/>
        <v>76</v>
      </c>
      <c r="CG394" s="110">
        <f t="shared" si="798"/>
        <v>2.0720281306715065</v>
      </c>
      <c r="CH394" s="9">
        <f t="shared" si="822"/>
        <v>157.47413793103451</v>
      </c>
      <c r="CI394" s="10">
        <f t="shared" si="799"/>
        <v>70.669464609800372</v>
      </c>
      <c r="CJ394" s="117">
        <f t="shared" si="823"/>
        <v>5370.8793103448279</v>
      </c>
      <c r="CK394" s="5"/>
      <c r="CL394" s="302">
        <f t="shared" si="800"/>
        <v>0</v>
      </c>
      <c r="CM394" s="189"/>
      <c r="CN394" s="9">
        <f t="shared" si="801"/>
        <v>0</v>
      </c>
      <c r="CO394" s="6"/>
      <c r="CP394" s="117">
        <f t="shared" si="802"/>
        <v>0</v>
      </c>
      <c r="CQ394" s="195">
        <f t="shared" si="757"/>
        <v>138</v>
      </c>
      <c r="CR394" s="298">
        <f t="shared" si="758"/>
        <v>138</v>
      </c>
      <c r="CS394" s="9">
        <f t="shared" si="759"/>
        <v>453.77777777777783</v>
      </c>
      <c r="CT394" s="117">
        <f t="shared" si="760"/>
        <v>10667.333333333332</v>
      </c>
      <c r="CU394" s="196">
        <f t="shared" si="761"/>
        <v>169</v>
      </c>
      <c r="CV394" s="298">
        <f t="shared" si="762"/>
        <v>169</v>
      </c>
      <c r="CW394" s="31">
        <f t="shared" si="763"/>
        <v>858.54025363351366</v>
      </c>
      <c r="CX394" s="121">
        <f t="shared" si="764"/>
        <v>14023.631376460529</v>
      </c>
      <c r="CY394" s="196">
        <f t="shared" si="803"/>
        <v>307</v>
      </c>
      <c r="CZ394" s="298">
        <f t="shared" si="804"/>
        <v>307</v>
      </c>
      <c r="DA394" s="31">
        <f t="shared" si="805"/>
        <v>1312.3180314112915</v>
      </c>
      <c r="DB394" s="121">
        <f t="shared" si="806"/>
        <v>24690.964709793861</v>
      </c>
      <c r="DC394" s="196">
        <f t="shared" si="765"/>
        <v>0</v>
      </c>
      <c r="DD394" s="298">
        <f t="shared" si="766"/>
        <v>0</v>
      </c>
      <c r="DE394" s="9" t="str">
        <f t="shared" si="767"/>
        <v/>
      </c>
      <c r="DF394" s="11" t="str">
        <f t="shared" si="768"/>
        <v/>
      </c>
      <c r="DG394" s="29">
        <f t="shared" si="807"/>
        <v>1312.3180314112915</v>
      </c>
      <c r="DH394" s="11">
        <f t="shared" si="808"/>
        <v>24690.964709793865</v>
      </c>
    </row>
    <row r="395" spans="1:112">
      <c r="A395" s="284" t="s">
        <v>291</v>
      </c>
      <c r="B395" s="268" t="s">
        <v>570</v>
      </c>
      <c r="C395" s="269">
        <v>233949</v>
      </c>
      <c r="D395" s="138">
        <v>9</v>
      </c>
      <c r="E395" s="335">
        <v>528</v>
      </c>
      <c r="F395" s="115">
        <v>4</v>
      </c>
      <c r="G395" s="116">
        <f t="shared" si="819"/>
        <v>524</v>
      </c>
      <c r="H395" s="108">
        <f t="shared" ref="H395:H424" si="826">+K395+M395+O395+AI395+AK395+AM395+BM395+BO395+BQ395+CK395</f>
        <v>524</v>
      </c>
      <c r="I395" s="376">
        <f t="shared" si="755"/>
        <v>524</v>
      </c>
      <c r="J395" s="375"/>
      <c r="K395" s="5">
        <v>33</v>
      </c>
      <c r="L395" s="302">
        <f t="shared" si="820"/>
        <v>33</v>
      </c>
      <c r="M395" s="512">
        <v>5</v>
      </c>
      <c r="N395" s="302">
        <f t="shared" si="769"/>
        <v>5</v>
      </c>
      <c r="O395" s="512"/>
      <c r="P395" s="302">
        <f t="shared" si="770"/>
        <v>0</v>
      </c>
      <c r="Q395" s="521">
        <v>2.225806451612903</v>
      </c>
      <c r="R395" s="120">
        <f t="shared" si="809"/>
        <v>73.451612903225794</v>
      </c>
      <c r="S395" s="521">
        <v>2.4</v>
      </c>
      <c r="T395" s="120">
        <f t="shared" si="771"/>
        <v>12</v>
      </c>
      <c r="U395" s="512"/>
      <c r="V395" s="120">
        <f t="shared" si="772"/>
        <v>0</v>
      </c>
      <c r="W395" s="512">
        <v>72.838709677419359</v>
      </c>
      <c r="X395" s="7">
        <f t="shared" si="751"/>
        <v>2403.677419354839</v>
      </c>
      <c r="Y395" s="6">
        <v>64.599999999999994</v>
      </c>
      <c r="Z395" s="7">
        <f t="shared" si="773"/>
        <v>323</v>
      </c>
      <c r="AA395" s="6"/>
      <c r="AB395" s="7">
        <f t="shared" si="774"/>
        <v>0</v>
      </c>
      <c r="AC395" s="8">
        <f t="shared" si="775"/>
        <v>38</v>
      </c>
      <c r="AD395" s="298">
        <f t="shared" si="810"/>
        <v>38</v>
      </c>
      <c r="AE395" s="110">
        <f t="shared" si="776"/>
        <v>2.2487266553480474</v>
      </c>
      <c r="AF395" s="9">
        <f t="shared" si="811"/>
        <v>85.451612903225794</v>
      </c>
      <c r="AG395" s="10">
        <f t="shared" si="777"/>
        <v>71.754668930390494</v>
      </c>
      <c r="AH395" s="11">
        <f t="shared" si="812"/>
        <v>2726.677419354839</v>
      </c>
      <c r="AI395" s="6">
        <v>101</v>
      </c>
      <c r="AJ395" s="298">
        <f t="shared" si="778"/>
        <v>101</v>
      </c>
      <c r="AK395" s="6">
        <v>194</v>
      </c>
      <c r="AL395" s="298">
        <f t="shared" si="779"/>
        <v>194</v>
      </c>
      <c r="AM395" s="6"/>
      <c r="AN395" s="298">
        <f t="shared" si="780"/>
        <v>0</v>
      </c>
      <c r="AO395" s="188">
        <v>3.7673267326732671</v>
      </c>
      <c r="AP395" s="41">
        <f t="shared" si="813"/>
        <v>380.5</v>
      </c>
      <c r="AQ395" s="188">
        <v>6.891752577319588</v>
      </c>
      <c r="AR395" s="41">
        <f t="shared" si="781"/>
        <v>1337</v>
      </c>
      <c r="AS395" s="6"/>
      <c r="AT395" s="41">
        <f t="shared" si="782"/>
        <v>0</v>
      </c>
      <c r="AU395" s="6">
        <v>74.396039603960389</v>
      </c>
      <c r="AV395" s="111">
        <f t="shared" si="783"/>
        <v>7513.9999999999991</v>
      </c>
      <c r="AW395" s="6">
        <v>79.80927835051547</v>
      </c>
      <c r="AX395" s="111">
        <f t="shared" si="784"/>
        <v>15483.000000000002</v>
      </c>
      <c r="AY395" s="6"/>
      <c r="AZ395" s="118">
        <f t="shared" si="785"/>
        <v>0</v>
      </c>
      <c r="BA395" s="8">
        <f t="shared" si="786"/>
        <v>295</v>
      </c>
      <c r="BB395" s="298">
        <f t="shared" si="814"/>
        <v>295</v>
      </c>
      <c r="BC395" s="110">
        <f t="shared" si="787"/>
        <v>5.8220338983050848</v>
      </c>
      <c r="BD395" s="9">
        <f t="shared" si="815"/>
        <v>1717.5</v>
      </c>
      <c r="BE395" s="10">
        <f t="shared" si="788"/>
        <v>77.955932203389835</v>
      </c>
      <c r="BF395" s="11">
        <f t="shared" si="816"/>
        <v>22997</v>
      </c>
      <c r="BG395" s="304">
        <f t="shared" si="754"/>
        <v>333</v>
      </c>
      <c r="BH395" s="298">
        <f t="shared" si="756"/>
        <v>333</v>
      </c>
      <c r="BI395" s="112">
        <f t="shared" si="789"/>
        <v>5.4142691078174954</v>
      </c>
      <c r="BJ395" s="113">
        <f t="shared" si="817"/>
        <v>1802.9516129032259</v>
      </c>
      <c r="BK395" s="10">
        <f t="shared" si="790"/>
        <v>77.248280538603126</v>
      </c>
      <c r="BL395" s="119">
        <f t="shared" si="818"/>
        <v>25723.677419354841</v>
      </c>
      <c r="BM395" s="5">
        <v>49</v>
      </c>
      <c r="BN395" s="298">
        <f t="shared" si="824"/>
        <v>49</v>
      </c>
      <c r="BO395" s="6">
        <v>142</v>
      </c>
      <c r="BP395" s="298">
        <f t="shared" si="791"/>
        <v>142</v>
      </c>
      <c r="BQ395" s="6"/>
      <c r="BR395" s="298">
        <f t="shared" si="792"/>
        <v>0</v>
      </c>
      <c r="BS395" s="189">
        <v>2.510204081632653</v>
      </c>
      <c r="BT395" s="41">
        <f t="shared" si="825"/>
        <v>123</v>
      </c>
      <c r="BU395" s="189">
        <v>3.4507042253521125</v>
      </c>
      <c r="BV395" s="41">
        <f t="shared" si="793"/>
        <v>490</v>
      </c>
      <c r="BW395" s="40"/>
      <c r="BX395" s="41">
        <f t="shared" si="794"/>
        <v>0</v>
      </c>
      <c r="BY395" s="6">
        <v>59.306122448979593</v>
      </c>
      <c r="BZ395" s="111">
        <f t="shared" si="752"/>
        <v>2906</v>
      </c>
      <c r="CA395" s="6">
        <v>58.33098591549296</v>
      </c>
      <c r="CB395" s="111">
        <f t="shared" si="795"/>
        <v>8283</v>
      </c>
      <c r="CC395" s="6"/>
      <c r="CD395" s="111">
        <f t="shared" si="796"/>
        <v>0</v>
      </c>
      <c r="CE395" s="8">
        <f t="shared" si="797"/>
        <v>191</v>
      </c>
      <c r="CF395" s="298">
        <f t="shared" si="821"/>
        <v>191</v>
      </c>
      <c r="CG395" s="110">
        <f t="shared" si="798"/>
        <v>3.2094240837696337</v>
      </c>
      <c r="CH395" s="9">
        <f t="shared" si="822"/>
        <v>613</v>
      </c>
      <c r="CI395" s="10">
        <f t="shared" si="799"/>
        <v>58.581151832460733</v>
      </c>
      <c r="CJ395" s="117">
        <f t="shared" si="823"/>
        <v>11189</v>
      </c>
      <c r="CK395" s="5"/>
      <c r="CL395" s="302">
        <f t="shared" si="800"/>
        <v>0</v>
      </c>
      <c r="CM395" s="189"/>
      <c r="CN395" s="9">
        <f t="shared" si="801"/>
        <v>0</v>
      </c>
      <c r="CO395" s="6"/>
      <c r="CP395" s="117">
        <f t="shared" si="802"/>
        <v>0</v>
      </c>
      <c r="CQ395" s="195">
        <f t="shared" si="757"/>
        <v>183</v>
      </c>
      <c r="CR395" s="298">
        <f t="shared" si="758"/>
        <v>183</v>
      </c>
      <c r="CS395" s="9">
        <f t="shared" si="759"/>
        <v>576.95161290322585</v>
      </c>
      <c r="CT395" s="117">
        <f t="shared" si="760"/>
        <v>12823.677419354837</v>
      </c>
      <c r="CU395" s="196">
        <f t="shared" si="761"/>
        <v>341</v>
      </c>
      <c r="CV395" s="298">
        <f t="shared" si="762"/>
        <v>341</v>
      </c>
      <c r="CW395" s="31">
        <f t="shared" si="763"/>
        <v>1839</v>
      </c>
      <c r="CX395" s="121">
        <f t="shared" si="764"/>
        <v>24089</v>
      </c>
      <c r="CY395" s="196">
        <f t="shared" si="803"/>
        <v>524</v>
      </c>
      <c r="CZ395" s="298">
        <f t="shared" si="804"/>
        <v>524</v>
      </c>
      <c r="DA395" s="31">
        <f t="shared" si="805"/>
        <v>2415.9516129032259</v>
      </c>
      <c r="DB395" s="121">
        <f t="shared" si="806"/>
        <v>36912.677419354834</v>
      </c>
      <c r="DC395" s="196">
        <f t="shared" si="765"/>
        <v>0</v>
      </c>
      <c r="DD395" s="298">
        <f t="shared" si="766"/>
        <v>0</v>
      </c>
      <c r="DE395" s="9" t="str">
        <f t="shared" si="767"/>
        <v/>
      </c>
      <c r="DF395" s="11" t="str">
        <f t="shared" si="768"/>
        <v/>
      </c>
      <c r="DG395" s="29">
        <f t="shared" si="807"/>
        <v>2415.9516129032259</v>
      </c>
      <c r="DH395" s="11">
        <f t="shared" si="808"/>
        <v>36912.677419354841</v>
      </c>
    </row>
    <row r="396" spans="1:112">
      <c r="A396" s="284" t="s">
        <v>291</v>
      </c>
      <c r="B396" s="270" t="s">
        <v>571</v>
      </c>
      <c r="C396" s="269">
        <v>231873</v>
      </c>
      <c r="D396" s="138">
        <v>10</v>
      </c>
      <c r="E396" s="335">
        <v>96</v>
      </c>
      <c r="F396" s="115">
        <v>1</v>
      </c>
      <c r="G396" s="116">
        <f t="shared" si="819"/>
        <v>95</v>
      </c>
      <c r="H396" s="108">
        <f t="shared" si="826"/>
        <v>95</v>
      </c>
      <c r="I396" s="376">
        <f t="shared" si="755"/>
        <v>95</v>
      </c>
      <c r="J396" s="375"/>
      <c r="K396" s="5">
        <v>8</v>
      </c>
      <c r="L396" s="302">
        <f t="shared" si="820"/>
        <v>8</v>
      </c>
      <c r="M396" s="512">
        <v>2</v>
      </c>
      <c r="N396" s="302">
        <f t="shared" si="769"/>
        <v>2</v>
      </c>
      <c r="O396" s="512"/>
      <c r="P396" s="302">
        <f t="shared" si="770"/>
        <v>0</v>
      </c>
      <c r="Q396" s="521">
        <v>2.0909090909090908</v>
      </c>
      <c r="R396" s="120">
        <f t="shared" si="809"/>
        <v>16.727272727272727</v>
      </c>
      <c r="S396" s="521">
        <v>2.5</v>
      </c>
      <c r="T396" s="120">
        <f t="shared" si="771"/>
        <v>5</v>
      </c>
      <c r="U396" s="512"/>
      <c r="V396" s="120">
        <f t="shared" si="772"/>
        <v>0</v>
      </c>
      <c r="W396" s="512">
        <v>70.454545454545453</v>
      </c>
      <c r="X396" s="7">
        <f t="shared" si="751"/>
        <v>563.63636363636363</v>
      </c>
      <c r="Y396" s="6">
        <v>78</v>
      </c>
      <c r="Z396" s="7">
        <f t="shared" si="773"/>
        <v>156</v>
      </c>
      <c r="AA396" s="6"/>
      <c r="AB396" s="7">
        <f t="shared" si="774"/>
        <v>0</v>
      </c>
      <c r="AC396" s="8">
        <f t="shared" si="775"/>
        <v>10</v>
      </c>
      <c r="AD396" s="298">
        <f t="shared" si="810"/>
        <v>10</v>
      </c>
      <c r="AE396" s="110">
        <f t="shared" si="776"/>
        <v>2.1727272727272728</v>
      </c>
      <c r="AF396" s="9">
        <f t="shared" si="811"/>
        <v>21.727272727272727</v>
      </c>
      <c r="AG396" s="10">
        <f t="shared" si="777"/>
        <v>71.963636363636368</v>
      </c>
      <c r="AH396" s="11">
        <f t="shared" si="812"/>
        <v>719.63636363636374</v>
      </c>
      <c r="AI396" s="6">
        <v>26</v>
      </c>
      <c r="AJ396" s="298">
        <f t="shared" si="778"/>
        <v>26</v>
      </c>
      <c r="AK396" s="6">
        <v>28</v>
      </c>
      <c r="AL396" s="298">
        <f t="shared" si="779"/>
        <v>28</v>
      </c>
      <c r="AM396" s="6"/>
      <c r="AN396" s="298">
        <f t="shared" si="780"/>
        <v>0</v>
      </c>
      <c r="AO396" s="188">
        <v>2.9642857142857144</v>
      </c>
      <c r="AP396" s="41">
        <f t="shared" si="813"/>
        <v>77.071428571428569</v>
      </c>
      <c r="AQ396" s="188">
        <v>6.34375</v>
      </c>
      <c r="AR396" s="41">
        <f t="shared" si="781"/>
        <v>177.625</v>
      </c>
      <c r="AS396" s="6"/>
      <c r="AT396" s="41">
        <f t="shared" si="782"/>
        <v>0</v>
      </c>
      <c r="AU396" s="6">
        <v>73.178571428571431</v>
      </c>
      <c r="AV396" s="111">
        <f t="shared" si="783"/>
        <v>1902.6428571428571</v>
      </c>
      <c r="AW396" s="6">
        <v>75.40625</v>
      </c>
      <c r="AX396" s="111">
        <f t="shared" si="784"/>
        <v>2111.375</v>
      </c>
      <c r="AY396" s="6"/>
      <c r="AZ396" s="118">
        <f t="shared" si="785"/>
        <v>0</v>
      </c>
      <c r="BA396" s="8">
        <f t="shared" si="786"/>
        <v>54</v>
      </c>
      <c r="BB396" s="298">
        <f t="shared" si="814"/>
        <v>54</v>
      </c>
      <c r="BC396" s="110">
        <f t="shared" si="787"/>
        <v>4.7166005291005284</v>
      </c>
      <c r="BD396" s="9">
        <f t="shared" si="815"/>
        <v>254.69642857142853</v>
      </c>
      <c r="BE396" s="10">
        <f t="shared" si="788"/>
        <v>74.333664021164012</v>
      </c>
      <c r="BF396" s="11">
        <f t="shared" si="816"/>
        <v>4014.0178571428564</v>
      </c>
      <c r="BG396" s="304">
        <f t="shared" ref="BG396:BG424" si="827">AC396+BA396</f>
        <v>64</v>
      </c>
      <c r="BH396" s="298">
        <f t="shared" si="756"/>
        <v>64</v>
      </c>
      <c r="BI396" s="112">
        <f t="shared" si="789"/>
        <v>4.319120332792207</v>
      </c>
      <c r="BJ396" s="113">
        <f t="shared" si="817"/>
        <v>276.42370129870125</v>
      </c>
      <c r="BK396" s="10">
        <f t="shared" si="790"/>
        <v>73.963347199675312</v>
      </c>
      <c r="BL396" s="119">
        <f t="shared" si="818"/>
        <v>4733.6542207792199</v>
      </c>
      <c r="BM396" s="5">
        <v>4</v>
      </c>
      <c r="BN396" s="298">
        <f t="shared" si="824"/>
        <v>4</v>
      </c>
      <c r="BO396" s="6">
        <v>27</v>
      </c>
      <c r="BP396" s="298">
        <f t="shared" si="791"/>
        <v>27</v>
      </c>
      <c r="BQ396" s="6"/>
      <c r="BR396" s="298">
        <f t="shared" si="792"/>
        <v>0</v>
      </c>
      <c r="BS396" s="189">
        <v>1.875</v>
      </c>
      <c r="BT396" s="41">
        <f t="shared" si="825"/>
        <v>7.5</v>
      </c>
      <c r="BU396" s="189">
        <v>2.4074074074074074</v>
      </c>
      <c r="BV396" s="41">
        <f t="shared" si="793"/>
        <v>65</v>
      </c>
      <c r="BW396" s="40"/>
      <c r="BX396" s="41">
        <f t="shared" si="794"/>
        <v>0</v>
      </c>
      <c r="BY396" s="6">
        <v>59.75</v>
      </c>
      <c r="BZ396" s="111">
        <f t="shared" si="752"/>
        <v>239</v>
      </c>
      <c r="CA396" s="6">
        <v>61.888888888888886</v>
      </c>
      <c r="CB396" s="111">
        <f t="shared" si="795"/>
        <v>1671</v>
      </c>
      <c r="CC396" s="6"/>
      <c r="CD396" s="111">
        <f t="shared" si="796"/>
        <v>0</v>
      </c>
      <c r="CE396" s="8">
        <f t="shared" si="797"/>
        <v>31</v>
      </c>
      <c r="CF396" s="298">
        <f t="shared" si="821"/>
        <v>31</v>
      </c>
      <c r="CG396" s="110">
        <f t="shared" si="798"/>
        <v>2.338709677419355</v>
      </c>
      <c r="CH396" s="9">
        <f t="shared" si="822"/>
        <v>72.5</v>
      </c>
      <c r="CI396" s="10">
        <f t="shared" si="799"/>
        <v>61.612903225806448</v>
      </c>
      <c r="CJ396" s="117">
        <f t="shared" si="823"/>
        <v>1910</v>
      </c>
      <c r="CK396" s="5"/>
      <c r="CL396" s="302">
        <f t="shared" si="800"/>
        <v>0</v>
      </c>
      <c r="CM396" s="189"/>
      <c r="CN396" s="9">
        <f t="shared" si="801"/>
        <v>0</v>
      </c>
      <c r="CO396" s="6"/>
      <c r="CP396" s="117">
        <f t="shared" si="802"/>
        <v>0</v>
      </c>
      <c r="CQ396" s="195">
        <f t="shared" si="757"/>
        <v>38</v>
      </c>
      <c r="CR396" s="298">
        <f t="shared" si="758"/>
        <v>38</v>
      </c>
      <c r="CS396" s="9">
        <f t="shared" si="759"/>
        <v>101.2987012987013</v>
      </c>
      <c r="CT396" s="117">
        <f t="shared" si="760"/>
        <v>2705.2792207792209</v>
      </c>
      <c r="CU396" s="196">
        <f t="shared" si="761"/>
        <v>57</v>
      </c>
      <c r="CV396" s="298">
        <f t="shared" si="762"/>
        <v>57</v>
      </c>
      <c r="CW396" s="31">
        <f t="shared" si="763"/>
        <v>247.625</v>
      </c>
      <c r="CX396" s="121">
        <f t="shared" si="764"/>
        <v>3938.375</v>
      </c>
      <c r="CY396" s="196">
        <f t="shared" si="803"/>
        <v>95</v>
      </c>
      <c r="CZ396" s="298">
        <f t="shared" si="804"/>
        <v>95</v>
      </c>
      <c r="DA396" s="31">
        <f t="shared" si="805"/>
        <v>348.9237012987013</v>
      </c>
      <c r="DB396" s="121">
        <f t="shared" si="806"/>
        <v>6643.6542207792209</v>
      </c>
      <c r="DC396" s="196">
        <f t="shared" si="765"/>
        <v>0</v>
      </c>
      <c r="DD396" s="298">
        <f t="shared" si="766"/>
        <v>0</v>
      </c>
      <c r="DE396" s="9" t="str">
        <f t="shared" si="767"/>
        <v/>
      </c>
      <c r="DF396" s="11" t="str">
        <f t="shared" si="768"/>
        <v/>
      </c>
      <c r="DG396" s="29">
        <f t="shared" si="807"/>
        <v>348.92370129870125</v>
      </c>
      <c r="DH396" s="11">
        <f t="shared" si="808"/>
        <v>6643.6542207792199</v>
      </c>
    </row>
    <row r="397" spans="1:112">
      <c r="A397" s="284" t="s">
        <v>291</v>
      </c>
      <c r="B397" s="268" t="s">
        <v>572</v>
      </c>
      <c r="C397" s="269">
        <v>232052</v>
      </c>
      <c r="D397" s="138">
        <v>10</v>
      </c>
      <c r="E397" s="335">
        <v>65</v>
      </c>
      <c r="F397" s="115">
        <v>0</v>
      </c>
      <c r="G397" s="116">
        <f t="shared" si="819"/>
        <v>65</v>
      </c>
      <c r="H397" s="108">
        <f t="shared" si="826"/>
        <v>65</v>
      </c>
      <c r="I397" s="376">
        <f t="shared" si="755"/>
        <v>65</v>
      </c>
      <c r="J397" s="375"/>
      <c r="K397" s="5">
        <v>8</v>
      </c>
      <c r="L397" s="302">
        <f t="shared" si="820"/>
        <v>8</v>
      </c>
      <c r="M397" s="512">
        <v>1</v>
      </c>
      <c r="N397" s="302">
        <f t="shared" si="769"/>
        <v>1</v>
      </c>
      <c r="O397" s="512"/>
      <c r="P397" s="302">
        <f t="shared" si="770"/>
        <v>0</v>
      </c>
      <c r="Q397" s="521">
        <v>2.25</v>
      </c>
      <c r="R397" s="120">
        <f t="shared" si="809"/>
        <v>18</v>
      </c>
      <c r="S397" s="521">
        <v>2</v>
      </c>
      <c r="T397" s="120">
        <f t="shared" si="771"/>
        <v>2</v>
      </c>
      <c r="U397" s="512"/>
      <c r="V397" s="120">
        <f t="shared" si="772"/>
        <v>0</v>
      </c>
      <c r="W397" s="512">
        <v>70.75</v>
      </c>
      <c r="X397" s="7">
        <f t="shared" si="751"/>
        <v>566</v>
      </c>
      <c r="Y397" s="6">
        <v>63</v>
      </c>
      <c r="Z397" s="7">
        <f t="shared" si="773"/>
        <v>63</v>
      </c>
      <c r="AA397" s="6"/>
      <c r="AB397" s="7">
        <f t="shared" si="774"/>
        <v>0</v>
      </c>
      <c r="AC397" s="8">
        <f t="shared" si="775"/>
        <v>9</v>
      </c>
      <c r="AD397" s="298">
        <f t="shared" si="810"/>
        <v>9</v>
      </c>
      <c r="AE397" s="110">
        <f t="shared" si="776"/>
        <v>2.2222222222222223</v>
      </c>
      <c r="AF397" s="9">
        <f t="shared" si="811"/>
        <v>20</v>
      </c>
      <c r="AG397" s="10">
        <f t="shared" si="777"/>
        <v>69.888888888888886</v>
      </c>
      <c r="AH397" s="11">
        <f t="shared" si="812"/>
        <v>629</v>
      </c>
      <c r="AI397" s="6">
        <v>16</v>
      </c>
      <c r="AJ397" s="298">
        <f t="shared" si="778"/>
        <v>16</v>
      </c>
      <c r="AK397" s="6">
        <v>32</v>
      </c>
      <c r="AL397" s="298">
        <f t="shared" si="779"/>
        <v>32</v>
      </c>
      <c r="AM397" s="6"/>
      <c r="AN397" s="298">
        <f t="shared" si="780"/>
        <v>0</v>
      </c>
      <c r="AO397" s="188">
        <v>2.8333333333333335</v>
      </c>
      <c r="AP397" s="41">
        <f t="shared" si="813"/>
        <v>45.333333333333336</v>
      </c>
      <c r="AQ397" s="188">
        <v>6.296875</v>
      </c>
      <c r="AR397" s="41">
        <f t="shared" si="781"/>
        <v>201.5</v>
      </c>
      <c r="AS397" s="6"/>
      <c r="AT397" s="41">
        <f t="shared" si="782"/>
        <v>0</v>
      </c>
      <c r="AU397" s="6">
        <v>68.5</v>
      </c>
      <c r="AV397" s="111">
        <f t="shared" si="783"/>
        <v>1096</v>
      </c>
      <c r="AW397" s="6">
        <v>74.375</v>
      </c>
      <c r="AX397" s="111">
        <f t="shared" si="784"/>
        <v>2380</v>
      </c>
      <c r="AY397" s="6"/>
      <c r="AZ397" s="118">
        <f t="shared" si="785"/>
        <v>0</v>
      </c>
      <c r="BA397" s="8">
        <f t="shared" si="786"/>
        <v>48</v>
      </c>
      <c r="BB397" s="298">
        <f t="shared" si="814"/>
        <v>48</v>
      </c>
      <c r="BC397" s="110">
        <f t="shared" si="787"/>
        <v>5.1423611111111116</v>
      </c>
      <c r="BD397" s="9">
        <f t="shared" si="815"/>
        <v>246.83333333333337</v>
      </c>
      <c r="BE397" s="10">
        <f t="shared" si="788"/>
        <v>72.416666666666671</v>
      </c>
      <c r="BF397" s="11">
        <f t="shared" si="816"/>
        <v>3476</v>
      </c>
      <c r="BG397" s="304">
        <f t="shared" si="827"/>
        <v>57</v>
      </c>
      <c r="BH397" s="298">
        <f t="shared" si="756"/>
        <v>57</v>
      </c>
      <c r="BI397" s="112">
        <f t="shared" si="789"/>
        <v>4.6812865497076031</v>
      </c>
      <c r="BJ397" s="113">
        <f t="shared" si="817"/>
        <v>266.83333333333337</v>
      </c>
      <c r="BK397" s="10">
        <f t="shared" si="790"/>
        <v>72.017543859649123</v>
      </c>
      <c r="BL397" s="119">
        <f t="shared" si="818"/>
        <v>4105</v>
      </c>
      <c r="BM397" s="5">
        <v>5</v>
      </c>
      <c r="BN397" s="298">
        <f t="shared" si="824"/>
        <v>5</v>
      </c>
      <c r="BO397" s="6">
        <v>3</v>
      </c>
      <c r="BP397" s="298">
        <f t="shared" si="791"/>
        <v>3</v>
      </c>
      <c r="BQ397" s="6"/>
      <c r="BR397" s="298">
        <f t="shared" si="792"/>
        <v>0</v>
      </c>
      <c r="BS397" s="189">
        <v>0.9</v>
      </c>
      <c r="BT397" s="41">
        <f t="shared" si="825"/>
        <v>4.5</v>
      </c>
      <c r="BU397" s="189">
        <v>4.166666666666667</v>
      </c>
      <c r="BV397" s="41">
        <f t="shared" si="793"/>
        <v>12.5</v>
      </c>
      <c r="BW397" s="40"/>
      <c r="BX397" s="41">
        <f t="shared" si="794"/>
        <v>0</v>
      </c>
      <c r="BY397" s="6">
        <v>56.6</v>
      </c>
      <c r="BZ397" s="111">
        <f t="shared" si="752"/>
        <v>283</v>
      </c>
      <c r="CA397" s="6">
        <v>57</v>
      </c>
      <c r="CB397" s="111">
        <f t="shared" si="795"/>
        <v>171</v>
      </c>
      <c r="CC397" s="6"/>
      <c r="CD397" s="111">
        <f t="shared" si="796"/>
        <v>0</v>
      </c>
      <c r="CE397" s="8">
        <f t="shared" si="797"/>
        <v>8</v>
      </c>
      <c r="CF397" s="298">
        <f t="shared" si="821"/>
        <v>8</v>
      </c>
      <c r="CG397" s="110">
        <f t="shared" si="798"/>
        <v>2.125</v>
      </c>
      <c r="CH397" s="9">
        <f t="shared" si="822"/>
        <v>17</v>
      </c>
      <c r="CI397" s="10">
        <f t="shared" si="799"/>
        <v>56.75</v>
      </c>
      <c r="CJ397" s="117">
        <f t="shared" si="823"/>
        <v>454</v>
      </c>
      <c r="CK397" s="5"/>
      <c r="CL397" s="302">
        <f t="shared" si="800"/>
        <v>0</v>
      </c>
      <c r="CM397" s="189"/>
      <c r="CN397" s="9">
        <f t="shared" si="801"/>
        <v>0</v>
      </c>
      <c r="CO397" s="6"/>
      <c r="CP397" s="117">
        <f t="shared" si="802"/>
        <v>0</v>
      </c>
      <c r="CQ397" s="195">
        <f t="shared" si="757"/>
        <v>29</v>
      </c>
      <c r="CR397" s="298">
        <f t="shared" si="758"/>
        <v>29</v>
      </c>
      <c r="CS397" s="9">
        <f t="shared" si="759"/>
        <v>67.833333333333343</v>
      </c>
      <c r="CT397" s="117">
        <f t="shared" si="760"/>
        <v>1945</v>
      </c>
      <c r="CU397" s="196">
        <f t="shared" si="761"/>
        <v>36</v>
      </c>
      <c r="CV397" s="298">
        <f t="shared" si="762"/>
        <v>36</v>
      </c>
      <c r="CW397" s="31">
        <f t="shared" si="763"/>
        <v>216</v>
      </c>
      <c r="CX397" s="121">
        <f t="shared" si="764"/>
        <v>2614</v>
      </c>
      <c r="CY397" s="196">
        <f t="shared" si="803"/>
        <v>65</v>
      </c>
      <c r="CZ397" s="298">
        <f t="shared" si="804"/>
        <v>65</v>
      </c>
      <c r="DA397" s="31">
        <f t="shared" si="805"/>
        <v>283.83333333333337</v>
      </c>
      <c r="DB397" s="121">
        <f t="shared" si="806"/>
        <v>4559</v>
      </c>
      <c r="DC397" s="196">
        <f t="shared" si="765"/>
        <v>0</v>
      </c>
      <c r="DD397" s="298">
        <f t="shared" si="766"/>
        <v>0</v>
      </c>
      <c r="DE397" s="9" t="str">
        <f t="shared" si="767"/>
        <v/>
      </c>
      <c r="DF397" s="11" t="str">
        <f t="shared" si="768"/>
        <v/>
      </c>
      <c r="DG397" s="29">
        <f t="shared" si="807"/>
        <v>283.83333333333337</v>
      </c>
      <c r="DH397" s="11">
        <f t="shared" si="808"/>
        <v>4559</v>
      </c>
    </row>
    <row r="398" spans="1:112">
      <c r="A398" s="284" t="s">
        <v>291</v>
      </c>
      <c r="B398" s="268" t="s">
        <v>573</v>
      </c>
      <c r="C398" s="269">
        <v>232788</v>
      </c>
      <c r="D398" s="138">
        <v>10</v>
      </c>
      <c r="E398" s="335">
        <v>214</v>
      </c>
      <c r="F398" s="115">
        <v>4</v>
      </c>
      <c r="G398" s="116">
        <f t="shared" si="819"/>
        <v>210</v>
      </c>
      <c r="H398" s="108">
        <f t="shared" si="826"/>
        <v>210</v>
      </c>
      <c r="I398" s="376">
        <f t="shared" ref="I398:I424" si="828">+L398+N398+P398+AJ398+AL398+AN398+BN398+BP398+BR398+CL398</f>
        <v>210</v>
      </c>
      <c r="J398" s="375"/>
      <c r="K398" s="5">
        <v>15</v>
      </c>
      <c r="L398" s="302">
        <f t="shared" si="820"/>
        <v>15</v>
      </c>
      <c r="M398" s="512">
        <v>7</v>
      </c>
      <c r="N398" s="302">
        <f t="shared" si="769"/>
        <v>7</v>
      </c>
      <c r="O398" s="512"/>
      <c r="P398" s="302">
        <f t="shared" si="770"/>
        <v>0</v>
      </c>
      <c r="Q398" s="521">
        <v>2.1333333333333333</v>
      </c>
      <c r="R398" s="120">
        <f t="shared" si="809"/>
        <v>32</v>
      </c>
      <c r="S398" s="521">
        <v>2.2857142857142856</v>
      </c>
      <c r="T398" s="120">
        <f t="shared" si="771"/>
        <v>16</v>
      </c>
      <c r="U398" s="512"/>
      <c r="V398" s="120">
        <f t="shared" si="772"/>
        <v>0</v>
      </c>
      <c r="W398" s="512">
        <v>77.400000000000006</v>
      </c>
      <c r="X398" s="7">
        <f t="shared" si="751"/>
        <v>1161</v>
      </c>
      <c r="Y398" s="6">
        <v>76.428571428571431</v>
      </c>
      <c r="Z398" s="7">
        <f t="shared" si="773"/>
        <v>535</v>
      </c>
      <c r="AA398" s="6"/>
      <c r="AB398" s="7">
        <f t="shared" si="774"/>
        <v>0</v>
      </c>
      <c r="AC398" s="8">
        <f t="shared" si="775"/>
        <v>22</v>
      </c>
      <c r="AD398" s="298">
        <f t="shared" si="810"/>
        <v>22</v>
      </c>
      <c r="AE398" s="110">
        <f t="shared" si="776"/>
        <v>2.1818181818181817</v>
      </c>
      <c r="AF398" s="9">
        <f t="shared" si="811"/>
        <v>48</v>
      </c>
      <c r="AG398" s="10">
        <f t="shared" si="777"/>
        <v>77.090909090909093</v>
      </c>
      <c r="AH398" s="11">
        <f t="shared" si="812"/>
        <v>1696</v>
      </c>
      <c r="AI398" s="6">
        <v>51</v>
      </c>
      <c r="AJ398" s="298">
        <f t="shared" si="778"/>
        <v>51</v>
      </c>
      <c r="AK398" s="6">
        <v>73</v>
      </c>
      <c r="AL398" s="298">
        <f t="shared" si="779"/>
        <v>73</v>
      </c>
      <c r="AM398" s="6"/>
      <c r="AN398" s="298">
        <f t="shared" si="780"/>
        <v>0</v>
      </c>
      <c r="AO398" s="188">
        <v>3.8333333333333335</v>
      </c>
      <c r="AP398" s="41">
        <f t="shared" si="813"/>
        <v>195.5</v>
      </c>
      <c r="AQ398" s="188">
        <v>6.083333333333333</v>
      </c>
      <c r="AR398" s="41">
        <f t="shared" si="781"/>
        <v>444.08333333333331</v>
      </c>
      <c r="AS398" s="6"/>
      <c r="AT398" s="41">
        <f t="shared" si="782"/>
        <v>0</v>
      </c>
      <c r="AU398" s="6">
        <v>80.627450980392155</v>
      </c>
      <c r="AV398" s="111">
        <f t="shared" si="783"/>
        <v>4112</v>
      </c>
      <c r="AW398" s="6">
        <v>82.13095238095238</v>
      </c>
      <c r="AX398" s="111">
        <f t="shared" si="784"/>
        <v>5995.5595238095239</v>
      </c>
      <c r="AY398" s="6"/>
      <c r="AZ398" s="118">
        <f t="shared" si="785"/>
        <v>0</v>
      </c>
      <c r="BA398" s="8">
        <f t="shared" si="786"/>
        <v>124</v>
      </c>
      <c r="BB398" s="298">
        <f t="shared" si="814"/>
        <v>124</v>
      </c>
      <c r="BC398" s="110">
        <f t="shared" si="787"/>
        <v>5.1579301075268811</v>
      </c>
      <c r="BD398" s="9">
        <f t="shared" si="815"/>
        <v>639.58333333333326</v>
      </c>
      <c r="BE398" s="10">
        <f t="shared" si="788"/>
        <v>81.512576804915511</v>
      </c>
      <c r="BF398" s="11">
        <f t="shared" si="816"/>
        <v>10107.559523809523</v>
      </c>
      <c r="BG398" s="304">
        <f t="shared" si="827"/>
        <v>146</v>
      </c>
      <c r="BH398" s="298">
        <f t="shared" ref="BH398:BH424" si="829">AD398+BB398</f>
        <v>146</v>
      </c>
      <c r="BI398" s="112">
        <f t="shared" si="789"/>
        <v>4.7094748858447479</v>
      </c>
      <c r="BJ398" s="113">
        <f t="shared" si="817"/>
        <v>687.58333333333314</v>
      </c>
      <c r="BK398" s="10">
        <f t="shared" si="790"/>
        <v>80.846298108284401</v>
      </c>
      <c r="BL398" s="119">
        <f t="shared" si="818"/>
        <v>11803.559523809523</v>
      </c>
      <c r="BM398" s="5">
        <v>19</v>
      </c>
      <c r="BN398" s="298">
        <f t="shared" si="824"/>
        <v>19</v>
      </c>
      <c r="BO398" s="6">
        <v>45</v>
      </c>
      <c r="BP398" s="298">
        <f t="shared" si="791"/>
        <v>45</v>
      </c>
      <c r="BQ398" s="6"/>
      <c r="BR398" s="298">
        <f t="shared" si="792"/>
        <v>0</v>
      </c>
      <c r="BS398" s="189">
        <v>3.5</v>
      </c>
      <c r="BT398" s="41">
        <f t="shared" si="825"/>
        <v>66.5</v>
      </c>
      <c r="BU398" s="189">
        <v>2.6555555555555554</v>
      </c>
      <c r="BV398" s="41">
        <f t="shared" si="793"/>
        <v>119.5</v>
      </c>
      <c r="BW398" s="40"/>
      <c r="BX398" s="41">
        <f t="shared" si="794"/>
        <v>0</v>
      </c>
      <c r="BY398" s="6">
        <v>63.210526315789501</v>
      </c>
      <c r="BZ398" s="111">
        <f t="shared" si="752"/>
        <v>1201.0000000000005</v>
      </c>
      <c r="CA398" s="6">
        <v>74.2</v>
      </c>
      <c r="CB398" s="111">
        <f t="shared" si="795"/>
        <v>3339</v>
      </c>
      <c r="CC398" s="6"/>
      <c r="CD398" s="111">
        <f t="shared" si="796"/>
        <v>0</v>
      </c>
      <c r="CE398" s="8">
        <f t="shared" si="797"/>
        <v>64</v>
      </c>
      <c r="CF398" s="298">
        <f t="shared" si="821"/>
        <v>64</v>
      </c>
      <c r="CG398" s="110">
        <f t="shared" si="798"/>
        <v>2.90625</v>
      </c>
      <c r="CH398" s="9">
        <f t="shared" si="822"/>
        <v>186</v>
      </c>
      <c r="CI398" s="10">
        <f t="shared" si="799"/>
        <v>70.9375</v>
      </c>
      <c r="CJ398" s="117">
        <f t="shared" si="823"/>
        <v>4540</v>
      </c>
      <c r="CK398" s="5"/>
      <c r="CL398" s="302">
        <f t="shared" si="800"/>
        <v>0</v>
      </c>
      <c r="CM398" s="189"/>
      <c r="CN398" s="9">
        <f t="shared" si="801"/>
        <v>0</v>
      </c>
      <c r="CO398" s="6"/>
      <c r="CP398" s="117">
        <f t="shared" si="802"/>
        <v>0</v>
      </c>
      <c r="CQ398" s="195">
        <f t="shared" ref="CQ398:CQ424" si="830">(K398+AI398+BM398)</f>
        <v>85</v>
      </c>
      <c r="CR398" s="298">
        <f t="shared" ref="CR398:CR424" si="831">(L398+AJ398+BN398)</f>
        <v>85</v>
      </c>
      <c r="CS398" s="9">
        <f t="shared" ref="CS398:CS424" si="832">IF(CQ398&gt;0,(R398+AP398+BT398),"")</f>
        <v>294</v>
      </c>
      <c r="CT398" s="117">
        <f t="shared" ref="CT398:CT424" si="833">IF(CR398&gt;0,(X398+AV398+BZ398),"")</f>
        <v>6474</v>
      </c>
      <c r="CU398" s="196">
        <f t="shared" ref="CU398:CU424" si="834">(M398+AK398+BO398)</f>
        <v>125</v>
      </c>
      <c r="CV398" s="298">
        <f t="shared" ref="CV398:CV424" si="835">(N398+AL398+BP398)</f>
        <v>125</v>
      </c>
      <c r="CW398" s="31">
        <f t="shared" ref="CW398:CW424" si="836">IF(CU398&gt;0,T398+AR398+BV398,)</f>
        <v>579.58333333333326</v>
      </c>
      <c r="CX398" s="121">
        <f t="shared" ref="CX398:CX424" si="837">IF(CV398&gt;0,Z398+AX398+CB398,)</f>
        <v>9869.5595238095229</v>
      </c>
      <c r="CY398" s="196">
        <f t="shared" si="803"/>
        <v>210</v>
      </c>
      <c r="CZ398" s="298">
        <f t="shared" si="804"/>
        <v>210</v>
      </c>
      <c r="DA398" s="31">
        <f t="shared" si="805"/>
        <v>873.58333333333326</v>
      </c>
      <c r="DB398" s="121">
        <f t="shared" si="806"/>
        <v>16343.559523809523</v>
      </c>
      <c r="DC398" s="196">
        <f t="shared" ref="DC398:DC424" si="838">(O398+AM398+BQ398)</f>
        <v>0</v>
      </c>
      <c r="DD398" s="298">
        <f t="shared" ref="DD398:DD424" si="839">(P398+AN398+BR398)</f>
        <v>0</v>
      </c>
      <c r="DE398" s="9" t="str">
        <f t="shared" ref="DE398:DE424" si="840">IF(DC398&gt;0,(V398+AT398+BX398),"")</f>
        <v/>
      </c>
      <c r="DF398" s="11" t="str">
        <f t="shared" ref="DF398:DF424" si="841">IF(DD398&gt;0,(AB398+AZ398+CD398),"")</f>
        <v/>
      </c>
      <c r="DG398" s="29">
        <f t="shared" si="807"/>
        <v>873.58333333333314</v>
      </c>
      <c r="DH398" s="11">
        <f t="shared" si="808"/>
        <v>16343.559523809523</v>
      </c>
    </row>
    <row r="399" spans="1:112">
      <c r="A399" s="284" t="s">
        <v>291</v>
      </c>
      <c r="B399" s="268" t="s">
        <v>574</v>
      </c>
      <c r="C399" s="269">
        <v>233037</v>
      </c>
      <c r="D399" s="138">
        <v>10</v>
      </c>
      <c r="E399" s="335">
        <v>124</v>
      </c>
      <c r="F399" s="115">
        <v>0</v>
      </c>
      <c r="G399" s="116">
        <f t="shared" si="819"/>
        <v>124</v>
      </c>
      <c r="H399" s="108">
        <f t="shared" si="826"/>
        <v>124</v>
      </c>
      <c r="I399" s="376">
        <f t="shared" si="828"/>
        <v>124</v>
      </c>
      <c r="J399" s="375"/>
      <c r="K399" s="5">
        <v>2</v>
      </c>
      <c r="L399" s="302">
        <f t="shared" si="820"/>
        <v>2</v>
      </c>
      <c r="M399" s="512">
        <v>2</v>
      </c>
      <c r="N399" s="302">
        <f t="shared" si="769"/>
        <v>2</v>
      </c>
      <c r="O399" s="512"/>
      <c r="P399" s="302">
        <f t="shared" si="770"/>
        <v>0</v>
      </c>
      <c r="Q399" s="521">
        <v>2</v>
      </c>
      <c r="R399" s="120">
        <f t="shared" si="809"/>
        <v>4</v>
      </c>
      <c r="S399" s="521">
        <v>2.5</v>
      </c>
      <c r="T399" s="120">
        <f t="shared" si="771"/>
        <v>5</v>
      </c>
      <c r="U399" s="512"/>
      <c r="V399" s="120">
        <f t="shared" si="772"/>
        <v>0</v>
      </c>
      <c r="W399" s="512">
        <v>68</v>
      </c>
      <c r="X399" s="7">
        <f t="shared" si="751"/>
        <v>136</v>
      </c>
      <c r="Y399" s="6">
        <v>71.5</v>
      </c>
      <c r="Z399" s="7">
        <f t="shared" si="773"/>
        <v>143</v>
      </c>
      <c r="AA399" s="6"/>
      <c r="AB399" s="7">
        <f t="shared" si="774"/>
        <v>0</v>
      </c>
      <c r="AC399" s="8">
        <f t="shared" si="775"/>
        <v>4</v>
      </c>
      <c r="AD399" s="298">
        <f t="shared" si="810"/>
        <v>4</v>
      </c>
      <c r="AE399" s="110">
        <f t="shared" si="776"/>
        <v>2.25</v>
      </c>
      <c r="AF399" s="9">
        <f t="shared" si="811"/>
        <v>9</v>
      </c>
      <c r="AG399" s="10">
        <f t="shared" si="777"/>
        <v>69.75</v>
      </c>
      <c r="AH399" s="11">
        <f t="shared" si="812"/>
        <v>279</v>
      </c>
      <c r="AI399" s="6">
        <v>28</v>
      </c>
      <c r="AJ399" s="298">
        <f t="shared" si="778"/>
        <v>28</v>
      </c>
      <c r="AK399" s="6">
        <v>62</v>
      </c>
      <c r="AL399" s="298">
        <f t="shared" si="779"/>
        <v>62</v>
      </c>
      <c r="AM399" s="6"/>
      <c r="AN399" s="298">
        <f t="shared" si="780"/>
        <v>0</v>
      </c>
      <c r="AO399" s="188">
        <v>2.8214285714285716</v>
      </c>
      <c r="AP399" s="41">
        <f t="shared" si="813"/>
        <v>79</v>
      </c>
      <c r="AQ399" s="188">
        <v>6.2016129032258061</v>
      </c>
      <c r="AR399" s="41">
        <f t="shared" si="781"/>
        <v>384.5</v>
      </c>
      <c r="AS399" s="6"/>
      <c r="AT399" s="41">
        <f t="shared" si="782"/>
        <v>0</v>
      </c>
      <c r="AU399" s="6">
        <v>78.178571428571431</v>
      </c>
      <c r="AV399" s="111">
        <f t="shared" si="783"/>
        <v>2189</v>
      </c>
      <c r="AW399" s="6">
        <v>69.048387096774192</v>
      </c>
      <c r="AX399" s="111">
        <f t="shared" si="784"/>
        <v>4281</v>
      </c>
      <c r="AY399" s="6"/>
      <c r="AZ399" s="118">
        <f t="shared" si="785"/>
        <v>0</v>
      </c>
      <c r="BA399" s="8">
        <f t="shared" si="786"/>
        <v>90</v>
      </c>
      <c r="BB399" s="298">
        <f t="shared" si="814"/>
        <v>90</v>
      </c>
      <c r="BC399" s="110">
        <f t="shared" si="787"/>
        <v>5.15</v>
      </c>
      <c r="BD399" s="9">
        <f t="shared" si="815"/>
        <v>463.50000000000006</v>
      </c>
      <c r="BE399" s="10">
        <f t="shared" si="788"/>
        <v>71.888888888888886</v>
      </c>
      <c r="BF399" s="11">
        <f t="shared" si="816"/>
        <v>6470</v>
      </c>
      <c r="BG399" s="304">
        <f t="shared" si="827"/>
        <v>94</v>
      </c>
      <c r="BH399" s="298">
        <f t="shared" si="829"/>
        <v>94</v>
      </c>
      <c r="BI399" s="112">
        <f t="shared" si="789"/>
        <v>5.0265957446808516</v>
      </c>
      <c r="BJ399" s="113">
        <f t="shared" si="817"/>
        <v>472.50000000000006</v>
      </c>
      <c r="BK399" s="10">
        <f t="shared" si="790"/>
        <v>71.797872340425528</v>
      </c>
      <c r="BL399" s="119">
        <f t="shared" si="818"/>
        <v>6749</v>
      </c>
      <c r="BM399" s="5">
        <v>5</v>
      </c>
      <c r="BN399" s="298">
        <f t="shared" si="824"/>
        <v>5</v>
      </c>
      <c r="BO399" s="6">
        <v>25</v>
      </c>
      <c r="BP399" s="298">
        <f t="shared" si="791"/>
        <v>25</v>
      </c>
      <c r="BQ399" s="6"/>
      <c r="BR399" s="298">
        <f t="shared" si="792"/>
        <v>0</v>
      </c>
      <c r="BS399" s="189">
        <v>1.6</v>
      </c>
      <c r="BT399" s="41">
        <f t="shared" si="825"/>
        <v>8</v>
      </c>
      <c r="BU399" s="189">
        <v>3</v>
      </c>
      <c r="BV399" s="41">
        <f t="shared" si="793"/>
        <v>75</v>
      </c>
      <c r="BW399" s="40"/>
      <c r="BX399" s="41">
        <f t="shared" si="794"/>
        <v>0</v>
      </c>
      <c r="BY399" s="6">
        <v>53.8</v>
      </c>
      <c r="BZ399" s="111">
        <f t="shared" si="752"/>
        <v>269</v>
      </c>
      <c r="CA399" s="6">
        <v>51.24</v>
      </c>
      <c r="CB399" s="111">
        <f t="shared" si="795"/>
        <v>1281</v>
      </c>
      <c r="CC399" s="6"/>
      <c r="CD399" s="111">
        <f t="shared" si="796"/>
        <v>0</v>
      </c>
      <c r="CE399" s="8">
        <f t="shared" si="797"/>
        <v>30</v>
      </c>
      <c r="CF399" s="298">
        <f t="shared" si="821"/>
        <v>30</v>
      </c>
      <c r="CG399" s="110">
        <f t="shared" si="798"/>
        <v>2.7666666666666666</v>
      </c>
      <c r="CH399" s="9">
        <f t="shared" si="822"/>
        <v>83</v>
      </c>
      <c r="CI399" s="10">
        <f t="shared" si="799"/>
        <v>51.666666666666664</v>
      </c>
      <c r="CJ399" s="117">
        <f t="shared" si="823"/>
        <v>1550</v>
      </c>
      <c r="CK399" s="5"/>
      <c r="CL399" s="302">
        <f t="shared" si="800"/>
        <v>0</v>
      </c>
      <c r="CM399" s="189"/>
      <c r="CN399" s="9">
        <f t="shared" si="801"/>
        <v>0</v>
      </c>
      <c r="CO399" s="6"/>
      <c r="CP399" s="117">
        <f t="shared" si="802"/>
        <v>0</v>
      </c>
      <c r="CQ399" s="195">
        <f t="shared" si="830"/>
        <v>35</v>
      </c>
      <c r="CR399" s="298">
        <f t="shared" si="831"/>
        <v>35</v>
      </c>
      <c r="CS399" s="9">
        <f t="shared" si="832"/>
        <v>91</v>
      </c>
      <c r="CT399" s="117">
        <f t="shared" si="833"/>
        <v>2594</v>
      </c>
      <c r="CU399" s="196">
        <f t="shared" si="834"/>
        <v>89</v>
      </c>
      <c r="CV399" s="298">
        <f t="shared" si="835"/>
        <v>89</v>
      </c>
      <c r="CW399" s="31">
        <f t="shared" si="836"/>
        <v>464.5</v>
      </c>
      <c r="CX399" s="121">
        <f t="shared" si="837"/>
        <v>5705</v>
      </c>
      <c r="CY399" s="196">
        <f t="shared" si="803"/>
        <v>124</v>
      </c>
      <c r="CZ399" s="298">
        <f t="shared" si="804"/>
        <v>124</v>
      </c>
      <c r="DA399" s="31">
        <f t="shared" si="805"/>
        <v>555.5</v>
      </c>
      <c r="DB399" s="121">
        <f t="shared" si="806"/>
        <v>8299</v>
      </c>
      <c r="DC399" s="196">
        <f t="shared" si="838"/>
        <v>0</v>
      </c>
      <c r="DD399" s="298">
        <f t="shared" si="839"/>
        <v>0</v>
      </c>
      <c r="DE399" s="9" t="str">
        <f t="shared" si="840"/>
        <v/>
      </c>
      <c r="DF399" s="11" t="str">
        <f t="shared" si="841"/>
        <v/>
      </c>
      <c r="DG399" s="29">
        <f t="shared" si="807"/>
        <v>555.5</v>
      </c>
      <c r="DH399" s="11">
        <f t="shared" si="808"/>
        <v>8299</v>
      </c>
    </row>
    <row r="400" spans="1:112">
      <c r="A400" s="284" t="s">
        <v>291</v>
      </c>
      <c r="B400" s="268" t="s">
        <v>575</v>
      </c>
      <c r="C400" s="269">
        <v>233310</v>
      </c>
      <c r="D400" s="138">
        <v>10</v>
      </c>
      <c r="E400" s="335">
        <v>223</v>
      </c>
      <c r="F400" s="115">
        <v>3</v>
      </c>
      <c r="G400" s="116">
        <f t="shared" si="819"/>
        <v>220</v>
      </c>
      <c r="H400" s="108">
        <f t="shared" si="826"/>
        <v>220</v>
      </c>
      <c r="I400" s="376">
        <f t="shared" si="828"/>
        <v>220</v>
      </c>
      <c r="J400" s="375"/>
      <c r="K400" s="5">
        <v>20</v>
      </c>
      <c r="L400" s="302">
        <f t="shared" si="820"/>
        <v>20</v>
      </c>
      <c r="M400" s="512">
        <v>8</v>
      </c>
      <c r="N400" s="302">
        <f t="shared" ref="N400:N424" si="842">IF(Y400&gt;0,M400,)</f>
        <v>8</v>
      </c>
      <c r="O400" s="512"/>
      <c r="P400" s="302">
        <f t="shared" ref="P400:P424" si="843">IF(AA400&gt;0,O400,)</f>
        <v>0</v>
      </c>
      <c r="Q400" s="521">
        <v>2.2999999999999998</v>
      </c>
      <c r="R400" s="120">
        <f t="shared" si="809"/>
        <v>46</v>
      </c>
      <c r="S400" s="521">
        <v>2.125</v>
      </c>
      <c r="T400" s="120">
        <f t="shared" ref="T400:T424" si="844">IF(M400&gt;0,(M400*S400),)</f>
        <v>17</v>
      </c>
      <c r="U400" s="512"/>
      <c r="V400" s="120">
        <f t="shared" ref="V400:V424" si="845">IF(O400&gt;0,(O400*U400),)</f>
        <v>0</v>
      </c>
      <c r="W400" s="512">
        <v>73.650000000000006</v>
      </c>
      <c r="X400" s="7">
        <f t="shared" si="751"/>
        <v>1473</v>
      </c>
      <c r="Y400" s="6">
        <v>65.375</v>
      </c>
      <c r="Z400" s="7">
        <f t="shared" ref="Z400:Z424" si="846">IF(N400&gt;0,(N400*Y400),)</f>
        <v>523</v>
      </c>
      <c r="AA400" s="6"/>
      <c r="AB400" s="7">
        <f t="shared" ref="AB400:AB424" si="847">IF(P400&gt;0,(P400*AA400),)</f>
        <v>0</v>
      </c>
      <c r="AC400" s="8">
        <f t="shared" ref="AC400:AC424" si="848">K400+M400+O400</f>
        <v>28</v>
      </c>
      <c r="AD400" s="298">
        <f t="shared" si="810"/>
        <v>28</v>
      </c>
      <c r="AE400" s="110">
        <f t="shared" ref="AE400:AE424" si="849">IF(AC400&gt;0,((R400+T400+V400)/AC400),)</f>
        <v>2.25</v>
      </c>
      <c r="AF400" s="9">
        <f t="shared" si="811"/>
        <v>63</v>
      </c>
      <c r="AG400" s="10">
        <f t="shared" ref="AG400:AG424" si="850">IF((X400+Z400+AB400)&gt;0,((X400+Z400+AB400)/AC400),)</f>
        <v>71.285714285714292</v>
      </c>
      <c r="AH400" s="11">
        <f t="shared" si="812"/>
        <v>1996.0000000000002</v>
      </c>
      <c r="AI400" s="6">
        <v>39</v>
      </c>
      <c r="AJ400" s="298">
        <f t="shared" ref="AJ400:AJ424" si="851">IF(AU400&gt;0,AI400,)</f>
        <v>39</v>
      </c>
      <c r="AK400" s="6">
        <v>126</v>
      </c>
      <c r="AL400" s="298">
        <f t="shared" ref="AL400:AL424" si="852">IF(AW400&gt;0,AK400,)</f>
        <v>126</v>
      </c>
      <c r="AM400" s="6"/>
      <c r="AN400" s="298">
        <f t="shared" ref="AN400:AN424" si="853">IF(AY400&gt;0,AM400,)</f>
        <v>0</v>
      </c>
      <c r="AO400" s="188">
        <v>2.8717948717948718</v>
      </c>
      <c r="AP400" s="41">
        <f t="shared" si="813"/>
        <v>112</v>
      </c>
      <c r="AQ400" s="188">
        <v>5.9880952380952381</v>
      </c>
      <c r="AR400" s="41">
        <f t="shared" ref="AR400:AR424" si="854">IF(AK400&gt;0,(AK400*AQ400),)</f>
        <v>754.5</v>
      </c>
      <c r="AS400" s="6"/>
      <c r="AT400" s="41">
        <f t="shared" ref="AT400:AT424" si="855">IF(AM400&gt;0,(AM400*AS400),)</f>
        <v>0</v>
      </c>
      <c r="AU400" s="6">
        <v>70.333333333333329</v>
      </c>
      <c r="AV400" s="111">
        <f t="shared" ref="AV400:AV424" si="856">IF(AJ400&gt;0,(AJ400*AU400),)</f>
        <v>2743</v>
      </c>
      <c r="AW400" s="6">
        <v>69.341269841269835</v>
      </c>
      <c r="AX400" s="111">
        <f t="shared" ref="AX400:AX424" si="857">IF(AL400&gt;0,(AL400*AW400),)</f>
        <v>8737</v>
      </c>
      <c r="AY400" s="6"/>
      <c r="AZ400" s="118">
        <f t="shared" ref="AZ400:AZ424" si="858">IF(AN400&gt;0,(AN400*AY400),)</f>
        <v>0</v>
      </c>
      <c r="BA400" s="8">
        <f t="shared" ref="BA400:BA424" si="859">AI400+AK400+AM400</f>
        <v>165</v>
      </c>
      <c r="BB400" s="298">
        <f t="shared" si="814"/>
        <v>165</v>
      </c>
      <c r="BC400" s="110">
        <f t="shared" ref="BC400:BC424" si="860">IF(BA400&gt;0,((AP400+AR400+AT400)/BA400),)</f>
        <v>5.2515151515151519</v>
      </c>
      <c r="BD400" s="9">
        <f t="shared" si="815"/>
        <v>866.50000000000011</v>
      </c>
      <c r="BE400" s="10">
        <f t="shared" ref="BE400:BE424" si="861">IF((AV400+AX400+AZ400)&gt;0,((AV400+AX400+AZ400)/BA400),)</f>
        <v>69.575757575757578</v>
      </c>
      <c r="BF400" s="11">
        <f t="shared" si="816"/>
        <v>11480</v>
      </c>
      <c r="BG400" s="304">
        <f t="shared" si="827"/>
        <v>193</v>
      </c>
      <c r="BH400" s="298">
        <f t="shared" si="829"/>
        <v>193</v>
      </c>
      <c r="BI400" s="112">
        <f t="shared" ref="BI400:BI424" si="862">IF(BG400&gt;0,((AC400*AE400)+(BA400*BC400))/BG400,)</f>
        <v>4.8160621761658033</v>
      </c>
      <c r="BJ400" s="113">
        <f t="shared" si="817"/>
        <v>929.5</v>
      </c>
      <c r="BK400" s="10">
        <f t="shared" ref="BK400:BK424" si="863">IF(BH400&gt;0,((AD400*AG400)+(BB400*BE400))/BH400,)</f>
        <v>69.823834196891198</v>
      </c>
      <c r="BL400" s="119">
        <f t="shared" si="818"/>
        <v>13476.000000000002</v>
      </c>
      <c r="BM400" s="5">
        <v>11</v>
      </c>
      <c r="BN400" s="298">
        <f t="shared" si="824"/>
        <v>11</v>
      </c>
      <c r="BO400" s="6">
        <v>16</v>
      </c>
      <c r="BP400" s="298">
        <f t="shared" ref="BP400:BP424" si="864">IF(CA400&gt;0,BO400,)</f>
        <v>16</v>
      </c>
      <c r="BQ400" s="6"/>
      <c r="BR400" s="298">
        <f t="shared" ref="BR400:BR424" si="865">IF(CC400&gt;0,BQ400,)</f>
        <v>0</v>
      </c>
      <c r="BS400" s="189">
        <v>2.8181818181818183</v>
      </c>
      <c r="BT400" s="41">
        <f t="shared" si="825"/>
        <v>31</v>
      </c>
      <c r="BU400" s="189">
        <v>3.6538461538461537</v>
      </c>
      <c r="BV400" s="41">
        <f t="shared" ref="BV400:BV424" si="866">IF(BO400&gt;0,(BO400*BU400),)</f>
        <v>58.46153846153846</v>
      </c>
      <c r="BW400" s="40"/>
      <c r="BX400" s="41">
        <f t="shared" ref="BX400:BX424" si="867">IF(BQ400&gt;0,(BQ400*BW400),)</f>
        <v>0</v>
      </c>
      <c r="BY400" s="6">
        <v>67.090909090909093</v>
      </c>
      <c r="BZ400" s="111">
        <f t="shared" si="752"/>
        <v>738</v>
      </c>
      <c r="CA400" s="6">
        <v>55.03846153846154</v>
      </c>
      <c r="CB400" s="111">
        <f t="shared" ref="CB400:CB424" si="868">IF(BP400&gt;0,(BP400*CA400),)</f>
        <v>880.61538461538464</v>
      </c>
      <c r="CC400" s="6"/>
      <c r="CD400" s="111">
        <f t="shared" ref="CD400:CD424" si="869">IF(BR400&gt;0,(BR400*CC400),)</f>
        <v>0</v>
      </c>
      <c r="CE400" s="8">
        <f t="shared" ref="CE400:CE424" si="870">BM400+BO400+BQ400</f>
        <v>27</v>
      </c>
      <c r="CF400" s="298">
        <f t="shared" si="821"/>
        <v>27</v>
      </c>
      <c r="CG400" s="110">
        <f t="shared" ref="CG400:CG424" si="871">IF(CE400&gt;0,((BT400+BV400+BX400)/CE400),)</f>
        <v>3.3133903133903129</v>
      </c>
      <c r="CH400" s="9">
        <f t="shared" si="822"/>
        <v>89.461538461538453</v>
      </c>
      <c r="CI400" s="10">
        <f t="shared" ref="CI400:CI424" si="872">IF((BZ400+CB400+CD400)&gt;0,((BZ400+CB400+CD400)/CE400),)</f>
        <v>59.948717948717956</v>
      </c>
      <c r="CJ400" s="117">
        <f t="shared" si="823"/>
        <v>1618.6153846153848</v>
      </c>
      <c r="CK400" s="5"/>
      <c r="CL400" s="302">
        <f t="shared" ref="CL400:CL424" si="873">IF(CO400&gt;0,CK400,)</f>
        <v>0</v>
      </c>
      <c r="CM400" s="189"/>
      <c r="CN400" s="9">
        <f t="shared" ref="CN400:CN424" si="874">IF(CK400&gt;0,(CK400*CM400),)</f>
        <v>0</v>
      </c>
      <c r="CO400" s="6"/>
      <c r="CP400" s="117">
        <f t="shared" ref="CP400:CP424" si="875">IF(CO400&gt;0,(CK400*CO400),)</f>
        <v>0</v>
      </c>
      <c r="CQ400" s="195">
        <f t="shared" si="830"/>
        <v>70</v>
      </c>
      <c r="CR400" s="298">
        <f t="shared" si="831"/>
        <v>70</v>
      </c>
      <c r="CS400" s="9">
        <f t="shared" si="832"/>
        <v>189</v>
      </c>
      <c r="CT400" s="117">
        <f t="shared" si="833"/>
        <v>4954</v>
      </c>
      <c r="CU400" s="196">
        <f t="shared" si="834"/>
        <v>150</v>
      </c>
      <c r="CV400" s="298">
        <f t="shared" si="835"/>
        <v>150</v>
      </c>
      <c r="CW400" s="31">
        <f t="shared" si="836"/>
        <v>829.96153846153845</v>
      </c>
      <c r="CX400" s="121">
        <f t="shared" si="837"/>
        <v>10140.615384615385</v>
      </c>
      <c r="CY400" s="196">
        <f t="shared" ref="CY400:CY424" si="876">+CU400+CQ400</f>
        <v>220</v>
      </c>
      <c r="CZ400" s="298">
        <f t="shared" ref="CZ400:CZ424" si="877">+CV400+CR400</f>
        <v>220</v>
      </c>
      <c r="DA400" s="31">
        <f t="shared" ref="DA400:DA424" si="878">IF(CY400&gt;0,(CS400+CW400),"")</f>
        <v>1018.9615384615385</v>
      </c>
      <c r="DB400" s="121">
        <f t="shared" ref="DB400:DB424" si="879">IF(CZ400&gt;0,(CT400+CX400),"")</f>
        <v>15094.615384615385</v>
      </c>
      <c r="DC400" s="196">
        <f t="shared" si="838"/>
        <v>0</v>
      </c>
      <c r="DD400" s="298">
        <f t="shared" si="839"/>
        <v>0</v>
      </c>
      <c r="DE400" s="9" t="str">
        <f t="shared" si="840"/>
        <v/>
      </c>
      <c r="DF400" s="11" t="str">
        <f t="shared" si="841"/>
        <v/>
      </c>
      <c r="DG400" s="29">
        <f t="shared" ref="DG400:DG424" si="880">IF((BG400+CE400+CK400)&gt;0,(BJ400+CH400+CN400),"")</f>
        <v>1018.9615384615385</v>
      </c>
      <c r="DH400" s="11">
        <f t="shared" ref="DH400:DH424" si="881">IF((BH400+CF400+CL400)&gt;0,(BL400+CJ400+CP400),"")</f>
        <v>15094.615384615387</v>
      </c>
    </row>
    <row r="401" spans="1:112">
      <c r="A401" s="284" t="s">
        <v>291</v>
      </c>
      <c r="B401" s="268" t="s">
        <v>576</v>
      </c>
      <c r="C401" s="269">
        <v>233338</v>
      </c>
      <c r="D401" s="138">
        <v>10</v>
      </c>
      <c r="E401" s="335">
        <v>165</v>
      </c>
      <c r="F401" s="115">
        <v>0</v>
      </c>
      <c r="G401" s="116">
        <f t="shared" si="819"/>
        <v>165</v>
      </c>
      <c r="H401" s="108">
        <f t="shared" si="826"/>
        <v>165</v>
      </c>
      <c r="I401" s="376">
        <f t="shared" si="828"/>
        <v>165</v>
      </c>
      <c r="J401" s="375"/>
      <c r="K401" s="5">
        <v>14</v>
      </c>
      <c r="L401" s="302">
        <f t="shared" si="820"/>
        <v>14</v>
      </c>
      <c r="M401" s="512">
        <v>6</v>
      </c>
      <c r="N401" s="302">
        <f t="shared" si="842"/>
        <v>6</v>
      </c>
      <c r="O401" s="512"/>
      <c r="P401" s="302">
        <f t="shared" si="843"/>
        <v>0</v>
      </c>
      <c r="Q401" s="521">
        <v>1.9285714285714286</v>
      </c>
      <c r="R401" s="120">
        <f t="shared" si="809"/>
        <v>27</v>
      </c>
      <c r="S401" s="521">
        <v>2.3333333333333335</v>
      </c>
      <c r="T401" s="120">
        <f t="shared" si="844"/>
        <v>14</v>
      </c>
      <c r="U401" s="512"/>
      <c r="V401" s="120">
        <f t="shared" si="845"/>
        <v>0</v>
      </c>
      <c r="W401" s="512">
        <v>58.928571428571431</v>
      </c>
      <c r="X401" s="7">
        <f t="shared" si="751"/>
        <v>825</v>
      </c>
      <c r="Y401" s="6">
        <v>67.5</v>
      </c>
      <c r="Z401" s="7">
        <f t="shared" si="846"/>
        <v>405</v>
      </c>
      <c r="AA401" s="6"/>
      <c r="AB401" s="7">
        <f t="shared" si="847"/>
        <v>0</v>
      </c>
      <c r="AC401" s="8">
        <f t="shared" si="848"/>
        <v>20</v>
      </c>
      <c r="AD401" s="298">
        <f t="shared" si="810"/>
        <v>20</v>
      </c>
      <c r="AE401" s="110">
        <f t="shared" si="849"/>
        <v>2.0499999999999998</v>
      </c>
      <c r="AF401" s="9">
        <f t="shared" si="811"/>
        <v>41</v>
      </c>
      <c r="AG401" s="10">
        <f t="shared" si="850"/>
        <v>61.5</v>
      </c>
      <c r="AH401" s="11">
        <f t="shared" si="812"/>
        <v>1230</v>
      </c>
      <c r="AI401" s="6">
        <v>57</v>
      </c>
      <c r="AJ401" s="298">
        <f t="shared" si="851"/>
        <v>57</v>
      </c>
      <c r="AK401" s="6">
        <v>69</v>
      </c>
      <c r="AL401" s="298">
        <f t="shared" si="852"/>
        <v>69</v>
      </c>
      <c r="AM401" s="6"/>
      <c r="AN401" s="298">
        <f t="shared" si="853"/>
        <v>0</v>
      </c>
      <c r="AO401" s="188">
        <v>2.7846153846153845</v>
      </c>
      <c r="AP401" s="41">
        <f t="shared" si="813"/>
        <v>158.72307692307692</v>
      </c>
      <c r="AQ401" s="188">
        <v>3.8481012658227849</v>
      </c>
      <c r="AR401" s="41">
        <f t="shared" si="854"/>
        <v>265.51898734177217</v>
      </c>
      <c r="AS401" s="6"/>
      <c r="AT401" s="41">
        <f t="shared" si="855"/>
        <v>0</v>
      </c>
      <c r="AU401" s="6">
        <v>65.984615384615381</v>
      </c>
      <c r="AV401" s="111">
        <f t="shared" si="856"/>
        <v>3761.123076923077</v>
      </c>
      <c r="AW401" s="6">
        <v>69.177215189873422</v>
      </c>
      <c r="AX401" s="111">
        <f t="shared" si="857"/>
        <v>4773.2278481012663</v>
      </c>
      <c r="AY401" s="6"/>
      <c r="AZ401" s="118">
        <f t="shared" si="858"/>
        <v>0</v>
      </c>
      <c r="BA401" s="8">
        <f t="shared" si="859"/>
        <v>126</v>
      </c>
      <c r="BB401" s="298">
        <f t="shared" si="814"/>
        <v>126</v>
      </c>
      <c r="BC401" s="110">
        <f t="shared" si="860"/>
        <v>3.3670005100384848</v>
      </c>
      <c r="BD401" s="9">
        <f t="shared" si="815"/>
        <v>424.24206426484909</v>
      </c>
      <c r="BE401" s="10">
        <f t="shared" si="861"/>
        <v>67.732943849399561</v>
      </c>
      <c r="BF401" s="11">
        <f t="shared" si="816"/>
        <v>8534.3509250243442</v>
      </c>
      <c r="BG401" s="304">
        <f t="shared" si="827"/>
        <v>146</v>
      </c>
      <c r="BH401" s="298">
        <f t="shared" si="829"/>
        <v>146</v>
      </c>
      <c r="BI401" s="112">
        <f t="shared" si="862"/>
        <v>3.1865894812660898</v>
      </c>
      <c r="BJ401" s="113">
        <f t="shared" si="817"/>
        <v>465.24206426484909</v>
      </c>
      <c r="BK401" s="10">
        <f t="shared" si="863"/>
        <v>66.879115924824276</v>
      </c>
      <c r="BL401" s="119">
        <f t="shared" si="818"/>
        <v>9764.3509250243442</v>
      </c>
      <c r="BM401" s="5">
        <v>8</v>
      </c>
      <c r="BN401" s="298">
        <f t="shared" si="824"/>
        <v>8</v>
      </c>
      <c r="BO401" s="6">
        <v>11</v>
      </c>
      <c r="BP401" s="298">
        <f t="shared" si="864"/>
        <v>11</v>
      </c>
      <c r="BQ401" s="6"/>
      <c r="BR401" s="298">
        <f t="shared" si="865"/>
        <v>0</v>
      </c>
      <c r="BS401" s="189">
        <v>2.0499999999999998</v>
      </c>
      <c r="BT401" s="41">
        <f t="shared" si="825"/>
        <v>16.399999999999999</v>
      </c>
      <c r="BU401" s="189">
        <v>3.8636363636363638</v>
      </c>
      <c r="BV401" s="41">
        <f t="shared" si="866"/>
        <v>42.5</v>
      </c>
      <c r="BW401" s="40"/>
      <c r="BX401" s="41">
        <f t="shared" si="867"/>
        <v>0</v>
      </c>
      <c r="BY401" s="6">
        <v>48.7</v>
      </c>
      <c r="BZ401" s="111">
        <f t="shared" si="752"/>
        <v>389.6</v>
      </c>
      <c r="CA401" s="6">
        <v>33.727272727272727</v>
      </c>
      <c r="CB401" s="111">
        <f t="shared" si="868"/>
        <v>371</v>
      </c>
      <c r="CC401" s="6"/>
      <c r="CD401" s="111">
        <f t="shared" si="869"/>
        <v>0</v>
      </c>
      <c r="CE401" s="8">
        <f t="shared" si="870"/>
        <v>19</v>
      </c>
      <c r="CF401" s="298">
        <f t="shared" si="821"/>
        <v>19</v>
      </c>
      <c r="CG401" s="110">
        <f t="shared" si="871"/>
        <v>3.1</v>
      </c>
      <c r="CH401" s="9">
        <f t="shared" si="822"/>
        <v>58.9</v>
      </c>
      <c r="CI401" s="10">
        <f t="shared" si="872"/>
        <v>40.031578947368423</v>
      </c>
      <c r="CJ401" s="117">
        <f t="shared" si="823"/>
        <v>760.6</v>
      </c>
      <c r="CK401" s="5"/>
      <c r="CL401" s="302">
        <f t="shared" si="873"/>
        <v>0</v>
      </c>
      <c r="CM401" s="189"/>
      <c r="CN401" s="9">
        <f t="shared" si="874"/>
        <v>0</v>
      </c>
      <c r="CO401" s="6"/>
      <c r="CP401" s="117">
        <f t="shared" si="875"/>
        <v>0</v>
      </c>
      <c r="CQ401" s="195">
        <f t="shared" si="830"/>
        <v>79</v>
      </c>
      <c r="CR401" s="298">
        <f t="shared" si="831"/>
        <v>79</v>
      </c>
      <c r="CS401" s="9">
        <f t="shared" si="832"/>
        <v>202.12307692307692</v>
      </c>
      <c r="CT401" s="117">
        <f t="shared" si="833"/>
        <v>4975.7230769230773</v>
      </c>
      <c r="CU401" s="196">
        <f t="shared" si="834"/>
        <v>86</v>
      </c>
      <c r="CV401" s="298">
        <f t="shared" si="835"/>
        <v>86</v>
      </c>
      <c r="CW401" s="31">
        <f t="shared" si="836"/>
        <v>322.01898734177217</v>
      </c>
      <c r="CX401" s="121">
        <f t="shared" si="837"/>
        <v>5549.2278481012663</v>
      </c>
      <c r="CY401" s="196">
        <f t="shared" si="876"/>
        <v>165</v>
      </c>
      <c r="CZ401" s="298">
        <f t="shared" si="877"/>
        <v>165</v>
      </c>
      <c r="DA401" s="31">
        <f t="shared" si="878"/>
        <v>524.14206426484907</v>
      </c>
      <c r="DB401" s="121">
        <f t="shared" si="879"/>
        <v>10524.950925024343</v>
      </c>
      <c r="DC401" s="196">
        <f t="shared" si="838"/>
        <v>0</v>
      </c>
      <c r="DD401" s="298">
        <f t="shared" si="839"/>
        <v>0</v>
      </c>
      <c r="DE401" s="9" t="str">
        <f t="shared" si="840"/>
        <v/>
      </c>
      <c r="DF401" s="11" t="str">
        <f t="shared" si="841"/>
        <v/>
      </c>
      <c r="DG401" s="29">
        <f t="shared" si="880"/>
        <v>524.14206426484907</v>
      </c>
      <c r="DH401" s="11">
        <f t="shared" si="881"/>
        <v>10524.950925024345</v>
      </c>
    </row>
    <row r="402" spans="1:112">
      <c r="A402" s="284" t="s">
        <v>291</v>
      </c>
      <c r="B402" s="268" t="s">
        <v>577</v>
      </c>
      <c r="C402" s="269">
        <v>233903</v>
      </c>
      <c r="D402" s="138">
        <v>10</v>
      </c>
      <c r="E402" s="335">
        <v>237</v>
      </c>
      <c r="F402" s="115">
        <v>0</v>
      </c>
      <c r="G402" s="116">
        <f t="shared" si="819"/>
        <v>237</v>
      </c>
      <c r="H402" s="108">
        <f t="shared" si="826"/>
        <v>237</v>
      </c>
      <c r="I402" s="376">
        <f t="shared" si="828"/>
        <v>237</v>
      </c>
      <c r="J402" s="375"/>
      <c r="K402" s="5">
        <v>19</v>
      </c>
      <c r="L402" s="302">
        <f t="shared" si="820"/>
        <v>19</v>
      </c>
      <c r="M402" s="512">
        <v>3</v>
      </c>
      <c r="N402" s="302">
        <f t="shared" si="842"/>
        <v>3</v>
      </c>
      <c r="O402" s="512"/>
      <c r="P402" s="302">
        <f t="shared" si="843"/>
        <v>0</v>
      </c>
      <c r="Q402" s="521">
        <v>2.1052631578947367</v>
      </c>
      <c r="R402" s="120">
        <f t="shared" si="809"/>
        <v>40</v>
      </c>
      <c r="S402" s="521">
        <v>2.6666666666666665</v>
      </c>
      <c r="T402" s="120">
        <f t="shared" si="844"/>
        <v>8</v>
      </c>
      <c r="U402" s="512"/>
      <c r="V402" s="120">
        <f t="shared" si="845"/>
        <v>0</v>
      </c>
      <c r="W402" s="512">
        <v>69.526315789473685</v>
      </c>
      <c r="X402" s="7">
        <f t="shared" si="751"/>
        <v>1321</v>
      </c>
      <c r="Y402" s="6">
        <v>70.333333333333329</v>
      </c>
      <c r="Z402" s="7">
        <f t="shared" si="846"/>
        <v>211</v>
      </c>
      <c r="AA402" s="6"/>
      <c r="AB402" s="7">
        <f t="shared" si="847"/>
        <v>0</v>
      </c>
      <c r="AC402" s="8">
        <f t="shared" si="848"/>
        <v>22</v>
      </c>
      <c r="AD402" s="298">
        <f t="shared" si="810"/>
        <v>22</v>
      </c>
      <c r="AE402" s="110">
        <f t="shared" si="849"/>
        <v>2.1818181818181817</v>
      </c>
      <c r="AF402" s="9">
        <f t="shared" si="811"/>
        <v>48</v>
      </c>
      <c r="AG402" s="10">
        <f t="shared" si="850"/>
        <v>69.63636363636364</v>
      </c>
      <c r="AH402" s="11">
        <f t="shared" si="812"/>
        <v>1532</v>
      </c>
      <c r="AI402" s="6">
        <v>47</v>
      </c>
      <c r="AJ402" s="298">
        <f t="shared" si="851"/>
        <v>47</v>
      </c>
      <c r="AK402" s="6">
        <v>81</v>
      </c>
      <c r="AL402" s="298">
        <f t="shared" si="852"/>
        <v>81</v>
      </c>
      <c r="AM402" s="6"/>
      <c r="AN402" s="298">
        <f t="shared" si="853"/>
        <v>0</v>
      </c>
      <c r="AO402" s="188">
        <v>3.6634615384615383</v>
      </c>
      <c r="AP402" s="41">
        <f t="shared" si="813"/>
        <v>172.18269230769229</v>
      </c>
      <c r="AQ402" s="188">
        <v>6.1034482758620694</v>
      </c>
      <c r="AR402" s="41">
        <f t="shared" si="854"/>
        <v>494.37931034482762</v>
      </c>
      <c r="AS402" s="6"/>
      <c r="AT402" s="41">
        <f t="shared" si="855"/>
        <v>0</v>
      </c>
      <c r="AU402" s="6">
        <v>82.115384615384613</v>
      </c>
      <c r="AV402" s="111">
        <f t="shared" si="856"/>
        <v>3859.4230769230767</v>
      </c>
      <c r="AW402" s="6">
        <v>79.839080459770116</v>
      </c>
      <c r="AX402" s="111">
        <f t="shared" si="857"/>
        <v>6466.9655172413795</v>
      </c>
      <c r="AY402" s="6"/>
      <c r="AZ402" s="118">
        <f t="shared" si="858"/>
        <v>0</v>
      </c>
      <c r="BA402" s="8">
        <f t="shared" si="859"/>
        <v>128</v>
      </c>
      <c r="BB402" s="298">
        <f t="shared" si="814"/>
        <v>128</v>
      </c>
      <c r="BC402" s="110">
        <f t="shared" si="860"/>
        <v>5.207515645722812</v>
      </c>
      <c r="BD402" s="9">
        <f t="shared" si="815"/>
        <v>666.56200265251994</v>
      </c>
      <c r="BE402" s="10">
        <f t="shared" si="861"/>
        <v>80.674910891909818</v>
      </c>
      <c r="BF402" s="11">
        <f t="shared" si="816"/>
        <v>10326.388594164457</v>
      </c>
      <c r="BG402" s="304">
        <f t="shared" si="827"/>
        <v>150</v>
      </c>
      <c r="BH402" s="298">
        <f t="shared" si="829"/>
        <v>150</v>
      </c>
      <c r="BI402" s="112">
        <f t="shared" si="862"/>
        <v>4.7637466843501333</v>
      </c>
      <c r="BJ402" s="113">
        <f t="shared" si="817"/>
        <v>714.56200265251994</v>
      </c>
      <c r="BK402" s="10">
        <f t="shared" si="863"/>
        <v>79.055923961096383</v>
      </c>
      <c r="BL402" s="119">
        <f t="shared" si="818"/>
        <v>11858.388594164457</v>
      </c>
      <c r="BM402" s="5">
        <v>16</v>
      </c>
      <c r="BN402" s="298">
        <f t="shared" si="824"/>
        <v>16</v>
      </c>
      <c r="BO402" s="6">
        <v>71</v>
      </c>
      <c r="BP402" s="298">
        <f t="shared" si="864"/>
        <v>71</v>
      </c>
      <c r="BQ402" s="6"/>
      <c r="BR402" s="298">
        <f t="shared" si="865"/>
        <v>0</v>
      </c>
      <c r="BS402" s="189">
        <v>2.71875</v>
      </c>
      <c r="BT402" s="41">
        <f t="shared" si="825"/>
        <v>43.5</v>
      </c>
      <c r="BU402" s="189">
        <v>3.0256410256410255</v>
      </c>
      <c r="BV402" s="41">
        <f t="shared" si="866"/>
        <v>214.82051282051282</v>
      </c>
      <c r="BW402" s="40"/>
      <c r="BX402" s="41">
        <f t="shared" si="867"/>
        <v>0</v>
      </c>
      <c r="BY402" s="6">
        <v>63.375</v>
      </c>
      <c r="BZ402" s="111">
        <f t="shared" si="752"/>
        <v>1014</v>
      </c>
      <c r="CA402" s="6">
        <v>66.525641025641022</v>
      </c>
      <c r="CB402" s="111">
        <f t="shared" si="868"/>
        <v>4723.3205128205127</v>
      </c>
      <c r="CC402" s="6"/>
      <c r="CD402" s="111">
        <f t="shared" si="869"/>
        <v>0</v>
      </c>
      <c r="CE402" s="8">
        <f t="shared" si="870"/>
        <v>87</v>
      </c>
      <c r="CF402" s="298">
        <f t="shared" si="821"/>
        <v>87</v>
      </c>
      <c r="CG402" s="110">
        <f t="shared" si="871"/>
        <v>2.9692012967875034</v>
      </c>
      <c r="CH402" s="9">
        <f t="shared" si="822"/>
        <v>258.32051282051282</v>
      </c>
      <c r="CI402" s="10">
        <f t="shared" si="872"/>
        <v>65.946212791040381</v>
      </c>
      <c r="CJ402" s="117">
        <f t="shared" si="823"/>
        <v>5737.3205128205127</v>
      </c>
      <c r="CK402" s="5"/>
      <c r="CL402" s="302">
        <f t="shared" si="873"/>
        <v>0</v>
      </c>
      <c r="CM402" s="189"/>
      <c r="CN402" s="9">
        <f t="shared" si="874"/>
        <v>0</v>
      </c>
      <c r="CO402" s="6"/>
      <c r="CP402" s="117">
        <f t="shared" si="875"/>
        <v>0</v>
      </c>
      <c r="CQ402" s="195">
        <f t="shared" si="830"/>
        <v>82</v>
      </c>
      <c r="CR402" s="298">
        <f t="shared" si="831"/>
        <v>82</v>
      </c>
      <c r="CS402" s="9">
        <f t="shared" si="832"/>
        <v>255.68269230769229</v>
      </c>
      <c r="CT402" s="117">
        <f t="shared" si="833"/>
        <v>6194.4230769230762</v>
      </c>
      <c r="CU402" s="196">
        <f t="shared" si="834"/>
        <v>155</v>
      </c>
      <c r="CV402" s="298">
        <f t="shared" si="835"/>
        <v>155</v>
      </c>
      <c r="CW402" s="31">
        <f t="shared" si="836"/>
        <v>717.19982316534038</v>
      </c>
      <c r="CX402" s="121">
        <f t="shared" si="837"/>
        <v>11401.286030061892</v>
      </c>
      <c r="CY402" s="196">
        <f t="shared" si="876"/>
        <v>237</v>
      </c>
      <c r="CZ402" s="298">
        <f t="shared" si="877"/>
        <v>237</v>
      </c>
      <c r="DA402" s="31">
        <f t="shared" si="878"/>
        <v>972.88251547303264</v>
      </c>
      <c r="DB402" s="121">
        <f t="shared" si="879"/>
        <v>17595.70910698497</v>
      </c>
      <c r="DC402" s="196">
        <f t="shared" si="838"/>
        <v>0</v>
      </c>
      <c r="DD402" s="298">
        <f t="shared" si="839"/>
        <v>0</v>
      </c>
      <c r="DE402" s="9" t="str">
        <f t="shared" si="840"/>
        <v/>
      </c>
      <c r="DF402" s="11" t="str">
        <f t="shared" si="841"/>
        <v/>
      </c>
      <c r="DG402" s="29">
        <f t="shared" si="880"/>
        <v>972.88251547303275</v>
      </c>
      <c r="DH402" s="11">
        <f t="shared" si="881"/>
        <v>17595.70910698497</v>
      </c>
    </row>
    <row r="403" spans="1:112">
      <c r="A403" s="284" t="s">
        <v>291</v>
      </c>
      <c r="B403" s="270" t="s">
        <v>578</v>
      </c>
      <c r="C403" s="269">
        <v>234377</v>
      </c>
      <c r="D403" s="138">
        <v>10</v>
      </c>
      <c r="E403" s="335">
        <v>287</v>
      </c>
      <c r="F403" s="115">
        <v>1</v>
      </c>
      <c r="G403" s="116">
        <f t="shared" si="819"/>
        <v>286</v>
      </c>
      <c r="H403" s="108">
        <f t="shared" si="826"/>
        <v>286</v>
      </c>
      <c r="I403" s="376">
        <f t="shared" si="828"/>
        <v>286</v>
      </c>
      <c r="J403" s="375"/>
      <c r="K403" s="5">
        <v>36</v>
      </c>
      <c r="L403" s="302">
        <f t="shared" si="820"/>
        <v>36</v>
      </c>
      <c r="M403" s="512">
        <v>5</v>
      </c>
      <c r="N403" s="302">
        <f t="shared" si="842"/>
        <v>5</v>
      </c>
      <c r="O403" s="512"/>
      <c r="P403" s="302">
        <f t="shared" si="843"/>
        <v>0</v>
      </c>
      <c r="Q403" s="521">
        <v>2.1388888888888888</v>
      </c>
      <c r="R403" s="120">
        <f t="shared" si="809"/>
        <v>77</v>
      </c>
      <c r="S403" s="521">
        <v>2.4</v>
      </c>
      <c r="T403" s="120">
        <f t="shared" si="844"/>
        <v>12</v>
      </c>
      <c r="U403" s="512"/>
      <c r="V403" s="120">
        <f t="shared" si="845"/>
        <v>0</v>
      </c>
      <c r="W403" s="512">
        <v>73.388888888888886</v>
      </c>
      <c r="X403" s="7">
        <f t="shared" si="751"/>
        <v>2642</v>
      </c>
      <c r="Y403" s="6">
        <v>71.8</v>
      </c>
      <c r="Z403" s="7">
        <f t="shared" si="846"/>
        <v>359</v>
      </c>
      <c r="AA403" s="6"/>
      <c r="AB403" s="7">
        <f t="shared" si="847"/>
        <v>0</v>
      </c>
      <c r="AC403" s="8">
        <f t="shared" si="848"/>
        <v>41</v>
      </c>
      <c r="AD403" s="298">
        <f t="shared" si="810"/>
        <v>41</v>
      </c>
      <c r="AE403" s="110">
        <f t="shared" si="849"/>
        <v>2.1707317073170733</v>
      </c>
      <c r="AF403" s="9">
        <f t="shared" si="811"/>
        <v>89</v>
      </c>
      <c r="AG403" s="10">
        <f t="shared" si="850"/>
        <v>73.195121951219505</v>
      </c>
      <c r="AH403" s="11">
        <f t="shared" si="812"/>
        <v>3000.9999999999995</v>
      </c>
      <c r="AI403" s="6">
        <v>68</v>
      </c>
      <c r="AJ403" s="298">
        <f t="shared" si="851"/>
        <v>68</v>
      </c>
      <c r="AK403" s="6">
        <v>104</v>
      </c>
      <c r="AL403" s="298">
        <f t="shared" si="852"/>
        <v>104</v>
      </c>
      <c r="AM403" s="6"/>
      <c r="AN403" s="298">
        <f t="shared" si="853"/>
        <v>0</v>
      </c>
      <c r="AO403" s="188">
        <v>2.9657534246575343</v>
      </c>
      <c r="AP403" s="41">
        <f t="shared" si="813"/>
        <v>201.67123287671234</v>
      </c>
      <c r="AQ403" s="188">
        <v>6.3768656716417906</v>
      </c>
      <c r="AR403" s="41">
        <f t="shared" si="854"/>
        <v>663.19402985074623</v>
      </c>
      <c r="AS403" s="6"/>
      <c r="AT403" s="41">
        <f t="shared" si="855"/>
        <v>0</v>
      </c>
      <c r="AU403" s="6">
        <v>84.835616438356169</v>
      </c>
      <c r="AV403" s="111">
        <f t="shared" si="856"/>
        <v>5768.82191780822</v>
      </c>
      <c r="AW403" s="6">
        <v>79.992537313432834</v>
      </c>
      <c r="AX403" s="111">
        <f t="shared" si="857"/>
        <v>8319.2238805970155</v>
      </c>
      <c r="AY403" s="6"/>
      <c r="AZ403" s="118">
        <f t="shared" si="858"/>
        <v>0</v>
      </c>
      <c r="BA403" s="8">
        <f t="shared" si="859"/>
        <v>172</v>
      </c>
      <c r="BB403" s="298">
        <f t="shared" si="814"/>
        <v>172</v>
      </c>
      <c r="BC403" s="110">
        <f t="shared" si="860"/>
        <v>5.028286411206154</v>
      </c>
      <c r="BD403" s="9">
        <f t="shared" si="815"/>
        <v>864.86526272745846</v>
      </c>
      <c r="BE403" s="10">
        <f t="shared" si="861"/>
        <v>81.90724301398393</v>
      </c>
      <c r="BF403" s="11">
        <f t="shared" si="816"/>
        <v>14088.045798405235</v>
      </c>
      <c r="BG403" s="304">
        <f t="shared" si="827"/>
        <v>213</v>
      </c>
      <c r="BH403" s="298">
        <f t="shared" si="829"/>
        <v>213</v>
      </c>
      <c r="BI403" s="112">
        <f t="shared" si="862"/>
        <v>4.4782406700819646</v>
      </c>
      <c r="BJ403" s="113">
        <f t="shared" si="817"/>
        <v>953.86526272745846</v>
      </c>
      <c r="BK403" s="10">
        <f t="shared" si="863"/>
        <v>80.230261964343825</v>
      </c>
      <c r="BL403" s="119">
        <f t="shared" si="818"/>
        <v>17089.045798405234</v>
      </c>
      <c r="BM403" s="5">
        <v>20</v>
      </c>
      <c r="BN403" s="298">
        <f t="shared" si="824"/>
        <v>20</v>
      </c>
      <c r="BO403" s="6">
        <v>53</v>
      </c>
      <c r="BP403" s="298">
        <f t="shared" si="864"/>
        <v>53</v>
      </c>
      <c r="BQ403" s="6"/>
      <c r="BR403" s="298">
        <f t="shared" si="865"/>
        <v>0</v>
      </c>
      <c r="BS403" s="189">
        <v>2.3250000000000002</v>
      </c>
      <c r="BT403" s="41">
        <f t="shared" si="825"/>
        <v>46.5</v>
      </c>
      <c r="BU403" s="189">
        <v>2.3679245283018866</v>
      </c>
      <c r="BV403" s="41">
        <f t="shared" si="866"/>
        <v>125.49999999999999</v>
      </c>
      <c r="BW403" s="40"/>
      <c r="BX403" s="41">
        <f t="shared" si="867"/>
        <v>0</v>
      </c>
      <c r="BY403" s="6">
        <v>73.75</v>
      </c>
      <c r="BZ403" s="111">
        <f t="shared" si="752"/>
        <v>1475</v>
      </c>
      <c r="CA403" s="6">
        <v>73.15094339622641</v>
      </c>
      <c r="CB403" s="111">
        <f t="shared" si="868"/>
        <v>3876.9999999999995</v>
      </c>
      <c r="CC403" s="6"/>
      <c r="CD403" s="111">
        <f t="shared" si="869"/>
        <v>0</v>
      </c>
      <c r="CE403" s="8">
        <f t="shared" si="870"/>
        <v>73</v>
      </c>
      <c r="CF403" s="298">
        <f t="shared" si="821"/>
        <v>73</v>
      </c>
      <c r="CG403" s="110">
        <f t="shared" si="871"/>
        <v>2.3561643835616439</v>
      </c>
      <c r="CH403" s="9">
        <f t="shared" si="822"/>
        <v>172</v>
      </c>
      <c r="CI403" s="10">
        <f t="shared" si="872"/>
        <v>73.31506849315069</v>
      </c>
      <c r="CJ403" s="117">
        <f t="shared" si="823"/>
        <v>5352</v>
      </c>
      <c r="CK403" s="5"/>
      <c r="CL403" s="302">
        <f t="shared" si="873"/>
        <v>0</v>
      </c>
      <c r="CM403" s="189"/>
      <c r="CN403" s="9">
        <f t="shared" si="874"/>
        <v>0</v>
      </c>
      <c r="CO403" s="6"/>
      <c r="CP403" s="117">
        <f t="shared" si="875"/>
        <v>0</v>
      </c>
      <c r="CQ403" s="195">
        <f t="shared" si="830"/>
        <v>124</v>
      </c>
      <c r="CR403" s="298">
        <f t="shared" si="831"/>
        <v>124</v>
      </c>
      <c r="CS403" s="9">
        <f t="shared" si="832"/>
        <v>325.17123287671234</v>
      </c>
      <c r="CT403" s="117">
        <f t="shared" si="833"/>
        <v>9885.82191780822</v>
      </c>
      <c r="CU403" s="196">
        <f t="shared" si="834"/>
        <v>162</v>
      </c>
      <c r="CV403" s="298">
        <f t="shared" si="835"/>
        <v>162</v>
      </c>
      <c r="CW403" s="31">
        <f t="shared" si="836"/>
        <v>800.69402985074623</v>
      </c>
      <c r="CX403" s="121">
        <f t="shared" si="837"/>
        <v>12555.223880597016</v>
      </c>
      <c r="CY403" s="196">
        <f t="shared" si="876"/>
        <v>286</v>
      </c>
      <c r="CZ403" s="298">
        <f t="shared" si="877"/>
        <v>286</v>
      </c>
      <c r="DA403" s="31">
        <f t="shared" si="878"/>
        <v>1125.8652627274587</v>
      </c>
      <c r="DB403" s="121">
        <f t="shared" si="879"/>
        <v>22441.045798405234</v>
      </c>
      <c r="DC403" s="196">
        <f t="shared" si="838"/>
        <v>0</v>
      </c>
      <c r="DD403" s="298">
        <f t="shared" si="839"/>
        <v>0</v>
      </c>
      <c r="DE403" s="9" t="str">
        <f t="shared" si="840"/>
        <v/>
      </c>
      <c r="DF403" s="11" t="str">
        <f t="shared" si="841"/>
        <v/>
      </c>
      <c r="DG403" s="29">
        <f t="shared" si="880"/>
        <v>1125.8652627274585</v>
      </c>
      <c r="DH403" s="11">
        <f t="shared" si="881"/>
        <v>22441.045798405234</v>
      </c>
    </row>
    <row r="404" spans="1:112">
      <c r="A404" s="175" t="s">
        <v>78</v>
      </c>
      <c r="B404" s="176" t="s">
        <v>60</v>
      </c>
      <c r="C404" s="177">
        <v>238032</v>
      </c>
      <c r="D404" s="178">
        <v>1</v>
      </c>
      <c r="E404" s="335">
        <v>3892</v>
      </c>
      <c r="F404" s="115">
        <v>127</v>
      </c>
      <c r="G404" s="116">
        <f t="shared" si="819"/>
        <v>3765</v>
      </c>
      <c r="H404" s="108">
        <f t="shared" si="826"/>
        <v>3765</v>
      </c>
      <c r="I404" s="376">
        <f t="shared" si="828"/>
        <v>0</v>
      </c>
      <c r="J404" s="375"/>
      <c r="K404" s="5">
        <v>800</v>
      </c>
      <c r="L404" s="302">
        <f t="shared" si="820"/>
        <v>0</v>
      </c>
      <c r="M404" s="512">
        <v>0</v>
      </c>
      <c r="N404" s="302">
        <f t="shared" si="842"/>
        <v>0</v>
      </c>
      <c r="O404" s="512"/>
      <c r="P404" s="302">
        <f t="shared" si="843"/>
        <v>0</v>
      </c>
      <c r="Q404" s="521">
        <v>4.5</v>
      </c>
      <c r="R404" s="120">
        <f t="shared" si="809"/>
        <v>3600</v>
      </c>
      <c r="S404" s="521">
        <v>0</v>
      </c>
      <c r="T404" s="120">
        <f t="shared" si="844"/>
        <v>0</v>
      </c>
      <c r="U404" s="512"/>
      <c r="V404" s="120">
        <f t="shared" si="845"/>
        <v>0</v>
      </c>
      <c r="W404" s="512"/>
      <c r="X404" s="7">
        <f t="shared" si="751"/>
        <v>0</v>
      </c>
      <c r="Y404" s="6"/>
      <c r="Z404" s="7">
        <f t="shared" si="846"/>
        <v>0</v>
      </c>
      <c r="AA404" s="6"/>
      <c r="AB404" s="7">
        <f t="shared" si="847"/>
        <v>0</v>
      </c>
      <c r="AC404" s="8">
        <f t="shared" si="848"/>
        <v>800</v>
      </c>
      <c r="AD404" s="298">
        <f t="shared" si="810"/>
        <v>0</v>
      </c>
      <c r="AE404" s="110">
        <f t="shared" si="849"/>
        <v>4.5</v>
      </c>
      <c r="AF404" s="9">
        <f t="shared" si="811"/>
        <v>3600</v>
      </c>
      <c r="AG404" s="10">
        <f t="shared" si="850"/>
        <v>0</v>
      </c>
      <c r="AH404" s="11">
        <f t="shared" si="812"/>
        <v>0</v>
      </c>
      <c r="AI404" s="6">
        <v>1902</v>
      </c>
      <c r="AJ404" s="298">
        <f t="shared" si="851"/>
        <v>0</v>
      </c>
      <c r="AK404" s="6">
        <v>7</v>
      </c>
      <c r="AL404" s="298">
        <f t="shared" si="852"/>
        <v>0</v>
      </c>
      <c r="AM404" s="6"/>
      <c r="AN404" s="298">
        <f t="shared" si="853"/>
        <v>0</v>
      </c>
      <c r="AO404" s="188">
        <v>4.8</v>
      </c>
      <c r="AP404" s="41">
        <f t="shared" si="813"/>
        <v>9129.6</v>
      </c>
      <c r="AQ404" s="188">
        <v>6.7</v>
      </c>
      <c r="AR404" s="41">
        <f t="shared" si="854"/>
        <v>46.9</v>
      </c>
      <c r="AS404" s="6"/>
      <c r="AT404" s="41">
        <f t="shared" si="855"/>
        <v>0</v>
      </c>
      <c r="AU404" s="6"/>
      <c r="AV404" s="111">
        <f t="shared" si="856"/>
        <v>0</v>
      </c>
      <c r="AW404" s="6"/>
      <c r="AX404" s="111">
        <f t="shared" si="857"/>
        <v>0</v>
      </c>
      <c r="AY404" s="6"/>
      <c r="AZ404" s="118">
        <f t="shared" si="858"/>
        <v>0</v>
      </c>
      <c r="BA404" s="8">
        <f t="shared" si="859"/>
        <v>1909</v>
      </c>
      <c r="BB404" s="298">
        <f t="shared" si="814"/>
        <v>0</v>
      </c>
      <c r="BC404" s="110">
        <f t="shared" si="860"/>
        <v>4.8069669984284964</v>
      </c>
      <c r="BD404" s="9">
        <f t="shared" si="815"/>
        <v>9176.5</v>
      </c>
      <c r="BE404" s="10">
        <f t="shared" si="861"/>
        <v>0</v>
      </c>
      <c r="BF404" s="11">
        <f t="shared" si="816"/>
        <v>0</v>
      </c>
      <c r="BG404" s="304">
        <f t="shared" si="827"/>
        <v>2709</v>
      </c>
      <c r="BH404" s="298">
        <f t="shared" si="829"/>
        <v>0</v>
      </c>
      <c r="BI404" s="112">
        <f t="shared" si="862"/>
        <v>4.7163159837578439</v>
      </c>
      <c r="BJ404" s="113">
        <f t="shared" si="817"/>
        <v>12776.5</v>
      </c>
      <c r="BK404" s="10">
        <f t="shared" si="863"/>
        <v>0</v>
      </c>
      <c r="BL404" s="119">
        <f t="shared" si="818"/>
        <v>0</v>
      </c>
      <c r="BM404" s="5">
        <v>815</v>
      </c>
      <c r="BN404" s="298">
        <f t="shared" si="824"/>
        <v>0</v>
      </c>
      <c r="BO404" s="6">
        <v>50</v>
      </c>
      <c r="BP404" s="298">
        <f t="shared" si="864"/>
        <v>0</v>
      </c>
      <c r="BQ404" s="6"/>
      <c r="BR404" s="298">
        <f t="shared" si="865"/>
        <v>0</v>
      </c>
      <c r="BS404" s="189">
        <v>3.7</v>
      </c>
      <c r="BT404" s="41">
        <f t="shared" si="825"/>
        <v>3015.5</v>
      </c>
      <c r="BU404" s="189">
        <v>3.5</v>
      </c>
      <c r="BV404" s="41">
        <f t="shared" si="866"/>
        <v>175</v>
      </c>
      <c r="BW404" s="40"/>
      <c r="BX404" s="41">
        <f t="shared" si="867"/>
        <v>0</v>
      </c>
      <c r="BY404" s="6"/>
      <c r="BZ404" s="111">
        <f t="shared" si="752"/>
        <v>0</v>
      </c>
      <c r="CA404" s="6"/>
      <c r="CB404" s="111">
        <f t="shared" si="868"/>
        <v>0</v>
      </c>
      <c r="CC404" s="6"/>
      <c r="CD404" s="111">
        <f t="shared" si="869"/>
        <v>0</v>
      </c>
      <c r="CE404" s="8">
        <f t="shared" si="870"/>
        <v>865</v>
      </c>
      <c r="CF404" s="298">
        <f t="shared" si="821"/>
        <v>0</v>
      </c>
      <c r="CG404" s="110">
        <f t="shared" si="871"/>
        <v>3.6884393063583816</v>
      </c>
      <c r="CH404" s="9">
        <f t="shared" si="822"/>
        <v>3190.5</v>
      </c>
      <c r="CI404" s="10">
        <f t="shared" si="872"/>
        <v>0</v>
      </c>
      <c r="CJ404" s="117">
        <f t="shared" si="823"/>
        <v>0</v>
      </c>
      <c r="CK404" s="5">
        <v>191</v>
      </c>
      <c r="CL404" s="302">
        <f t="shared" si="873"/>
        <v>0</v>
      </c>
      <c r="CM404" s="189">
        <v>5.9</v>
      </c>
      <c r="CN404" s="9">
        <f t="shared" si="874"/>
        <v>1126.9000000000001</v>
      </c>
      <c r="CO404" s="6"/>
      <c r="CP404" s="117">
        <f t="shared" si="875"/>
        <v>0</v>
      </c>
      <c r="CQ404" s="195">
        <f t="shared" si="830"/>
        <v>3517</v>
      </c>
      <c r="CR404" s="298">
        <f t="shared" si="831"/>
        <v>0</v>
      </c>
      <c r="CS404" s="9">
        <f t="shared" si="832"/>
        <v>15745.1</v>
      </c>
      <c r="CT404" s="117" t="str">
        <f t="shared" si="833"/>
        <v/>
      </c>
      <c r="CU404" s="196">
        <f t="shared" si="834"/>
        <v>57</v>
      </c>
      <c r="CV404" s="298">
        <f t="shared" si="835"/>
        <v>0</v>
      </c>
      <c r="CW404" s="31">
        <f t="shared" si="836"/>
        <v>221.9</v>
      </c>
      <c r="CX404" s="121">
        <f t="shared" si="837"/>
        <v>0</v>
      </c>
      <c r="CY404" s="196">
        <f t="shared" si="876"/>
        <v>3574</v>
      </c>
      <c r="CZ404" s="298">
        <f t="shared" si="877"/>
        <v>0</v>
      </c>
      <c r="DA404" s="31">
        <f t="shared" si="878"/>
        <v>15967</v>
      </c>
      <c r="DB404" s="121" t="str">
        <f t="shared" si="879"/>
        <v/>
      </c>
      <c r="DC404" s="196">
        <f t="shared" si="838"/>
        <v>0</v>
      </c>
      <c r="DD404" s="298">
        <f t="shared" si="839"/>
        <v>0</v>
      </c>
      <c r="DE404" s="9" t="str">
        <f t="shared" si="840"/>
        <v/>
      </c>
      <c r="DF404" s="11" t="str">
        <f t="shared" si="841"/>
        <v/>
      </c>
      <c r="DG404" s="29">
        <f t="shared" si="880"/>
        <v>17093.900000000001</v>
      </c>
      <c r="DH404" s="11" t="str">
        <f t="shared" si="881"/>
        <v/>
      </c>
    </row>
    <row r="405" spans="1:112">
      <c r="A405" s="175" t="s">
        <v>78</v>
      </c>
      <c r="B405" s="176" t="s">
        <v>61</v>
      </c>
      <c r="C405" s="177">
        <v>237525</v>
      </c>
      <c r="D405" s="178">
        <v>3</v>
      </c>
      <c r="E405" s="335">
        <v>1400</v>
      </c>
      <c r="F405" s="115">
        <v>3</v>
      </c>
      <c r="G405" s="116">
        <f t="shared" si="819"/>
        <v>1397</v>
      </c>
      <c r="H405" s="108">
        <f t="shared" si="826"/>
        <v>1397</v>
      </c>
      <c r="I405" s="376">
        <f t="shared" si="828"/>
        <v>0</v>
      </c>
      <c r="J405" s="375"/>
      <c r="K405" s="5">
        <v>348</v>
      </c>
      <c r="L405" s="302">
        <f t="shared" si="820"/>
        <v>0</v>
      </c>
      <c r="M405" s="512">
        <v>0</v>
      </c>
      <c r="N405" s="302">
        <f t="shared" si="842"/>
        <v>0</v>
      </c>
      <c r="O405" s="512"/>
      <c r="P405" s="302">
        <f t="shared" si="843"/>
        <v>0</v>
      </c>
      <c r="Q405" s="521">
        <v>4.8</v>
      </c>
      <c r="R405" s="120">
        <f t="shared" si="809"/>
        <v>1670.3999999999999</v>
      </c>
      <c r="S405" s="521">
        <v>0</v>
      </c>
      <c r="T405" s="120">
        <f t="shared" si="844"/>
        <v>0</v>
      </c>
      <c r="U405" s="512"/>
      <c r="V405" s="120">
        <f t="shared" si="845"/>
        <v>0</v>
      </c>
      <c r="W405" s="512"/>
      <c r="X405" s="7">
        <f t="shared" si="751"/>
        <v>0</v>
      </c>
      <c r="Y405" s="6"/>
      <c r="Z405" s="7">
        <f t="shared" si="846"/>
        <v>0</v>
      </c>
      <c r="AA405" s="6"/>
      <c r="AB405" s="7">
        <f t="shared" si="847"/>
        <v>0</v>
      </c>
      <c r="AC405" s="8">
        <f t="shared" si="848"/>
        <v>348</v>
      </c>
      <c r="AD405" s="298">
        <f t="shared" si="810"/>
        <v>0</v>
      </c>
      <c r="AE405" s="110">
        <f t="shared" si="849"/>
        <v>4.8</v>
      </c>
      <c r="AF405" s="9">
        <f t="shared" si="811"/>
        <v>1670.3999999999999</v>
      </c>
      <c r="AG405" s="10">
        <f t="shared" si="850"/>
        <v>0</v>
      </c>
      <c r="AH405" s="11">
        <f t="shared" si="812"/>
        <v>0</v>
      </c>
      <c r="AI405" s="6">
        <v>579</v>
      </c>
      <c r="AJ405" s="298">
        <f t="shared" si="851"/>
        <v>0</v>
      </c>
      <c r="AK405" s="6">
        <v>12</v>
      </c>
      <c r="AL405" s="298">
        <f t="shared" si="852"/>
        <v>0</v>
      </c>
      <c r="AM405" s="6"/>
      <c r="AN405" s="298">
        <f t="shared" si="853"/>
        <v>0</v>
      </c>
      <c r="AO405" s="188">
        <v>5.8</v>
      </c>
      <c r="AP405" s="41">
        <f t="shared" si="813"/>
        <v>3358.2</v>
      </c>
      <c r="AQ405" s="188">
        <v>9.8000000000000007</v>
      </c>
      <c r="AR405" s="41">
        <f t="shared" si="854"/>
        <v>117.60000000000001</v>
      </c>
      <c r="AS405" s="6"/>
      <c r="AT405" s="41">
        <f t="shared" si="855"/>
        <v>0</v>
      </c>
      <c r="AU405" s="6"/>
      <c r="AV405" s="111">
        <f t="shared" si="856"/>
        <v>0</v>
      </c>
      <c r="AW405" s="6"/>
      <c r="AX405" s="111">
        <f t="shared" si="857"/>
        <v>0</v>
      </c>
      <c r="AY405" s="6"/>
      <c r="AZ405" s="118">
        <f t="shared" si="858"/>
        <v>0</v>
      </c>
      <c r="BA405" s="8">
        <f t="shared" si="859"/>
        <v>591</v>
      </c>
      <c r="BB405" s="298">
        <f t="shared" si="814"/>
        <v>0</v>
      </c>
      <c r="BC405" s="110">
        <f t="shared" si="860"/>
        <v>5.8812182741116743</v>
      </c>
      <c r="BD405" s="9">
        <f t="shared" si="815"/>
        <v>3475.7999999999997</v>
      </c>
      <c r="BE405" s="10">
        <f t="shared" si="861"/>
        <v>0</v>
      </c>
      <c r="BF405" s="11">
        <f t="shared" si="816"/>
        <v>0</v>
      </c>
      <c r="BG405" s="304">
        <f t="shared" si="827"/>
        <v>939</v>
      </c>
      <c r="BH405" s="298">
        <f t="shared" si="829"/>
        <v>0</v>
      </c>
      <c r="BI405" s="112">
        <f t="shared" si="862"/>
        <v>5.4805111821086259</v>
      </c>
      <c r="BJ405" s="113">
        <f t="shared" si="817"/>
        <v>5146.2</v>
      </c>
      <c r="BK405" s="10">
        <f t="shared" si="863"/>
        <v>0</v>
      </c>
      <c r="BL405" s="119">
        <f t="shared" si="818"/>
        <v>0</v>
      </c>
      <c r="BM405" s="5">
        <v>314</v>
      </c>
      <c r="BN405" s="298">
        <f t="shared" si="824"/>
        <v>0</v>
      </c>
      <c r="BO405" s="6">
        <v>41</v>
      </c>
      <c r="BP405" s="298">
        <f t="shared" si="864"/>
        <v>0</v>
      </c>
      <c r="BQ405" s="6"/>
      <c r="BR405" s="298">
        <f t="shared" si="865"/>
        <v>0</v>
      </c>
      <c r="BS405" s="189">
        <v>4.3</v>
      </c>
      <c r="BT405" s="41">
        <f t="shared" si="825"/>
        <v>1350.2</v>
      </c>
      <c r="BU405" s="189">
        <v>4</v>
      </c>
      <c r="BV405" s="41">
        <f t="shared" si="866"/>
        <v>164</v>
      </c>
      <c r="BW405" s="40"/>
      <c r="BX405" s="41">
        <f t="shared" si="867"/>
        <v>0</v>
      </c>
      <c r="BY405" s="6"/>
      <c r="BZ405" s="111">
        <f t="shared" si="752"/>
        <v>0</v>
      </c>
      <c r="CA405" s="6"/>
      <c r="CB405" s="111">
        <f t="shared" si="868"/>
        <v>0</v>
      </c>
      <c r="CC405" s="6"/>
      <c r="CD405" s="111">
        <f t="shared" si="869"/>
        <v>0</v>
      </c>
      <c r="CE405" s="8">
        <f t="shared" si="870"/>
        <v>355</v>
      </c>
      <c r="CF405" s="298">
        <f t="shared" si="821"/>
        <v>0</v>
      </c>
      <c r="CG405" s="110">
        <f t="shared" si="871"/>
        <v>4.2653521126760561</v>
      </c>
      <c r="CH405" s="9">
        <f t="shared" si="822"/>
        <v>1514.1999999999998</v>
      </c>
      <c r="CI405" s="10">
        <f t="shared" si="872"/>
        <v>0</v>
      </c>
      <c r="CJ405" s="117">
        <f t="shared" si="823"/>
        <v>0</v>
      </c>
      <c r="CK405" s="5">
        <v>103</v>
      </c>
      <c r="CL405" s="302">
        <f t="shared" si="873"/>
        <v>0</v>
      </c>
      <c r="CM405" s="189">
        <v>7.2</v>
      </c>
      <c r="CN405" s="9">
        <f t="shared" si="874"/>
        <v>741.6</v>
      </c>
      <c r="CO405" s="6"/>
      <c r="CP405" s="117">
        <f t="shared" si="875"/>
        <v>0</v>
      </c>
      <c r="CQ405" s="195">
        <f t="shared" si="830"/>
        <v>1241</v>
      </c>
      <c r="CR405" s="298">
        <f t="shared" si="831"/>
        <v>0</v>
      </c>
      <c r="CS405" s="9">
        <f t="shared" si="832"/>
        <v>6378.7999999999993</v>
      </c>
      <c r="CT405" s="117" t="str">
        <f t="shared" si="833"/>
        <v/>
      </c>
      <c r="CU405" s="196">
        <f t="shared" si="834"/>
        <v>53</v>
      </c>
      <c r="CV405" s="298">
        <f t="shared" si="835"/>
        <v>0</v>
      </c>
      <c r="CW405" s="31">
        <f t="shared" si="836"/>
        <v>281.60000000000002</v>
      </c>
      <c r="CX405" s="121">
        <f t="shared" si="837"/>
        <v>0</v>
      </c>
      <c r="CY405" s="196">
        <f t="shared" si="876"/>
        <v>1294</v>
      </c>
      <c r="CZ405" s="298">
        <f t="shared" si="877"/>
        <v>0</v>
      </c>
      <c r="DA405" s="31">
        <f t="shared" si="878"/>
        <v>6660.4</v>
      </c>
      <c r="DB405" s="121" t="str">
        <f t="shared" si="879"/>
        <v/>
      </c>
      <c r="DC405" s="196">
        <f t="shared" si="838"/>
        <v>0</v>
      </c>
      <c r="DD405" s="298">
        <f t="shared" si="839"/>
        <v>0</v>
      </c>
      <c r="DE405" s="9" t="str">
        <f t="shared" si="840"/>
        <v/>
      </c>
      <c r="DF405" s="11" t="str">
        <f t="shared" si="841"/>
        <v/>
      </c>
      <c r="DG405" s="29">
        <f t="shared" si="880"/>
        <v>7402</v>
      </c>
      <c r="DH405" s="11" t="str">
        <f t="shared" si="881"/>
        <v/>
      </c>
    </row>
    <row r="406" spans="1:112">
      <c r="A406" s="175" t="s">
        <v>78</v>
      </c>
      <c r="B406" s="285" t="s">
        <v>64</v>
      </c>
      <c r="C406" s="286">
        <v>237367</v>
      </c>
      <c r="D406" s="287">
        <v>5</v>
      </c>
      <c r="E406" s="335">
        <v>645</v>
      </c>
      <c r="F406" s="115">
        <v>5</v>
      </c>
      <c r="G406" s="116">
        <f t="shared" si="819"/>
        <v>640</v>
      </c>
      <c r="H406" s="108">
        <f t="shared" si="826"/>
        <v>640</v>
      </c>
      <c r="I406" s="376">
        <f t="shared" si="828"/>
        <v>0</v>
      </c>
      <c r="J406" s="375"/>
      <c r="K406" s="5">
        <v>120</v>
      </c>
      <c r="L406" s="302">
        <f t="shared" si="820"/>
        <v>0</v>
      </c>
      <c r="M406" s="512">
        <v>0</v>
      </c>
      <c r="N406" s="302">
        <f t="shared" si="842"/>
        <v>0</v>
      </c>
      <c r="O406" s="512"/>
      <c r="P406" s="302">
        <f t="shared" si="843"/>
        <v>0</v>
      </c>
      <c r="Q406" s="521">
        <v>4.8</v>
      </c>
      <c r="R406" s="120">
        <f t="shared" si="809"/>
        <v>576</v>
      </c>
      <c r="S406" s="521">
        <v>0</v>
      </c>
      <c r="T406" s="120">
        <f t="shared" si="844"/>
        <v>0</v>
      </c>
      <c r="U406" s="512"/>
      <c r="V406" s="120">
        <f t="shared" si="845"/>
        <v>0</v>
      </c>
      <c r="W406" s="512"/>
      <c r="X406" s="7">
        <f t="shared" si="751"/>
        <v>0</v>
      </c>
      <c r="Y406" s="6"/>
      <c r="Z406" s="7">
        <f t="shared" si="846"/>
        <v>0</v>
      </c>
      <c r="AA406" s="6"/>
      <c r="AB406" s="7">
        <f t="shared" si="847"/>
        <v>0</v>
      </c>
      <c r="AC406" s="8">
        <f t="shared" si="848"/>
        <v>120</v>
      </c>
      <c r="AD406" s="298">
        <f t="shared" si="810"/>
        <v>0</v>
      </c>
      <c r="AE406" s="110">
        <f t="shared" si="849"/>
        <v>4.8</v>
      </c>
      <c r="AF406" s="9">
        <f t="shared" si="811"/>
        <v>576</v>
      </c>
      <c r="AG406" s="10">
        <f t="shared" si="850"/>
        <v>0</v>
      </c>
      <c r="AH406" s="11">
        <f t="shared" si="812"/>
        <v>0</v>
      </c>
      <c r="AI406" s="6">
        <v>198</v>
      </c>
      <c r="AJ406" s="298">
        <f t="shared" si="851"/>
        <v>0</v>
      </c>
      <c r="AK406" s="6">
        <v>9</v>
      </c>
      <c r="AL406" s="298">
        <f t="shared" si="852"/>
        <v>0</v>
      </c>
      <c r="AM406" s="6"/>
      <c r="AN406" s="298">
        <f t="shared" si="853"/>
        <v>0</v>
      </c>
      <c r="AO406" s="188">
        <v>6.3</v>
      </c>
      <c r="AP406" s="41">
        <f t="shared" si="813"/>
        <v>1247.3999999999999</v>
      </c>
      <c r="AQ406" s="188">
        <v>9.1</v>
      </c>
      <c r="AR406" s="41">
        <f t="shared" si="854"/>
        <v>81.899999999999991</v>
      </c>
      <c r="AS406" s="6"/>
      <c r="AT406" s="41">
        <f t="shared" si="855"/>
        <v>0</v>
      </c>
      <c r="AU406" s="6"/>
      <c r="AV406" s="111">
        <f t="shared" si="856"/>
        <v>0</v>
      </c>
      <c r="AW406" s="6"/>
      <c r="AX406" s="111">
        <f t="shared" si="857"/>
        <v>0</v>
      </c>
      <c r="AY406" s="6"/>
      <c r="AZ406" s="118">
        <f t="shared" si="858"/>
        <v>0</v>
      </c>
      <c r="BA406" s="8">
        <f t="shared" si="859"/>
        <v>207</v>
      </c>
      <c r="BB406" s="298">
        <f t="shared" si="814"/>
        <v>0</v>
      </c>
      <c r="BC406" s="110">
        <f t="shared" si="860"/>
        <v>6.4217391304347826</v>
      </c>
      <c r="BD406" s="9">
        <f t="shared" si="815"/>
        <v>1329.3</v>
      </c>
      <c r="BE406" s="10">
        <f t="shared" si="861"/>
        <v>0</v>
      </c>
      <c r="BF406" s="11">
        <f t="shared" si="816"/>
        <v>0</v>
      </c>
      <c r="BG406" s="304">
        <f t="shared" si="827"/>
        <v>327</v>
      </c>
      <c r="BH406" s="298">
        <f t="shared" si="829"/>
        <v>0</v>
      </c>
      <c r="BI406" s="112">
        <f t="shared" si="862"/>
        <v>5.8266055045871559</v>
      </c>
      <c r="BJ406" s="113">
        <f t="shared" si="817"/>
        <v>1905.3</v>
      </c>
      <c r="BK406" s="10">
        <f t="shared" si="863"/>
        <v>0</v>
      </c>
      <c r="BL406" s="119">
        <f t="shared" si="818"/>
        <v>0</v>
      </c>
      <c r="BM406" s="5">
        <v>235</v>
      </c>
      <c r="BN406" s="298">
        <f t="shared" si="824"/>
        <v>0</v>
      </c>
      <c r="BO406" s="6">
        <v>21</v>
      </c>
      <c r="BP406" s="298">
        <f t="shared" si="864"/>
        <v>0</v>
      </c>
      <c r="BQ406" s="6"/>
      <c r="BR406" s="298">
        <f t="shared" si="865"/>
        <v>0</v>
      </c>
      <c r="BS406" s="189">
        <v>3.7</v>
      </c>
      <c r="BT406" s="41">
        <f t="shared" si="825"/>
        <v>869.5</v>
      </c>
      <c r="BU406" s="189">
        <v>6</v>
      </c>
      <c r="BV406" s="41">
        <f t="shared" si="866"/>
        <v>126</v>
      </c>
      <c r="BW406" s="40"/>
      <c r="BX406" s="41">
        <f t="shared" si="867"/>
        <v>0</v>
      </c>
      <c r="BY406" s="6"/>
      <c r="BZ406" s="111">
        <f t="shared" si="752"/>
        <v>0</v>
      </c>
      <c r="CA406" s="6"/>
      <c r="CB406" s="111">
        <f t="shared" si="868"/>
        <v>0</v>
      </c>
      <c r="CC406" s="6"/>
      <c r="CD406" s="111">
        <f t="shared" si="869"/>
        <v>0</v>
      </c>
      <c r="CE406" s="8">
        <f t="shared" si="870"/>
        <v>256</v>
      </c>
      <c r="CF406" s="298">
        <f t="shared" si="821"/>
        <v>0</v>
      </c>
      <c r="CG406" s="110">
        <f t="shared" si="871"/>
        <v>3.888671875</v>
      </c>
      <c r="CH406" s="9">
        <f t="shared" si="822"/>
        <v>995.5</v>
      </c>
      <c r="CI406" s="10">
        <f t="shared" si="872"/>
        <v>0</v>
      </c>
      <c r="CJ406" s="117">
        <f t="shared" si="823"/>
        <v>0</v>
      </c>
      <c r="CK406" s="5">
        <v>57</v>
      </c>
      <c r="CL406" s="302">
        <f t="shared" si="873"/>
        <v>0</v>
      </c>
      <c r="CM406" s="189">
        <v>6.9</v>
      </c>
      <c r="CN406" s="9">
        <f t="shared" si="874"/>
        <v>393.3</v>
      </c>
      <c r="CO406" s="6"/>
      <c r="CP406" s="117">
        <f t="shared" si="875"/>
        <v>0</v>
      </c>
      <c r="CQ406" s="195">
        <f t="shared" si="830"/>
        <v>553</v>
      </c>
      <c r="CR406" s="298">
        <f t="shared" si="831"/>
        <v>0</v>
      </c>
      <c r="CS406" s="9">
        <f t="shared" si="832"/>
        <v>2692.8999999999996</v>
      </c>
      <c r="CT406" s="117" t="str">
        <f t="shared" si="833"/>
        <v/>
      </c>
      <c r="CU406" s="196">
        <f t="shared" si="834"/>
        <v>30</v>
      </c>
      <c r="CV406" s="298">
        <f t="shared" si="835"/>
        <v>0</v>
      </c>
      <c r="CW406" s="31">
        <f t="shared" si="836"/>
        <v>207.89999999999998</v>
      </c>
      <c r="CX406" s="121">
        <f t="shared" si="837"/>
        <v>0</v>
      </c>
      <c r="CY406" s="196">
        <f t="shared" si="876"/>
        <v>583</v>
      </c>
      <c r="CZ406" s="298">
        <f t="shared" si="877"/>
        <v>0</v>
      </c>
      <c r="DA406" s="31">
        <f t="shared" si="878"/>
        <v>2900.7999999999997</v>
      </c>
      <c r="DB406" s="121" t="str">
        <f t="shared" si="879"/>
        <v/>
      </c>
      <c r="DC406" s="196">
        <f t="shared" si="838"/>
        <v>0</v>
      </c>
      <c r="DD406" s="298">
        <f t="shared" si="839"/>
        <v>0</v>
      </c>
      <c r="DE406" s="9" t="str">
        <f t="shared" si="840"/>
        <v/>
      </c>
      <c r="DF406" s="11" t="str">
        <f t="shared" si="841"/>
        <v/>
      </c>
      <c r="DG406" s="29">
        <f t="shared" si="880"/>
        <v>3294.1000000000004</v>
      </c>
      <c r="DH406" s="11" t="str">
        <f t="shared" si="881"/>
        <v/>
      </c>
    </row>
    <row r="407" spans="1:112">
      <c r="A407" s="175" t="s">
        <v>78</v>
      </c>
      <c r="B407" s="176" t="s">
        <v>62</v>
      </c>
      <c r="C407" s="177">
        <v>237215</v>
      </c>
      <c r="D407" s="178">
        <v>6</v>
      </c>
      <c r="E407" s="335">
        <v>207</v>
      </c>
      <c r="F407" s="115">
        <v>1</v>
      </c>
      <c r="G407" s="116">
        <f t="shared" si="819"/>
        <v>206</v>
      </c>
      <c r="H407" s="108">
        <f t="shared" si="826"/>
        <v>206</v>
      </c>
      <c r="I407" s="376">
        <f t="shared" si="828"/>
        <v>0</v>
      </c>
      <c r="J407" s="375"/>
      <c r="K407" s="5">
        <v>15</v>
      </c>
      <c r="L407" s="302">
        <f t="shared" si="820"/>
        <v>0</v>
      </c>
      <c r="M407" s="512">
        <v>1</v>
      </c>
      <c r="N407" s="302">
        <f t="shared" si="842"/>
        <v>0</v>
      </c>
      <c r="O407" s="512"/>
      <c r="P407" s="302">
        <f t="shared" si="843"/>
        <v>0</v>
      </c>
      <c r="Q407" s="521">
        <v>4.9000000000000004</v>
      </c>
      <c r="R407" s="120">
        <f t="shared" si="809"/>
        <v>73.5</v>
      </c>
      <c r="S407" s="521">
        <v>9</v>
      </c>
      <c r="T407" s="120">
        <f t="shared" si="844"/>
        <v>9</v>
      </c>
      <c r="U407" s="512"/>
      <c r="V407" s="120">
        <f t="shared" si="845"/>
        <v>0</v>
      </c>
      <c r="W407" s="512"/>
      <c r="X407" s="7">
        <f t="shared" si="751"/>
        <v>0</v>
      </c>
      <c r="Y407" s="6"/>
      <c r="Z407" s="7">
        <f t="shared" si="846"/>
        <v>0</v>
      </c>
      <c r="AA407" s="6"/>
      <c r="AB407" s="7">
        <f t="shared" si="847"/>
        <v>0</v>
      </c>
      <c r="AC407" s="8">
        <f t="shared" si="848"/>
        <v>16</v>
      </c>
      <c r="AD407" s="298">
        <f t="shared" si="810"/>
        <v>0</v>
      </c>
      <c r="AE407" s="110">
        <f t="shared" si="849"/>
        <v>5.15625</v>
      </c>
      <c r="AF407" s="9">
        <f t="shared" si="811"/>
        <v>82.5</v>
      </c>
      <c r="AG407" s="10">
        <f t="shared" si="850"/>
        <v>0</v>
      </c>
      <c r="AH407" s="11">
        <f t="shared" si="812"/>
        <v>0</v>
      </c>
      <c r="AI407" s="6">
        <v>56</v>
      </c>
      <c r="AJ407" s="298">
        <f t="shared" si="851"/>
        <v>0</v>
      </c>
      <c r="AK407" s="6">
        <v>4</v>
      </c>
      <c r="AL407" s="298">
        <f t="shared" si="852"/>
        <v>0</v>
      </c>
      <c r="AM407" s="6"/>
      <c r="AN407" s="298">
        <f t="shared" si="853"/>
        <v>0</v>
      </c>
      <c r="AO407" s="188">
        <v>6.5</v>
      </c>
      <c r="AP407" s="41">
        <f t="shared" si="813"/>
        <v>364</v>
      </c>
      <c r="AQ407" s="188">
        <v>11</v>
      </c>
      <c r="AR407" s="41">
        <f t="shared" si="854"/>
        <v>44</v>
      </c>
      <c r="AS407" s="6"/>
      <c r="AT407" s="41">
        <f t="shared" si="855"/>
        <v>0</v>
      </c>
      <c r="AU407" s="6"/>
      <c r="AV407" s="111">
        <f t="shared" si="856"/>
        <v>0</v>
      </c>
      <c r="AW407" s="6"/>
      <c r="AX407" s="111">
        <f t="shared" si="857"/>
        <v>0</v>
      </c>
      <c r="AY407" s="6"/>
      <c r="AZ407" s="118">
        <f t="shared" si="858"/>
        <v>0</v>
      </c>
      <c r="BA407" s="8">
        <f t="shared" si="859"/>
        <v>60</v>
      </c>
      <c r="BB407" s="298">
        <f t="shared" si="814"/>
        <v>0</v>
      </c>
      <c r="BC407" s="110">
        <f t="shared" si="860"/>
        <v>6.8</v>
      </c>
      <c r="BD407" s="9">
        <f t="shared" si="815"/>
        <v>408</v>
      </c>
      <c r="BE407" s="10">
        <f t="shared" si="861"/>
        <v>0</v>
      </c>
      <c r="BF407" s="11">
        <f t="shared" si="816"/>
        <v>0</v>
      </c>
      <c r="BG407" s="304">
        <f t="shared" si="827"/>
        <v>76</v>
      </c>
      <c r="BH407" s="298">
        <f t="shared" si="829"/>
        <v>0</v>
      </c>
      <c r="BI407" s="112">
        <f t="shared" si="862"/>
        <v>6.4539473684210522</v>
      </c>
      <c r="BJ407" s="113">
        <f t="shared" si="817"/>
        <v>490.49999999999994</v>
      </c>
      <c r="BK407" s="10">
        <f t="shared" si="863"/>
        <v>0</v>
      </c>
      <c r="BL407" s="119">
        <f t="shared" si="818"/>
        <v>0</v>
      </c>
      <c r="BM407" s="5">
        <v>78</v>
      </c>
      <c r="BN407" s="298">
        <f t="shared" si="824"/>
        <v>0</v>
      </c>
      <c r="BO407" s="6">
        <v>19</v>
      </c>
      <c r="BP407" s="298">
        <f t="shared" si="864"/>
        <v>0</v>
      </c>
      <c r="BQ407" s="6"/>
      <c r="BR407" s="298">
        <f t="shared" si="865"/>
        <v>0</v>
      </c>
      <c r="BS407" s="189">
        <v>3.8</v>
      </c>
      <c r="BT407" s="41">
        <f t="shared" si="825"/>
        <v>296.39999999999998</v>
      </c>
      <c r="BU407" s="189">
        <v>5.3</v>
      </c>
      <c r="BV407" s="41">
        <f t="shared" si="866"/>
        <v>100.7</v>
      </c>
      <c r="BW407" s="40"/>
      <c r="BX407" s="41">
        <f t="shared" si="867"/>
        <v>0</v>
      </c>
      <c r="BY407" s="6"/>
      <c r="BZ407" s="111">
        <f t="shared" si="752"/>
        <v>0</v>
      </c>
      <c r="CA407" s="6"/>
      <c r="CB407" s="111">
        <f t="shared" si="868"/>
        <v>0</v>
      </c>
      <c r="CC407" s="6"/>
      <c r="CD407" s="111">
        <f t="shared" si="869"/>
        <v>0</v>
      </c>
      <c r="CE407" s="8">
        <f t="shared" si="870"/>
        <v>97</v>
      </c>
      <c r="CF407" s="298">
        <f t="shared" si="821"/>
        <v>0</v>
      </c>
      <c r="CG407" s="110">
        <f t="shared" si="871"/>
        <v>4.0938144329896904</v>
      </c>
      <c r="CH407" s="9">
        <f t="shared" si="822"/>
        <v>397.09999999999997</v>
      </c>
      <c r="CI407" s="10">
        <f t="shared" si="872"/>
        <v>0</v>
      </c>
      <c r="CJ407" s="117">
        <f t="shared" si="823"/>
        <v>0</v>
      </c>
      <c r="CK407" s="5">
        <v>33</v>
      </c>
      <c r="CL407" s="302">
        <f t="shared" si="873"/>
        <v>0</v>
      </c>
      <c r="CM407" s="189">
        <v>8.1</v>
      </c>
      <c r="CN407" s="9">
        <f t="shared" si="874"/>
        <v>267.3</v>
      </c>
      <c r="CO407" s="6"/>
      <c r="CP407" s="117">
        <f t="shared" si="875"/>
        <v>0</v>
      </c>
      <c r="CQ407" s="195">
        <f t="shared" si="830"/>
        <v>149</v>
      </c>
      <c r="CR407" s="298">
        <f t="shared" si="831"/>
        <v>0</v>
      </c>
      <c r="CS407" s="9">
        <f t="shared" si="832"/>
        <v>733.9</v>
      </c>
      <c r="CT407" s="117" t="str">
        <f t="shared" si="833"/>
        <v/>
      </c>
      <c r="CU407" s="196">
        <f t="shared" si="834"/>
        <v>24</v>
      </c>
      <c r="CV407" s="298">
        <f t="shared" si="835"/>
        <v>0</v>
      </c>
      <c r="CW407" s="31">
        <f t="shared" si="836"/>
        <v>153.69999999999999</v>
      </c>
      <c r="CX407" s="121">
        <f t="shared" si="837"/>
        <v>0</v>
      </c>
      <c r="CY407" s="196">
        <f t="shared" si="876"/>
        <v>173</v>
      </c>
      <c r="CZ407" s="298">
        <f t="shared" si="877"/>
        <v>0</v>
      </c>
      <c r="DA407" s="31">
        <f t="shared" si="878"/>
        <v>887.59999999999991</v>
      </c>
      <c r="DB407" s="121" t="str">
        <f t="shared" si="879"/>
        <v/>
      </c>
      <c r="DC407" s="196">
        <f t="shared" si="838"/>
        <v>0</v>
      </c>
      <c r="DD407" s="298">
        <f t="shared" si="839"/>
        <v>0</v>
      </c>
      <c r="DE407" s="9" t="str">
        <f t="shared" si="840"/>
        <v/>
      </c>
      <c r="DF407" s="11" t="str">
        <f t="shared" si="841"/>
        <v/>
      </c>
      <c r="DG407" s="29">
        <f t="shared" si="880"/>
        <v>1154.8999999999999</v>
      </c>
      <c r="DH407" s="11" t="str">
        <f t="shared" si="881"/>
        <v/>
      </c>
    </row>
    <row r="408" spans="1:112">
      <c r="A408" s="175" t="s">
        <v>78</v>
      </c>
      <c r="B408" s="176" t="s">
        <v>63</v>
      </c>
      <c r="C408" s="177">
        <v>237330</v>
      </c>
      <c r="D408" s="178">
        <v>6</v>
      </c>
      <c r="E408" s="335">
        <v>400</v>
      </c>
      <c r="F408" s="115">
        <v>17</v>
      </c>
      <c r="G408" s="116">
        <f t="shared" si="819"/>
        <v>383</v>
      </c>
      <c r="H408" s="108">
        <f t="shared" si="826"/>
        <v>383</v>
      </c>
      <c r="I408" s="376">
        <f t="shared" si="828"/>
        <v>0</v>
      </c>
      <c r="J408" s="375"/>
      <c r="K408" s="5">
        <v>103</v>
      </c>
      <c r="L408" s="302">
        <f t="shared" si="820"/>
        <v>0</v>
      </c>
      <c r="M408" s="512">
        <v>2</v>
      </c>
      <c r="N408" s="302">
        <f t="shared" si="842"/>
        <v>0</v>
      </c>
      <c r="O408" s="512"/>
      <c r="P408" s="302">
        <f t="shared" si="843"/>
        <v>0</v>
      </c>
      <c r="Q408" s="521">
        <v>4.5</v>
      </c>
      <c r="R408" s="120">
        <f t="shared" si="809"/>
        <v>463.5</v>
      </c>
      <c r="S408" s="521">
        <v>7.3</v>
      </c>
      <c r="T408" s="120">
        <f t="shared" si="844"/>
        <v>14.6</v>
      </c>
      <c r="U408" s="512"/>
      <c r="V408" s="120">
        <f t="shared" si="845"/>
        <v>0</v>
      </c>
      <c r="W408" s="512"/>
      <c r="X408" s="7">
        <f t="shared" si="751"/>
        <v>0</v>
      </c>
      <c r="Y408" s="6"/>
      <c r="Z408" s="7">
        <f t="shared" si="846"/>
        <v>0</v>
      </c>
      <c r="AA408" s="6"/>
      <c r="AB408" s="7">
        <f t="shared" si="847"/>
        <v>0</v>
      </c>
      <c r="AC408" s="8">
        <f t="shared" si="848"/>
        <v>105</v>
      </c>
      <c r="AD408" s="298">
        <f t="shared" si="810"/>
        <v>0</v>
      </c>
      <c r="AE408" s="110">
        <f t="shared" si="849"/>
        <v>4.5533333333333337</v>
      </c>
      <c r="AF408" s="9">
        <f t="shared" si="811"/>
        <v>478.1</v>
      </c>
      <c r="AG408" s="10">
        <f t="shared" si="850"/>
        <v>0</v>
      </c>
      <c r="AH408" s="11">
        <f t="shared" si="812"/>
        <v>0</v>
      </c>
      <c r="AI408" s="6">
        <v>151</v>
      </c>
      <c r="AJ408" s="298">
        <f t="shared" si="851"/>
        <v>0</v>
      </c>
      <c r="AK408" s="6">
        <v>3</v>
      </c>
      <c r="AL408" s="298">
        <f t="shared" si="852"/>
        <v>0</v>
      </c>
      <c r="AM408" s="6"/>
      <c r="AN408" s="298">
        <f t="shared" si="853"/>
        <v>0</v>
      </c>
      <c r="AO408" s="188">
        <v>5.5</v>
      </c>
      <c r="AP408" s="41">
        <f t="shared" si="813"/>
        <v>830.5</v>
      </c>
      <c r="AQ408" s="188">
        <v>7.8</v>
      </c>
      <c r="AR408" s="41">
        <f t="shared" si="854"/>
        <v>23.4</v>
      </c>
      <c r="AS408" s="6"/>
      <c r="AT408" s="41">
        <f t="shared" si="855"/>
        <v>0</v>
      </c>
      <c r="AU408" s="6"/>
      <c r="AV408" s="111">
        <f t="shared" si="856"/>
        <v>0</v>
      </c>
      <c r="AW408" s="6"/>
      <c r="AX408" s="111">
        <f t="shared" si="857"/>
        <v>0</v>
      </c>
      <c r="AY408" s="6"/>
      <c r="AZ408" s="118">
        <f t="shared" si="858"/>
        <v>0</v>
      </c>
      <c r="BA408" s="8">
        <f t="shared" si="859"/>
        <v>154</v>
      </c>
      <c r="BB408" s="298">
        <f t="shared" si="814"/>
        <v>0</v>
      </c>
      <c r="BC408" s="110">
        <f t="shared" si="860"/>
        <v>5.5448051948051944</v>
      </c>
      <c r="BD408" s="9">
        <f t="shared" si="815"/>
        <v>853.9</v>
      </c>
      <c r="BE408" s="10">
        <f t="shared" si="861"/>
        <v>0</v>
      </c>
      <c r="BF408" s="11">
        <f t="shared" si="816"/>
        <v>0</v>
      </c>
      <c r="BG408" s="304">
        <f t="shared" si="827"/>
        <v>259</v>
      </c>
      <c r="BH408" s="298">
        <f t="shared" si="829"/>
        <v>0</v>
      </c>
      <c r="BI408" s="112">
        <f t="shared" si="862"/>
        <v>5.1428571428571432</v>
      </c>
      <c r="BJ408" s="113">
        <f t="shared" si="817"/>
        <v>1332</v>
      </c>
      <c r="BK408" s="10">
        <f t="shared" si="863"/>
        <v>0</v>
      </c>
      <c r="BL408" s="119">
        <f t="shared" si="818"/>
        <v>0</v>
      </c>
      <c r="BM408" s="5">
        <v>81</v>
      </c>
      <c r="BN408" s="298">
        <f t="shared" si="824"/>
        <v>0</v>
      </c>
      <c r="BO408" s="6">
        <v>19</v>
      </c>
      <c r="BP408" s="298">
        <f t="shared" si="864"/>
        <v>0</v>
      </c>
      <c r="BQ408" s="6"/>
      <c r="BR408" s="298">
        <f t="shared" si="865"/>
        <v>0</v>
      </c>
      <c r="BS408" s="189">
        <v>4.5</v>
      </c>
      <c r="BT408" s="41">
        <f t="shared" si="825"/>
        <v>364.5</v>
      </c>
      <c r="BU408" s="189">
        <v>6.7</v>
      </c>
      <c r="BV408" s="41">
        <f t="shared" si="866"/>
        <v>127.3</v>
      </c>
      <c r="BW408" s="40"/>
      <c r="BX408" s="41">
        <f t="shared" si="867"/>
        <v>0</v>
      </c>
      <c r="BY408" s="6"/>
      <c r="BZ408" s="111">
        <f t="shared" si="752"/>
        <v>0</v>
      </c>
      <c r="CA408" s="6"/>
      <c r="CB408" s="111">
        <f t="shared" si="868"/>
        <v>0</v>
      </c>
      <c r="CC408" s="6"/>
      <c r="CD408" s="111">
        <f t="shared" si="869"/>
        <v>0</v>
      </c>
      <c r="CE408" s="8">
        <f t="shared" si="870"/>
        <v>100</v>
      </c>
      <c r="CF408" s="298">
        <f t="shared" si="821"/>
        <v>0</v>
      </c>
      <c r="CG408" s="110">
        <f t="shared" si="871"/>
        <v>4.9180000000000001</v>
      </c>
      <c r="CH408" s="9">
        <f t="shared" si="822"/>
        <v>491.8</v>
      </c>
      <c r="CI408" s="10">
        <f t="shared" si="872"/>
        <v>0</v>
      </c>
      <c r="CJ408" s="117">
        <f t="shared" si="823"/>
        <v>0</v>
      </c>
      <c r="CK408" s="5">
        <v>24</v>
      </c>
      <c r="CL408" s="302">
        <f t="shared" si="873"/>
        <v>0</v>
      </c>
      <c r="CM408" s="189">
        <v>5.9</v>
      </c>
      <c r="CN408" s="9">
        <f t="shared" si="874"/>
        <v>141.60000000000002</v>
      </c>
      <c r="CO408" s="6"/>
      <c r="CP408" s="117">
        <f t="shared" si="875"/>
        <v>0</v>
      </c>
      <c r="CQ408" s="195">
        <f t="shared" si="830"/>
        <v>335</v>
      </c>
      <c r="CR408" s="298">
        <f t="shared" si="831"/>
        <v>0</v>
      </c>
      <c r="CS408" s="9">
        <f t="shared" si="832"/>
        <v>1658.5</v>
      </c>
      <c r="CT408" s="117" t="str">
        <f t="shared" si="833"/>
        <v/>
      </c>
      <c r="CU408" s="196">
        <f t="shared" si="834"/>
        <v>24</v>
      </c>
      <c r="CV408" s="298">
        <f t="shared" si="835"/>
        <v>0</v>
      </c>
      <c r="CW408" s="31">
        <f t="shared" si="836"/>
        <v>165.3</v>
      </c>
      <c r="CX408" s="121">
        <f t="shared" si="837"/>
        <v>0</v>
      </c>
      <c r="CY408" s="196">
        <f t="shared" si="876"/>
        <v>359</v>
      </c>
      <c r="CZ408" s="298">
        <f t="shared" si="877"/>
        <v>0</v>
      </c>
      <c r="DA408" s="31">
        <f t="shared" si="878"/>
        <v>1823.8</v>
      </c>
      <c r="DB408" s="121" t="str">
        <f t="shared" si="879"/>
        <v/>
      </c>
      <c r="DC408" s="196">
        <f t="shared" si="838"/>
        <v>0</v>
      </c>
      <c r="DD408" s="298">
        <f t="shared" si="839"/>
        <v>0</v>
      </c>
      <c r="DE408" s="9" t="str">
        <f t="shared" si="840"/>
        <v/>
      </c>
      <c r="DF408" s="11" t="str">
        <f t="shared" si="841"/>
        <v/>
      </c>
      <c r="DG408" s="29">
        <f t="shared" si="880"/>
        <v>1965.4</v>
      </c>
      <c r="DH408" s="11" t="str">
        <f t="shared" si="881"/>
        <v/>
      </c>
    </row>
    <row r="409" spans="1:112">
      <c r="A409" s="175" t="s">
        <v>78</v>
      </c>
      <c r="B409" s="176" t="s">
        <v>65</v>
      </c>
      <c r="C409" s="177">
        <v>237385</v>
      </c>
      <c r="D409" s="178">
        <v>6</v>
      </c>
      <c r="E409" s="335">
        <v>174</v>
      </c>
      <c r="F409" s="115">
        <v>6</v>
      </c>
      <c r="G409" s="116">
        <f t="shared" si="819"/>
        <v>168</v>
      </c>
      <c r="H409" s="108">
        <f t="shared" si="826"/>
        <v>168</v>
      </c>
      <c r="I409" s="376">
        <f t="shared" si="828"/>
        <v>0</v>
      </c>
      <c r="J409" s="375"/>
      <c r="K409" s="5">
        <v>41</v>
      </c>
      <c r="L409" s="302">
        <f t="shared" si="820"/>
        <v>0</v>
      </c>
      <c r="M409" s="512">
        <v>0</v>
      </c>
      <c r="N409" s="302">
        <f t="shared" si="842"/>
        <v>0</v>
      </c>
      <c r="O409" s="512"/>
      <c r="P409" s="302">
        <f t="shared" si="843"/>
        <v>0</v>
      </c>
      <c r="Q409" s="521">
        <v>4.7</v>
      </c>
      <c r="R409" s="120">
        <f t="shared" si="809"/>
        <v>192.70000000000002</v>
      </c>
      <c r="S409" s="521">
        <v>0</v>
      </c>
      <c r="T409" s="120">
        <f t="shared" si="844"/>
        <v>0</v>
      </c>
      <c r="U409" s="512"/>
      <c r="V409" s="120">
        <f t="shared" si="845"/>
        <v>0</v>
      </c>
      <c r="W409" s="512"/>
      <c r="X409" s="7">
        <f t="shared" si="751"/>
        <v>0</v>
      </c>
      <c r="Y409" s="6"/>
      <c r="Z409" s="7">
        <f t="shared" si="846"/>
        <v>0</v>
      </c>
      <c r="AA409" s="6"/>
      <c r="AB409" s="7">
        <f t="shared" si="847"/>
        <v>0</v>
      </c>
      <c r="AC409" s="8">
        <f t="shared" si="848"/>
        <v>41</v>
      </c>
      <c r="AD409" s="298">
        <f t="shared" si="810"/>
        <v>0</v>
      </c>
      <c r="AE409" s="110">
        <f t="shared" si="849"/>
        <v>4.7</v>
      </c>
      <c r="AF409" s="9">
        <f t="shared" si="811"/>
        <v>192.70000000000002</v>
      </c>
      <c r="AG409" s="10">
        <f t="shared" si="850"/>
        <v>0</v>
      </c>
      <c r="AH409" s="11">
        <f t="shared" si="812"/>
        <v>0</v>
      </c>
      <c r="AI409" s="6">
        <v>74</v>
      </c>
      <c r="AJ409" s="298">
        <f t="shared" si="851"/>
        <v>0</v>
      </c>
      <c r="AK409" s="6">
        <v>1</v>
      </c>
      <c r="AL409" s="298">
        <f t="shared" si="852"/>
        <v>0</v>
      </c>
      <c r="AM409" s="6"/>
      <c r="AN409" s="298">
        <f t="shared" si="853"/>
        <v>0</v>
      </c>
      <c r="AO409" s="188">
        <v>5.3</v>
      </c>
      <c r="AP409" s="41">
        <f t="shared" si="813"/>
        <v>392.2</v>
      </c>
      <c r="AQ409" s="188">
        <v>7</v>
      </c>
      <c r="AR409" s="41">
        <f t="shared" si="854"/>
        <v>7</v>
      </c>
      <c r="AS409" s="6"/>
      <c r="AT409" s="41">
        <f t="shared" si="855"/>
        <v>0</v>
      </c>
      <c r="AU409" s="6"/>
      <c r="AV409" s="111">
        <f t="shared" si="856"/>
        <v>0</v>
      </c>
      <c r="AW409" s="6"/>
      <c r="AX409" s="111">
        <f t="shared" si="857"/>
        <v>0</v>
      </c>
      <c r="AY409" s="6"/>
      <c r="AZ409" s="118">
        <f t="shared" si="858"/>
        <v>0</v>
      </c>
      <c r="BA409" s="8">
        <f t="shared" si="859"/>
        <v>75</v>
      </c>
      <c r="BB409" s="298">
        <f t="shared" si="814"/>
        <v>0</v>
      </c>
      <c r="BC409" s="110">
        <f t="shared" si="860"/>
        <v>5.3226666666666667</v>
      </c>
      <c r="BD409" s="9">
        <f t="shared" si="815"/>
        <v>399.2</v>
      </c>
      <c r="BE409" s="10">
        <f t="shared" si="861"/>
        <v>0</v>
      </c>
      <c r="BF409" s="11">
        <f t="shared" si="816"/>
        <v>0</v>
      </c>
      <c r="BG409" s="304">
        <f t="shared" si="827"/>
        <v>116</v>
      </c>
      <c r="BH409" s="298">
        <f t="shared" si="829"/>
        <v>0</v>
      </c>
      <c r="BI409" s="112">
        <f t="shared" si="862"/>
        <v>5.102586206896552</v>
      </c>
      <c r="BJ409" s="113">
        <f t="shared" si="817"/>
        <v>591.9</v>
      </c>
      <c r="BK409" s="10">
        <f t="shared" si="863"/>
        <v>0</v>
      </c>
      <c r="BL409" s="119">
        <f t="shared" si="818"/>
        <v>0</v>
      </c>
      <c r="BM409" s="5">
        <v>37</v>
      </c>
      <c r="BN409" s="298">
        <f t="shared" si="824"/>
        <v>0</v>
      </c>
      <c r="BO409" s="6">
        <v>3</v>
      </c>
      <c r="BP409" s="298">
        <f t="shared" si="864"/>
        <v>0</v>
      </c>
      <c r="BQ409" s="6"/>
      <c r="BR409" s="298">
        <f t="shared" si="865"/>
        <v>0</v>
      </c>
      <c r="BS409" s="189">
        <v>4.5999999999999996</v>
      </c>
      <c r="BT409" s="41">
        <f t="shared" si="825"/>
        <v>170.2</v>
      </c>
      <c r="BU409" s="189">
        <v>1.7</v>
      </c>
      <c r="BV409" s="41">
        <f t="shared" si="866"/>
        <v>5.0999999999999996</v>
      </c>
      <c r="BW409" s="40"/>
      <c r="BX409" s="41">
        <f t="shared" si="867"/>
        <v>0</v>
      </c>
      <c r="BY409" s="6"/>
      <c r="BZ409" s="111">
        <f t="shared" si="752"/>
        <v>0</v>
      </c>
      <c r="CA409" s="6"/>
      <c r="CB409" s="111">
        <f t="shared" si="868"/>
        <v>0</v>
      </c>
      <c r="CC409" s="6"/>
      <c r="CD409" s="111">
        <f t="shared" si="869"/>
        <v>0</v>
      </c>
      <c r="CE409" s="8">
        <f t="shared" si="870"/>
        <v>40</v>
      </c>
      <c r="CF409" s="298">
        <f t="shared" si="821"/>
        <v>0</v>
      </c>
      <c r="CG409" s="110">
        <f t="shared" si="871"/>
        <v>4.3824999999999994</v>
      </c>
      <c r="CH409" s="9">
        <f t="shared" si="822"/>
        <v>175.29999999999998</v>
      </c>
      <c r="CI409" s="10">
        <f t="shared" si="872"/>
        <v>0</v>
      </c>
      <c r="CJ409" s="117">
        <f t="shared" si="823"/>
        <v>0</v>
      </c>
      <c r="CK409" s="5">
        <v>12</v>
      </c>
      <c r="CL409" s="302">
        <f t="shared" si="873"/>
        <v>0</v>
      </c>
      <c r="CM409" s="189">
        <v>6</v>
      </c>
      <c r="CN409" s="9">
        <f t="shared" si="874"/>
        <v>72</v>
      </c>
      <c r="CO409" s="6"/>
      <c r="CP409" s="117">
        <f t="shared" si="875"/>
        <v>0</v>
      </c>
      <c r="CQ409" s="195">
        <f t="shared" si="830"/>
        <v>152</v>
      </c>
      <c r="CR409" s="298">
        <f t="shared" si="831"/>
        <v>0</v>
      </c>
      <c r="CS409" s="9">
        <f t="shared" si="832"/>
        <v>755.09999999999991</v>
      </c>
      <c r="CT409" s="117" t="str">
        <f t="shared" si="833"/>
        <v/>
      </c>
      <c r="CU409" s="196">
        <f t="shared" si="834"/>
        <v>4</v>
      </c>
      <c r="CV409" s="298">
        <f t="shared" si="835"/>
        <v>0</v>
      </c>
      <c r="CW409" s="31">
        <f t="shared" si="836"/>
        <v>12.1</v>
      </c>
      <c r="CX409" s="121">
        <f t="shared" si="837"/>
        <v>0</v>
      </c>
      <c r="CY409" s="196">
        <f t="shared" si="876"/>
        <v>156</v>
      </c>
      <c r="CZ409" s="298">
        <f t="shared" si="877"/>
        <v>0</v>
      </c>
      <c r="DA409" s="31">
        <f t="shared" si="878"/>
        <v>767.19999999999993</v>
      </c>
      <c r="DB409" s="121" t="str">
        <f t="shared" si="879"/>
        <v/>
      </c>
      <c r="DC409" s="196">
        <f t="shared" si="838"/>
        <v>0</v>
      </c>
      <c r="DD409" s="298">
        <f t="shared" si="839"/>
        <v>0</v>
      </c>
      <c r="DE409" s="9" t="str">
        <f t="shared" si="840"/>
        <v/>
      </c>
      <c r="DF409" s="11" t="str">
        <f t="shared" si="841"/>
        <v/>
      </c>
      <c r="DG409" s="29">
        <f t="shared" si="880"/>
        <v>839.19999999999993</v>
      </c>
      <c r="DH409" s="11" t="str">
        <f t="shared" si="881"/>
        <v/>
      </c>
    </row>
    <row r="410" spans="1:112">
      <c r="A410" s="175" t="s">
        <v>78</v>
      </c>
      <c r="B410" s="176" t="s">
        <v>66</v>
      </c>
      <c r="C410" s="177">
        <v>237792</v>
      </c>
      <c r="D410" s="178">
        <v>6</v>
      </c>
      <c r="E410" s="335">
        <v>662</v>
      </c>
      <c r="F410" s="115">
        <v>33</v>
      </c>
      <c r="G410" s="116">
        <f t="shared" si="819"/>
        <v>629</v>
      </c>
      <c r="H410" s="108">
        <f t="shared" si="826"/>
        <v>629</v>
      </c>
      <c r="I410" s="376">
        <f t="shared" si="828"/>
        <v>0</v>
      </c>
      <c r="J410" s="375"/>
      <c r="K410" s="5">
        <v>73</v>
      </c>
      <c r="L410" s="302">
        <f t="shared" si="820"/>
        <v>0</v>
      </c>
      <c r="M410" s="512">
        <v>1</v>
      </c>
      <c r="N410" s="302">
        <f t="shared" si="842"/>
        <v>0</v>
      </c>
      <c r="O410" s="512"/>
      <c r="P410" s="302">
        <f t="shared" si="843"/>
        <v>0</v>
      </c>
      <c r="Q410" s="521">
        <v>4.8</v>
      </c>
      <c r="R410" s="120">
        <f t="shared" si="809"/>
        <v>350.4</v>
      </c>
      <c r="S410" s="521">
        <v>6.5</v>
      </c>
      <c r="T410" s="120">
        <f t="shared" si="844"/>
        <v>6.5</v>
      </c>
      <c r="U410" s="512"/>
      <c r="V410" s="120">
        <f t="shared" si="845"/>
        <v>0</v>
      </c>
      <c r="W410" s="512"/>
      <c r="X410" s="7">
        <f t="shared" si="751"/>
        <v>0</v>
      </c>
      <c r="Y410" s="6"/>
      <c r="Z410" s="7">
        <f t="shared" si="846"/>
        <v>0</v>
      </c>
      <c r="AA410" s="6"/>
      <c r="AB410" s="7">
        <f t="shared" si="847"/>
        <v>0</v>
      </c>
      <c r="AC410" s="8">
        <f t="shared" si="848"/>
        <v>74</v>
      </c>
      <c r="AD410" s="298">
        <f t="shared" si="810"/>
        <v>0</v>
      </c>
      <c r="AE410" s="110">
        <f t="shared" si="849"/>
        <v>4.8229729729729724</v>
      </c>
      <c r="AF410" s="9">
        <f t="shared" si="811"/>
        <v>356.9</v>
      </c>
      <c r="AG410" s="10">
        <f t="shared" si="850"/>
        <v>0</v>
      </c>
      <c r="AH410" s="11">
        <f t="shared" si="812"/>
        <v>0</v>
      </c>
      <c r="AI410" s="6">
        <v>270</v>
      </c>
      <c r="AJ410" s="298">
        <f t="shared" si="851"/>
        <v>0</v>
      </c>
      <c r="AK410" s="6">
        <v>12</v>
      </c>
      <c r="AL410" s="298">
        <f t="shared" si="852"/>
        <v>0</v>
      </c>
      <c r="AM410" s="6"/>
      <c r="AN410" s="298">
        <f t="shared" si="853"/>
        <v>0</v>
      </c>
      <c r="AO410" s="188">
        <v>5.3</v>
      </c>
      <c r="AP410" s="41">
        <f t="shared" si="813"/>
        <v>1431</v>
      </c>
      <c r="AQ410" s="188">
        <v>7.1</v>
      </c>
      <c r="AR410" s="41">
        <f t="shared" si="854"/>
        <v>85.199999999999989</v>
      </c>
      <c r="AS410" s="6"/>
      <c r="AT410" s="41">
        <f t="shared" si="855"/>
        <v>0</v>
      </c>
      <c r="AU410" s="6"/>
      <c r="AV410" s="111">
        <f t="shared" si="856"/>
        <v>0</v>
      </c>
      <c r="AW410" s="6"/>
      <c r="AX410" s="111">
        <f t="shared" si="857"/>
        <v>0</v>
      </c>
      <c r="AY410" s="6"/>
      <c r="AZ410" s="118">
        <f t="shared" si="858"/>
        <v>0</v>
      </c>
      <c r="BA410" s="8">
        <f t="shared" si="859"/>
        <v>282</v>
      </c>
      <c r="BB410" s="298">
        <f t="shared" si="814"/>
        <v>0</v>
      </c>
      <c r="BC410" s="110">
        <f t="shared" si="860"/>
        <v>5.3765957446808512</v>
      </c>
      <c r="BD410" s="9">
        <f t="shared" si="815"/>
        <v>1516.2</v>
      </c>
      <c r="BE410" s="10">
        <f t="shared" si="861"/>
        <v>0</v>
      </c>
      <c r="BF410" s="11">
        <f t="shared" si="816"/>
        <v>0</v>
      </c>
      <c r="BG410" s="304">
        <f t="shared" si="827"/>
        <v>356</v>
      </c>
      <c r="BH410" s="298">
        <f t="shared" si="829"/>
        <v>0</v>
      </c>
      <c r="BI410" s="112">
        <f t="shared" si="862"/>
        <v>5.2615168539325836</v>
      </c>
      <c r="BJ410" s="113">
        <f t="shared" si="817"/>
        <v>1873.0999999999997</v>
      </c>
      <c r="BK410" s="10">
        <f t="shared" si="863"/>
        <v>0</v>
      </c>
      <c r="BL410" s="119">
        <f t="shared" si="818"/>
        <v>0</v>
      </c>
      <c r="BM410" s="5">
        <v>214</v>
      </c>
      <c r="BN410" s="298">
        <f t="shared" si="824"/>
        <v>0</v>
      </c>
      <c r="BO410" s="6">
        <v>41</v>
      </c>
      <c r="BP410" s="298">
        <f t="shared" si="864"/>
        <v>0</v>
      </c>
      <c r="BQ410" s="6"/>
      <c r="BR410" s="298">
        <f t="shared" si="865"/>
        <v>0</v>
      </c>
      <c r="BS410" s="189">
        <v>3.7</v>
      </c>
      <c r="BT410" s="41">
        <f t="shared" si="825"/>
        <v>791.80000000000007</v>
      </c>
      <c r="BU410" s="189">
        <v>4.3</v>
      </c>
      <c r="BV410" s="41">
        <f t="shared" si="866"/>
        <v>176.29999999999998</v>
      </c>
      <c r="BW410" s="40"/>
      <c r="BX410" s="41">
        <f t="shared" si="867"/>
        <v>0</v>
      </c>
      <c r="BY410" s="6"/>
      <c r="BZ410" s="111">
        <f t="shared" si="752"/>
        <v>0</v>
      </c>
      <c r="CA410" s="6"/>
      <c r="CB410" s="111">
        <f t="shared" si="868"/>
        <v>0</v>
      </c>
      <c r="CC410" s="6"/>
      <c r="CD410" s="111">
        <f t="shared" si="869"/>
        <v>0</v>
      </c>
      <c r="CE410" s="8">
        <f t="shared" si="870"/>
        <v>255</v>
      </c>
      <c r="CF410" s="298">
        <f t="shared" si="821"/>
        <v>0</v>
      </c>
      <c r="CG410" s="110">
        <f t="shared" si="871"/>
        <v>3.796470588235294</v>
      </c>
      <c r="CH410" s="9">
        <f t="shared" si="822"/>
        <v>968.1</v>
      </c>
      <c r="CI410" s="10">
        <f t="shared" si="872"/>
        <v>0</v>
      </c>
      <c r="CJ410" s="117">
        <f t="shared" si="823"/>
        <v>0</v>
      </c>
      <c r="CK410" s="5">
        <v>18</v>
      </c>
      <c r="CL410" s="302">
        <f t="shared" si="873"/>
        <v>0</v>
      </c>
      <c r="CM410" s="189">
        <v>7.1</v>
      </c>
      <c r="CN410" s="9">
        <f t="shared" si="874"/>
        <v>127.8</v>
      </c>
      <c r="CO410" s="6"/>
      <c r="CP410" s="117">
        <f t="shared" si="875"/>
        <v>0</v>
      </c>
      <c r="CQ410" s="195">
        <f t="shared" si="830"/>
        <v>557</v>
      </c>
      <c r="CR410" s="298">
        <f t="shared" si="831"/>
        <v>0</v>
      </c>
      <c r="CS410" s="9">
        <f t="shared" si="832"/>
        <v>2573.2000000000003</v>
      </c>
      <c r="CT410" s="117" t="str">
        <f t="shared" si="833"/>
        <v/>
      </c>
      <c r="CU410" s="196">
        <f t="shared" si="834"/>
        <v>54</v>
      </c>
      <c r="CV410" s="298">
        <f t="shared" si="835"/>
        <v>0</v>
      </c>
      <c r="CW410" s="31">
        <f t="shared" si="836"/>
        <v>268</v>
      </c>
      <c r="CX410" s="121">
        <f t="shared" si="837"/>
        <v>0</v>
      </c>
      <c r="CY410" s="196">
        <f t="shared" si="876"/>
        <v>611</v>
      </c>
      <c r="CZ410" s="298">
        <f t="shared" si="877"/>
        <v>0</v>
      </c>
      <c r="DA410" s="31">
        <f t="shared" si="878"/>
        <v>2841.2000000000003</v>
      </c>
      <c r="DB410" s="121" t="str">
        <f t="shared" si="879"/>
        <v/>
      </c>
      <c r="DC410" s="196">
        <f t="shared" si="838"/>
        <v>0</v>
      </c>
      <c r="DD410" s="298">
        <f t="shared" si="839"/>
        <v>0</v>
      </c>
      <c r="DE410" s="9" t="str">
        <f t="shared" si="840"/>
        <v/>
      </c>
      <c r="DF410" s="11" t="str">
        <f t="shared" si="841"/>
        <v/>
      </c>
      <c r="DG410" s="29">
        <f t="shared" si="880"/>
        <v>2969</v>
      </c>
      <c r="DH410" s="11" t="str">
        <f t="shared" si="881"/>
        <v/>
      </c>
    </row>
    <row r="411" spans="1:112">
      <c r="A411" s="175" t="s">
        <v>78</v>
      </c>
      <c r="B411" s="190" t="s">
        <v>383</v>
      </c>
      <c r="C411" s="177">
        <v>237932</v>
      </c>
      <c r="D411" s="178">
        <v>6</v>
      </c>
      <c r="E411" s="335">
        <v>350</v>
      </c>
      <c r="F411" s="115">
        <v>4</v>
      </c>
      <c r="G411" s="116">
        <f t="shared" si="819"/>
        <v>346</v>
      </c>
      <c r="H411" s="108">
        <f t="shared" si="826"/>
        <v>346</v>
      </c>
      <c r="I411" s="376">
        <f t="shared" si="828"/>
        <v>0</v>
      </c>
      <c r="J411" s="375"/>
      <c r="K411" s="5">
        <v>50</v>
      </c>
      <c r="L411" s="302">
        <f t="shared" si="820"/>
        <v>0</v>
      </c>
      <c r="M411" s="512">
        <v>0</v>
      </c>
      <c r="N411" s="302">
        <f t="shared" si="842"/>
        <v>0</v>
      </c>
      <c r="O411" s="512"/>
      <c r="P411" s="302">
        <f t="shared" si="843"/>
        <v>0</v>
      </c>
      <c r="Q411" s="521">
        <v>4.7</v>
      </c>
      <c r="R411" s="120">
        <f t="shared" si="809"/>
        <v>235</v>
      </c>
      <c r="S411" s="521">
        <v>0</v>
      </c>
      <c r="T411" s="120">
        <f t="shared" si="844"/>
        <v>0</v>
      </c>
      <c r="U411" s="512"/>
      <c r="V411" s="120">
        <f t="shared" si="845"/>
        <v>0</v>
      </c>
      <c r="W411" s="512"/>
      <c r="X411" s="7">
        <f t="shared" si="751"/>
        <v>0</v>
      </c>
      <c r="Y411" s="6"/>
      <c r="Z411" s="7">
        <f t="shared" si="846"/>
        <v>0</v>
      </c>
      <c r="AA411" s="6"/>
      <c r="AB411" s="7">
        <f t="shared" si="847"/>
        <v>0</v>
      </c>
      <c r="AC411" s="8">
        <f t="shared" si="848"/>
        <v>50</v>
      </c>
      <c r="AD411" s="298">
        <f t="shared" si="810"/>
        <v>0</v>
      </c>
      <c r="AE411" s="110">
        <f t="shared" si="849"/>
        <v>4.7</v>
      </c>
      <c r="AF411" s="9">
        <f t="shared" si="811"/>
        <v>235</v>
      </c>
      <c r="AG411" s="10">
        <f t="shared" si="850"/>
        <v>0</v>
      </c>
      <c r="AH411" s="11">
        <f t="shared" si="812"/>
        <v>0</v>
      </c>
      <c r="AI411" s="6">
        <v>141</v>
      </c>
      <c r="AJ411" s="298">
        <f t="shared" si="851"/>
        <v>0</v>
      </c>
      <c r="AK411" s="6">
        <v>1</v>
      </c>
      <c r="AL411" s="298">
        <f t="shared" si="852"/>
        <v>0</v>
      </c>
      <c r="AM411" s="6"/>
      <c r="AN411" s="298">
        <f t="shared" si="853"/>
        <v>0</v>
      </c>
      <c r="AO411" s="188">
        <v>5.3</v>
      </c>
      <c r="AP411" s="41">
        <f t="shared" si="813"/>
        <v>747.3</v>
      </c>
      <c r="AQ411" s="188">
        <v>14</v>
      </c>
      <c r="AR411" s="41">
        <f t="shared" si="854"/>
        <v>14</v>
      </c>
      <c r="AS411" s="6"/>
      <c r="AT411" s="41">
        <f t="shared" si="855"/>
        <v>0</v>
      </c>
      <c r="AU411" s="6"/>
      <c r="AV411" s="111">
        <f t="shared" si="856"/>
        <v>0</v>
      </c>
      <c r="AW411" s="6"/>
      <c r="AX411" s="111">
        <f t="shared" si="857"/>
        <v>0</v>
      </c>
      <c r="AY411" s="6"/>
      <c r="AZ411" s="118">
        <f t="shared" si="858"/>
        <v>0</v>
      </c>
      <c r="BA411" s="8">
        <f t="shared" si="859"/>
        <v>142</v>
      </c>
      <c r="BB411" s="298">
        <f t="shared" si="814"/>
        <v>0</v>
      </c>
      <c r="BC411" s="110">
        <f t="shared" si="860"/>
        <v>5.3612676056338024</v>
      </c>
      <c r="BD411" s="9">
        <f t="shared" si="815"/>
        <v>761.3</v>
      </c>
      <c r="BE411" s="10">
        <f t="shared" si="861"/>
        <v>0</v>
      </c>
      <c r="BF411" s="11">
        <f t="shared" si="816"/>
        <v>0</v>
      </c>
      <c r="BG411" s="304">
        <f t="shared" si="827"/>
        <v>192</v>
      </c>
      <c r="BH411" s="298">
        <f t="shared" si="829"/>
        <v>0</v>
      </c>
      <c r="BI411" s="112">
        <f t="shared" si="862"/>
        <v>5.1890624999999995</v>
      </c>
      <c r="BJ411" s="113">
        <f t="shared" si="817"/>
        <v>996.3</v>
      </c>
      <c r="BK411" s="10">
        <f t="shared" si="863"/>
        <v>0</v>
      </c>
      <c r="BL411" s="119">
        <f t="shared" si="818"/>
        <v>0</v>
      </c>
      <c r="BM411" s="5">
        <v>122</v>
      </c>
      <c r="BN411" s="298">
        <f t="shared" si="824"/>
        <v>0</v>
      </c>
      <c r="BO411" s="6">
        <v>10</v>
      </c>
      <c r="BP411" s="298">
        <f t="shared" si="864"/>
        <v>0</v>
      </c>
      <c r="BQ411" s="6"/>
      <c r="BR411" s="298">
        <f t="shared" si="865"/>
        <v>0</v>
      </c>
      <c r="BS411" s="189">
        <v>3.5</v>
      </c>
      <c r="BT411" s="41">
        <f t="shared" si="825"/>
        <v>427</v>
      </c>
      <c r="BU411" s="189">
        <v>5.7</v>
      </c>
      <c r="BV411" s="41">
        <f t="shared" si="866"/>
        <v>57</v>
      </c>
      <c r="BW411" s="40"/>
      <c r="BX411" s="41">
        <f t="shared" si="867"/>
        <v>0</v>
      </c>
      <c r="BY411" s="6"/>
      <c r="BZ411" s="111">
        <f t="shared" si="752"/>
        <v>0</v>
      </c>
      <c r="CA411" s="6"/>
      <c r="CB411" s="111">
        <f t="shared" si="868"/>
        <v>0</v>
      </c>
      <c r="CC411" s="6"/>
      <c r="CD411" s="111">
        <f t="shared" si="869"/>
        <v>0</v>
      </c>
      <c r="CE411" s="8">
        <f t="shared" si="870"/>
        <v>132</v>
      </c>
      <c r="CF411" s="298">
        <f t="shared" si="821"/>
        <v>0</v>
      </c>
      <c r="CG411" s="110">
        <f t="shared" si="871"/>
        <v>3.6666666666666665</v>
      </c>
      <c r="CH411" s="9">
        <f t="shared" si="822"/>
        <v>484</v>
      </c>
      <c r="CI411" s="10">
        <f t="shared" si="872"/>
        <v>0</v>
      </c>
      <c r="CJ411" s="117">
        <f t="shared" si="823"/>
        <v>0</v>
      </c>
      <c r="CK411" s="5">
        <v>22</v>
      </c>
      <c r="CL411" s="302">
        <f t="shared" si="873"/>
        <v>0</v>
      </c>
      <c r="CM411" s="189">
        <v>4.5</v>
      </c>
      <c r="CN411" s="9">
        <f t="shared" si="874"/>
        <v>99</v>
      </c>
      <c r="CO411" s="6"/>
      <c r="CP411" s="117">
        <f t="shared" si="875"/>
        <v>0</v>
      </c>
      <c r="CQ411" s="195">
        <f t="shared" si="830"/>
        <v>313</v>
      </c>
      <c r="CR411" s="298">
        <f t="shared" si="831"/>
        <v>0</v>
      </c>
      <c r="CS411" s="9">
        <f t="shared" si="832"/>
        <v>1409.3</v>
      </c>
      <c r="CT411" s="117" t="str">
        <f t="shared" si="833"/>
        <v/>
      </c>
      <c r="CU411" s="196">
        <f t="shared" si="834"/>
        <v>11</v>
      </c>
      <c r="CV411" s="298">
        <f t="shared" si="835"/>
        <v>0</v>
      </c>
      <c r="CW411" s="31">
        <f t="shared" si="836"/>
        <v>71</v>
      </c>
      <c r="CX411" s="121">
        <f t="shared" si="837"/>
        <v>0</v>
      </c>
      <c r="CY411" s="196">
        <f t="shared" si="876"/>
        <v>324</v>
      </c>
      <c r="CZ411" s="298">
        <f t="shared" si="877"/>
        <v>0</v>
      </c>
      <c r="DA411" s="31">
        <f t="shared" si="878"/>
        <v>1480.3</v>
      </c>
      <c r="DB411" s="121" t="str">
        <f t="shared" si="879"/>
        <v/>
      </c>
      <c r="DC411" s="196">
        <f t="shared" si="838"/>
        <v>0</v>
      </c>
      <c r="DD411" s="298">
        <f t="shared" si="839"/>
        <v>0</v>
      </c>
      <c r="DE411" s="9" t="str">
        <f t="shared" si="840"/>
        <v/>
      </c>
      <c r="DF411" s="11" t="str">
        <f t="shared" si="841"/>
        <v/>
      </c>
      <c r="DG411" s="29">
        <f t="shared" si="880"/>
        <v>1579.3</v>
      </c>
      <c r="DH411" s="11" t="str">
        <f t="shared" si="881"/>
        <v/>
      </c>
    </row>
    <row r="412" spans="1:112">
      <c r="A412" s="175" t="s">
        <v>78</v>
      </c>
      <c r="B412" s="176" t="s">
        <v>67</v>
      </c>
      <c r="C412" s="177">
        <v>237899</v>
      </c>
      <c r="D412" s="178">
        <v>6</v>
      </c>
      <c r="E412" s="335">
        <v>372</v>
      </c>
      <c r="F412" s="115">
        <v>5</v>
      </c>
      <c r="G412" s="116">
        <f t="shared" si="819"/>
        <v>367</v>
      </c>
      <c r="H412" s="108">
        <f t="shared" si="826"/>
        <v>367</v>
      </c>
      <c r="I412" s="376">
        <f t="shared" si="828"/>
        <v>0</v>
      </c>
      <c r="J412" s="375"/>
      <c r="K412" s="5">
        <v>7</v>
      </c>
      <c r="L412" s="302">
        <f t="shared" si="820"/>
        <v>0</v>
      </c>
      <c r="M412" s="512">
        <v>0</v>
      </c>
      <c r="N412" s="302">
        <f t="shared" si="842"/>
        <v>0</v>
      </c>
      <c r="O412" s="512"/>
      <c r="P412" s="302">
        <f t="shared" si="843"/>
        <v>0</v>
      </c>
      <c r="Q412" s="521">
        <v>4.4000000000000004</v>
      </c>
      <c r="R412" s="120">
        <f t="shared" si="809"/>
        <v>30.800000000000004</v>
      </c>
      <c r="S412" s="521">
        <v>0</v>
      </c>
      <c r="T412" s="120">
        <f t="shared" si="844"/>
        <v>0</v>
      </c>
      <c r="U412" s="512"/>
      <c r="V412" s="120">
        <f t="shared" si="845"/>
        <v>0</v>
      </c>
      <c r="W412" s="512"/>
      <c r="X412" s="7">
        <f t="shared" ref="X412:X424" si="882">IF(L412&gt;0,(L412*W412),)</f>
        <v>0</v>
      </c>
      <c r="Y412" s="6"/>
      <c r="Z412" s="7">
        <f t="shared" si="846"/>
        <v>0</v>
      </c>
      <c r="AA412" s="6"/>
      <c r="AB412" s="7">
        <f t="shared" si="847"/>
        <v>0</v>
      </c>
      <c r="AC412" s="8">
        <f t="shared" si="848"/>
        <v>7</v>
      </c>
      <c r="AD412" s="298">
        <f t="shared" si="810"/>
        <v>0</v>
      </c>
      <c r="AE412" s="110">
        <f t="shared" si="849"/>
        <v>4.4000000000000004</v>
      </c>
      <c r="AF412" s="9">
        <f t="shared" si="811"/>
        <v>30.800000000000004</v>
      </c>
      <c r="AG412" s="10">
        <f t="shared" si="850"/>
        <v>0</v>
      </c>
      <c r="AH412" s="11">
        <f t="shared" si="812"/>
        <v>0</v>
      </c>
      <c r="AI412" s="6">
        <v>99</v>
      </c>
      <c r="AJ412" s="298">
        <f t="shared" si="851"/>
        <v>0</v>
      </c>
      <c r="AK412" s="6">
        <v>9</v>
      </c>
      <c r="AL412" s="298">
        <f t="shared" si="852"/>
        <v>0</v>
      </c>
      <c r="AM412" s="6"/>
      <c r="AN412" s="298">
        <f t="shared" si="853"/>
        <v>0</v>
      </c>
      <c r="AO412" s="188">
        <v>6.3</v>
      </c>
      <c r="AP412" s="41">
        <f t="shared" si="813"/>
        <v>623.69999999999993</v>
      </c>
      <c r="AQ412" s="188">
        <v>9.1</v>
      </c>
      <c r="AR412" s="41">
        <f t="shared" si="854"/>
        <v>81.899999999999991</v>
      </c>
      <c r="AS412" s="6"/>
      <c r="AT412" s="41">
        <f t="shared" si="855"/>
        <v>0</v>
      </c>
      <c r="AU412" s="6"/>
      <c r="AV412" s="111">
        <f t="shared" si="856"/>
        <v>0</v>
      </c>
      <c r="AW412" s="6"/>
      <c r="AX412" s="111">
        <f t="shared" si="857"/>
        <v>0</v>
      </c>
      <c r="AY412" s="6"/>
      <c r="AZ412" s="118">
        <f t="shared" si="858"/>
        <v>0</v>
      </c>
      <c r="BA412" s="8">
        <f t="shared" si="859"/>
        <v>108</v>
      </c>
      <c r="BB412" s="298">
        <f t="shared" si="814"/>
        <v>0</v>
      </c>
      <c r="BC412" s="110">
        <f t="shared" si="860"/>
        <v>6.5333333333333323</v>
      </c>
      <c r="BD412" s="9">
        <f t="shared" si="815"/>
        <v>705.59999999999991</v>
      </c>
      <c r="BE412" s="10">
        <f t="shared" si="861"/>
        <v>0</v>
      </c>
      <c r="BF412" s="11">
        <f t="shared" si="816"/>
        <v>0</v>
      </c>
      <c r="BG412" s="304">
        <f t="shared" si="827"/>
        <v>115</v>
      </c>
      <c r="BH412" s="298">
        <f t="shared" si="829"/>
        <v>0</v>
      </c>
      <c r="BI412" s="112">
        <f t="shared" si="862"/>
        <v>6.403478260869564</v>
      </c>
      <c r="BJ412" s="113">
        <f t="shared" si="817"/>
        <v>736.39999999999986</v>
      </c>
      <c r="BK412" s="10">
        <f t="shared" si="863"/>
        <v>0</v>
      </c>
      <c r="BL412" s="119">
        <f t="shared" si="818"/>
        <v>0</v>
      </c>
      <c r="BM412" s="5">
        <v>158</v>
      </c>
      <c r="BN412" s="298">
        <f t="shared" si="824"/>
        <v>0</v>
      </c>
      <c r="BO412" s="6">
        <v>23</v>
      </c>
      <c r="BP412" s="298">
        <f t="shared" si="864"/>
        <v>0</v>
      </c>
      <c r="BQ412" s="6"/>
      <c r="BR412" s="298">
        <f t="shared" si="865"/>
        <v>0</v>
      </c>
      <c r="BS412" s="189">
        <v>4.8</v>
      </c>
      <c r="BT412" s="41">
        <f t="shared" si="825"/>
        <v>758.4</v>
      </c>
      <c r="BU412" s="189">
        <v>4.8</v>
      </c>
      <c r="BV412" s="41">
        <f t="shared" si="866"/>
        <v>110.39999999999999</v>
      </c>
      <c r="BW412" s="40"/>
      <c r="BX412" s="41">
        <f t="shared" si="867"/>
        <v>0</v>
      </c>
      <c r="BY412" s="6"/>
      <c r="BZ412" s="111">
        <f t="shared" si="752"/>
        <v>0</v>
      </c>
      <c r="CA412" s="6"/>
      <c r="CB412" s="111">
        <f t="shared" si="868"/>
        <v>0</v>
      </c>
      <c r="CC412" s="6"/>
      <c r="CD412" s="111">
        <f t="shared" si="869"/>
        <v>0</v>
      </c>
      <c r="CE412" s="8">
        <f t="shared" si="870"/>
        <v>181</v>
      </c>
      <c r="CF412" s="298">
        <f t="shared" si="821"/>
        <v>0</v>
      </c>
      <c r="CG412" s="110">
        <f t="shared" si="871"/>
        <v>4.8</v>
      </c>
      <c r="CH412" s="9">
        <f t="shared" si="822"/>
        <v>868.8</v>
      </c>
      <c r="CI412" s="10">
        <f t="shared" si="872"/>
        <v>0</v>
      </c>
      <c r="CJ412" s="117">
        <f t="shared" si="823"/>
        <v>0</v>
      </c>
      <c r="CK412" s="5">
        <v>71</v>
      </c>
      <c r="CL412" s="302">
        <f t="shared" si="873"/>
        <v>0</v>
      </c>
      <c r="CM412" s="189">
        <v>7.7</v>
      </c>
      <c r="CN412" s="9">
        <f t="shared" si="874"/>
        <v>546.70000000000005</v>
      </c>
      <c r="CO412" s="6"/>
      <c r="CP412" s="117">
        <f t="shared" si="875"/>
        <v>0</v>
      </c>
      <c r="CQ412" s="195">
        <f t="shared" si="830"/>
        <v>264</v>
      </c>
      <c r="CR412" s="298">
        <f t="shared" si="831"/>
        <v>0</v>
      </c>
      <c r="CS412" s="9">
        <f t="shared" si="832"/>
        <v>1412.8999999999999</v>
      </c>
      <c r="CT412" s="117" t="str">
        <f t="shared" si="833"/>
        <v/>
      </c>
      <c r="CU412" s="196">
        <f t="shared" si="834"/>
        <v>32</v>
      </c>
      <c r="CV412" s="298">
        <f t="shared" si="835"/>
        <v>0</v>
      </c>
      <c r="CW412" s="31">
        <f t="shared" si="836"/>
        <v>192.29999999999998</v>
      </c>
      <c r="CX412" s="121">
        <f t="shared" si="837"/>
        <v>0</v>
      </c>
      <c r="CY412" s="196">
        <f t="shared" si="876"/>
        <v>296</v>
      </c>
      <c r="CZ412" s="298">
        <f t="shared" si="877"/>
        <v>0</v>
      </c>
      <c r="DA412" s="31">
        <f t="shared" si="878"/>
        <v>1605.1999999999998</v>
      </c>
      <c r="DB412" s="121" t="str">
        <f t="shared" si="879"/>
        <v/>
      </c>
      <c r="DC412" s="196">
        <f t="shared" si="838"/>
        <v>0</v>
      </c>
      <c r="DD412" s="298">
        <f t="shared" si="839"/>
        <v>0</v>
      </c>
      <c r="DE412" s="9" t="str">
        <f t="shared" si="840"/>
        <v/>
      </c>
      <c r="DF412" s="11" t="str">
        <f t="shared" si="841"/>
        <v/>
      </c>
      <c r="DG412" s="29">
        <f t="shared" si="880"/>
        <v>2151.8999999999996</v>
      </c>
      <c r="DH412" s="11" t="str">
        <f t="shared" si="881"/>
        <v/>
      </c>
    </row>
    <row r="413" spans="1:112">
      <c r="A413" s="175" t="s">
        <v>78</v>
      </c>
      <c r="B413" s="176" t="s">
        <v>68</v>
      </c>
      <c r="C413" s="177">
        <v>237950</v>
      </c>
      <c r="D413" s="178">
        <v>6</v>
      </c>
      <c r="E413" s="335">
        <v>140</v>
      </c>
      <c r="F413" s="115">
        <v>4</v>
      </c>
      <c r="G413" s="116">
        <f t="shared" si="819"/>
        <v>136</v>
      </c>
      <c r="H413" s="108">
        <f t="shared" si="826"/>
        <v>136</v>
      </c>
      <c r="I413" s="376">
        <f t="shared" si="828"/>
        <v>0</v>
      </c>
      <c r="J413" s="375"/>
      <c r="K413" s="5">
        <v>15</v>
      </c>
      <c r="L413" s="302">
        <f t="shared" si="820"/>
        <v>0</v>
      </c>
      <c r="M413" s="512">
        <v>0</v>
      </c>
      <c r="N413" s="302">
        <f t="shared" si="842"/>
        <v>0</v>
      </c>
      <c r="O413" s="512"/>
      <c r="P413" s="302">
        <f t="shared" si="843"/>
        <v>0</v>
      </c>
      <c r="Q413" s="521">
        <v>4.9000000000000004</v>
      </c>
      <c r="R413" s="120">
        <f t="shared" si="809"/>
        <v>73.5</v>
      </c>
      <c r="S413" s="521">
        <v>0</v>
      </c>
      <c r="T413" s="120">
        <f t="shared" si="844"/>
        <v>0</v>
      </c>
      <c r="U413" s="512"/>
      <c r="V413" s="120">
        <f t="shared" si="845"/>
        <v>0</v>
      </c>
      <c r="W413" s="512"/>
      <c r="X413" s="7">
        <f t="shared" si="882"/>
        <v>0</v>
      </c>
      <c r="Y413" s="6"/>
      <c r="Z413" s="7">
        <f t="shared" si="846"/>
        <v>0</v>
      </c>
      <c r="AA413" s="6"/>
      <c r="AB413" s="7">
        <f t="shared" si="847"/>
        <v>0</v>
      </c>
      <c r="AC413" s="8">
        <f t="shared" si="848"/>
        <v>15</v>
      </c>
      <c r="AD413" s="298">
        <f t="shared" si="810"/>
        <v>0</v>
      </c>
      <c r="AE413" s="110">
        <f t="shared" si="849"/>
        <v>4.9000000000000004</v>
      </c>
      <c r="AF413" s="9">
        <f t="shared" si="811"/>
        <v>73.5</v>
      </c>
      <c r="AG413" s="10">
        <f t="shared" si="850"/>
        <v>0</v>
      </c>
      <c r="AH413" s="11">
        <f t="shared" si="812"/>
        <v>0</v>
      </c>
      <c r="AI413" s="6">
        <v>43</v>
      </c>
      <c r="AJ413" s="298">
        <f t="shared" si="851"/>
        <v>0</v>
      </c>
      <c r="AK413" s="6">
        <v>2</v>
      </c>
      <c r="AL413" s="298">
        <f t="shared" si="852"/>
        <v>0</v>
      </c>
      <c r="AM413" s="6"/>
      <c r="AN413" s="298">
        <f t="shared" si="853"/>
        <v>0</v>
      </c>
      <c r="AO413" s="188">
        <v>5.5</v>
      </c>
      <c r="AP413" s="41">
        <f t="shared" si="813"/>
        <v>236.5</v>
      </c>
      <c r="AQ413" s="188">
        <v>8.5</v>
      </c>
      <c r="AR413" s="41">
        <f t="shared" si="854"/>
        <v>17</v>
      </c>
      <c r="AS413" s="6"/>
      <c r="AT413" s="41">
        <f t="shared" si="855"/>
        <v>0</v>
      </c>
      <c r="AU413" s="6"/>
      <c r="AV413" s="111">
        <f t="shared" si="856"/>
        <v>0</v>
      </c>
      <c r="AW413" s="6"/>
      <c r="AX413" s="111">
        <f t="shared" si="857"/>
        <v>0</v>
      </c>
      <c r="AY413" s="6"/>
      <c r="AZ413" s="118">
        <f t="shared" si="858"/>
        <v>0</v>
      </c>
      <c r="BA413" s="8">
        <f t="shared" si="859"/>
        <v>45</v>
      </c>
      <c r="BB413" s="298">
        <f t="shared" si="814"/>
        <v>0</v>
      </c>
      <c r="BC413" s="110">
        <f t="shared" si="860"/>
        <v>5.6333333333333337</v>
      </c>
      <c r="BD413" s="9">
        <f t="shared" si="815"/>
        <v>253.50000000000003</v>
      </c>
      <c r="BE413" s="10">
        <f t="shared" si="861"/>
        <v>0</v>
      </c>
      <c r="BF413" s="11">
        <f t="shared" si="816"/>
        <v>0</v>
      </c>
      <c r="BG413" s="304">
        <f t="shared" si="827"/>
        <v>60</v>
      </c>
      <c r="BH413" s="298">
        <f t="shared" si="829"/>
        <v>0</v>
      </c>
      <c r="BI413" s="112">
        <f t="shared" si="862"/>
        <v>5.45</v>
      </c>
      <c r="BJ413" s="113">
        <f t="shared" si="817"/>
        <v>327</v>
      </c>
      <c r="BK413" s="10">
        <f t="shared" si="863"/>
        <v>0</v>
      </c>
      <c r="BL413" s="119">
        <f t="shared" si="818"/>
        <v>0</v>
      </c>
      <c r="BM413" s="5">
        <v>48</v>
      </c>
      <c r="BN413" s="298">
        <f t="shared" si="824"/>
        <v>0</v>
      </c>
      <c r="BO413" s="6">
        <v>7</v>
      </c>
      <c r="BP413" s="298">
        <f t="shared" si="864"/>
        <v>0</v>
      </c>
      <c r="BQ413" s="6"/>
      <c r="BR413" s="298">
        <f t="shared" si="865"/>
        <v>0</v>
      </c>
      <c r="BS413" s="189">
        <v>4.0999999999999996</v>
      </c>
      <c r="BT413" s="41">
        <f t="shared" si="825"/>
        <v>196.79999999999998</v>
      </c>
      <c r="BU413" s="189">
        <v>2.1</v>
      </c>
      <c r="BV413" s="41">
        <f t="shared" si="866"/>
        <v>14.700000000000001</v>
      </c>
      <c r="BW413" s="40"/>
      <c r="BX413" s="41">
        <f t="shared" si="867"/>
        <v>0</v>
      </c>
      <c r="BY413" s="6"/>
      <c r="BZ413" s="111">
        <f t="shared" ref="BZ413:BZ424" si="883">IF(BN413&gt;0,(BN413*BY413),)</f>
        <v>0</v>
      </c>
      <c r="CA413" s="6"/>
      <c r="CB413" s="111">
        <f t="shared" si="868"/>
        <v>0</v>
      </c>
      <c r="CC413" s="6"/>
      <c r="CD413" s="111">
        <f t="shared" si="869"/>
        <v>0</v>
      </c>
      <c r="CE413" s="8">
        <f t="shared" si="870"/>
        <v>55</v>
      </c>
      <c r="CF413" s="298">
        <f t="shared" si="821"/>
        <v>0</v>
      </c>
      <c r="CG413" s="110">
        <f t="shared" si="871"/>
        <v>3.8454545454545448</v>
      </c>
      <c r="CH413" s="9">
        <f t="shared" si="822"/>
        <v>211.49999999999997</v>
      </c>
      <c r="CI413" s="10">
        <f t="shared" si="872"/>
        <v>0</v>
      </c>
      <c r="CJ413" s="117">
        <f t="shared" si="823"/>
        <v>0</v>
      </c>
      <c r="CK413" s="5">
        <v>21</v>
      </c>
      <c r="CL413" s="302">
        <f t="shared" si="873"/>
        <v>0</v>
      </c>
      <c r="CM413" s="189">
        <v>7.5</v>
      </c>
      <c r="CN413" s="9">
        <f t="shared" si="874"/>
        <v>157.5</v>
      </c>
      <c r="CO413" s="6"/>
      <c r="CP413" s="117">
        <f t="shared" si="875"/>
        <v>0</v>
      </c>
      <c r="CQ413" s="195">
        <f t="shared" si="830"/>
        <v>106</v>
      </c>
      <c r="CR413" s="298">
        <f t="shared" si="831"/>
        <v>0</v>
      </c>
      <c r="CS413" s="9">
        <f t="shared" si="832"/>
        <v>506.79999999999995</v>
      </c>
      <c r="CT413" s="117" t="str">
        <f t="shared" si="833"/>
        <v/>
      </c>
      <c r="CU413" s="196">
        <f t="shared" si="834"/>
        <v>9</v>
      </c>
      <c r="CV413" s="298">
        <f t="shared" si="835"/>
        <v>0</v>
      </c>
      <c r="CW413" s="31">
        <f t="shared" si="836"/>
        <v>31.700000000000003</v>
      </c>
      <c r="CX413" s="121">
        <f t="shared" si="837"/>
        <v>0</v>
      </c>
      <c r="CY413" s="196">
        <f t="shared" si="876"/>
        <v>115</v>
      </c>
      <c r="CZ413" s="298">
        <f t="shared" si="877"/>
        <v>0</v>
      </c>
      <c r="DA413" s="31">
        <f t="shared" si="878"/>
        <v>538.5</v>
      </c>
      <c r="DB413" s="121" t="str">
        <f t="shared" si="879"/>
        <v/>
      </c>
      <c r="DC413" s="196">
        <f t="shared" si="838"/>
        <v>0</v>
      </c>
      <c r="DD413" s="298">
        <f t="shared" si="839"/>
        <v>0</v>
      </c>
      <c r="DE413" s="9" t="str">
        <f t="shared" si="840"/>
        <v/>
      </c>
      <c r="DF413" s="11" t="str">
        <f t="shared" si="841"/>
        <v/>
      </c>
      <c r="DG413" s="29">
        <f t="shared" si="880"/>
        <v>696</v>
      </c>
      <c r="DH413" s="11" t="str">
        <f t="shared" si="881"/>
        <v/>
      </c>
    </row>
    <row r="414" spans="1:112">
      <c r="A414" s="175" t="s">
        <v>78</v>
      </c>
      <c r="B414" s="288" t="s">
        <v>75</v>
      </c>
      <c r="C414" s="286">
        <v>237701</v>
      </c>
      <c r="D414" s="287">
        <v>7</v>
      </c>
      <c r="E414" s="335">
        <v>143</v>
      </c>
      <c r="F414" s="115">
        <v>1</v>
      </c>
      <c r="G414" s="116">
        <f t="shared" si="819"/>
        <v>142</v>
      </c>
      <c r="H414" s="108">
        <f t="shared" si="826"/>
        <v>142</v>
      </c>
      <c r="I414" s="376">
        <f t="shared" si="828"/>
        <v>0</v>
      </c>
      <c r="J414" s="375"/>
      <c r="K414" s="5">
        <v>45</v>
      </c>
      <c r="L414" s="302">
        <f t="shared" si="820"/>
        <v>0</v>
      </c>
      <c r="M414" s="512">
        <v>0</v>
      </c>
      <c r="N414" s="302">
        <f t="shared" si="842"/>
        <v>0</v>
      </c>
      <c r="O414" s="512"/>
      <c r="P414" s="302">
        <f t="shared" si="843"/>
        <v>0</v>
      </c>
      <c r="Q414" s="521">
        <v>2.2000000000000002</v>
      </c>
      <c r="R414" s="120">
        <f t="shared" si="809"/>
        <v>99.000000000000014</v>
      </c>
      <c r="S414" s="521">
        <v>0</v>
      </c>
      <c r="T414" s="120">
        <f t="shared" si="844"/>
        <v>0</v>
      </c>
      <c r="U414" s="512"/>
      <c r="V414" s="120">
        <f t="shared" si="845"/>
        <v>0</v>
      </c>
      <c r="W414" s="512"/>
      <c r="X414" s="7">
        <f t="shared" si="882"/>
        <v>0</v>
      </c>
      <c r="Y414" s="6"/>
      <c r="Z414" s="7">
        <f t="shared" si="846"/>
        <v>0</v>
      </c>
      <c r="AA414" s="6"/>
      <c r="AB414" s="7">
        <f t="shared" si="847"/>
        <v>0</v>
      </c>
      <c r="AC414" s="8">
        <f t="shared" si="848"/>
        <v>45</v>
      </c>
      <c r="AD414" s="298">
        <f t="shared" si="810"/>
        <v>0</v>
      </c>
      <c r="AE414" s="110">
        <f t="shared" si="849"/>
        <v>2.2000000000000002</v>
      </c>
      <c r="AF414" s="9">
        <f t="shared" si="811"/>
        <v>99.000000000000014</v>
      </c>
      <c r="AG414" s="10">
        <f t="shared" si="850"/>
        <v>0</v>
      </c>
      <c r="AH414" s="11">
        <f t="shared" si="812"/>
        <v>0</v>
      </c>
      <c r="AI414" s="6">
        <v>69</v>
      </c>
      <c r="AJ414" s="298">
        <f t="shared" si="851"/>
        <v>0</v>
      </c>
      <c r="AK414" s="6">
        <v>1</v>
      </c>
      <c r="AL414" s="298">
        <f t="shared" si="852"/>
        <v>0</v>
      </c>
      <c r="AM414" s="6"/>
      <c r="AN414" s="298">
        <f t="shared" si="853"/>
        <v>0</v>
      </c>
      <c r="AO414" s="188">
        <v>3.1</v>
      </c>
      <c r="AP414" s="41">
        <f t="shared" si="813"/>
        <v>213.9</v>
      </c>
      <c r="AQ414" s="188">
        <v>3</v>
      </c>
      <c r="AR414" s="41">
        <f t="shared" si="854"/>
        <v>3</v>
      </c>
      <c r="AS414" s="6"/>
      <c r="AT414" s="41">
        <f t="shared" si="855"/>
        <v>0</v>
      </c>
      <c r="AU414" s="6"/>
      <c r="AV414" s="111">
        <f t="shared" si="856"/>
        <v>0</v>
      </c>
      <c r="AW414" s="6"/>
      <c r="AX414" s="111">
        <f t="shared" si="857"/>
        <v>0</v>
      </c>
      <c r="AY414" s="6"/>
      <c r="AZ414" s="118">
        <f t="shared" si="858"/>
        <v>0</v>
      </c>
      <c r="BA414" s="8">
        <f t="shared" si="859"/>
        <v>70</v>
      </c>
      <c r="BB414" s="298">
        <f t="shared" si="814"/>
        <v>0</v>
      </c>
      <c r="BC414" s="110">
        <f t="shared" si="860"/>
        <v>3.0985714285714288</v>
      </c>
      <c r="BD414" s="9">
        <f t="shared" si="815"/>
        <v>216.9</v>
      </c>
      <c r="BE414" s="10">
        <f t="shared" si="861"/>
        <v>0</v>
      </c>
      <c r="BF414" s="11">
        <f t="shared" si="816"/>
        <v>0</v>
      </c>
      <c r="BG414" s="304">
        <f t="shared" si="827"/>
        <v>115</v>
      </c>
      <c r="BH414" s="298">
        <f t="shared" si="829"/>
        <v>0</v>
      </c>
      <c r="BI414" s="112">
        <f t="shared" si="862"/>
        <v>2.7469565217391305</v>
      </c>
      <c r="BJ414" s="113">
        <f t="shared" si="817"/>
        <v>315.90000000000003</v>
      </c>
      <c r="BK414" s="10">
        <f t="shared" si="863"/>
        <v>0</v>
      </c>
      <c r="BL414" s="119">
        <f t="shared" si="818"/>
        <v>0</v>
      </c>
      <c r="BM414" s="5">
        <v>15</v>
      </c>
      <c r="BN414" s="298">
        <f t="shared" si="824"/>
        <v>0</v>
      </c>
      <c r="BO414" s="6">
        <v>3</v>
      </c>
      <c r="BP414" s="298">
        <f t="shared" si="864"/>
        <v>0</v>
      </c>
      <c r="BQ414" s="6"/>
      <c r="BR414" s="298">
        <f t="shared" si="865"/>
        <v>0</v>
      </c>
      <c r="BS414" s="189">
        <v>2.4</v>
      </c>
      <c r="BT414" s="41">
        <f t="shared" si="825"/>
        <v>36</v>
      </c>
      <c r="BU414" s="189">
        <v>1.3</v>
      </c>
      <c r="BV414" s="41">
        <f t="shared" si="866"/>
        <v>3.9000000000000004</v>
      </c>
      <c r="BW414" s="40"/>
      <c r="BX414" s="41">
        <f t="shared" si="867"/>
        <v>0</v>
      </c>
      <c r="BY414" s="6"/>
      <c r="BZ414" s="111">
        <f t="shared" si="883"/>
        <v>0</v>
      </c>
      <c r="CA414" s="6"/>
      <c r="CB414" s="111">
        <f t="shared" si="868"/>
        <v>0</v>
      </c>
      <c r="CC414" s="6"/>
      <c r="CD414" s="111">
        <f t="shared" si="869"/>
        <v>0</v>
      </c>
      <c r="CE414" s="8">
        <f t="shared" si="870"/>
        <v>18</v>
      </c>
      <c r="CF414" s="298">
        <f t="shared" si="821"/>
        <v>0</v>
      </c>
      <c r="CG414" s="110">
        <f t="shared" si="871"/>
        <v>2.2166666666666668</v>
      </c>
      <c r="CH414" s="9">
        <f t="shared" si="822"/>
        <v>39.900000000000006</v>
      </c>
      <c r="CI414" s="10">
        <f t="shared" si="872"/>
        <v>0</v>
      </c>
      <c r="CJ414" s="117">
        <f t="shared" si="823"/>
        <v>0</v>
      </c>
      <c r="CK414" s="5">
        <v>9</v>
      </c>
      <c r="CL414" s="302">
        <f t="shared" si="873"/>
        <v>0</v>
      </c>
      <c r="CM414" s="189">
        <v>5.2</v>
      </c>
      <c r="CN414" s="9">
        <f t="shared" si="874"/>
        <v>46.800000000000004</v>
      </c>
      <c r="CO414" s="6"/>
      <c r="CP414" s="117">
        <f t="shared" si="875"/>
        <v>0</v>
      </c>
      <c r="CQ414" s="195">
        <f t="shared" si="830"/>
        <v>129</v>
      </c>
      <c r="CR414" s="298">
        <f t="shared" si="831"/>
        <v>0</v>
      </c>
      <c r="CS414" s="9">
        <f t="shared" si="832"/>
        <v>348.90000000000003</v>
      </c>
      <c r="CT414" s="117" t="str">
        <f t="shared" si="833"/>
        <v/>
      </c>
      <c r="CU414" s="196">
        <f t="shared" si="834"/>
        <v>4</v>
      </c>
      <c r="CV414" s="298">
        <f t="shared" si="835"/>
        <v>0</v>
      </c>
      <c r="CW414" s="31">
        <f t="shared" si="836"/>
        <v>6.9</v>
      </c>
      <c r="CX414" s="121">
        <f t="shared" si="837"/>
        <v>0</v>
      </c>
      <c r="CY414" s="196">
        <f t="shared" si="876"/>
        <v>133</v>
      </c>
      <c r="CZ414" s="298">
        <f t="shared" si="877"/>
        <v>0</v>
      </c>
      <c r="DA414" s="31">
        <f t="shared" si="878"/>
        <v>355.8</v>
      </c>
      <c r="DB414" s="121" t="str">
        <f t="shared" si="879"/>
        <v/>
      </c>
      <c r="DC414" s="196">
        <f t="shared" si="838"/>
        <v>0</v>
      </c>
      <c r="DD414" s="298">
        <f t="shared" si="839"/>
        <v>0</v>
      </c>
      <c r="DE414" s="9" t="str">
        <f t="shared" si="840"/>
        <v/>
      </c>
      <c r="DF414" s="11" t="str">
        <f t="shared" si="841"/>
        <v/>
      </c>
      <c r="DG414" s="29">
        <f t="shared" si="880"/>
        <v>402.60000000000008</v>
      </c>
      <c r="DH414" s="11" t="str">
        <f t="shared" si="881"/>
        <v/>
      </c>
    </row>
    <row r="415" spans="1:112">
      <c r="A415" s="175" t="s">
        <v>78</v>
      </c>
      <c r="B415" s="176" t="s">
        <v>69</v>
      </c>
      <c r="C415" s="177">
        <v>237686</v>
      </c>
      <c r="D415" s="178">
        <v>7</v>
      </c>
      <c r="E415" s="335">
        <v>367</v>
      </c>
      <c r="F415" s="115">
        <v>16</v>
      </c>
      <c r="G415" s="116">
        <f t="shared" si="819"/>
        <v>351</v>
      </c>
      <c r="H415" s="108">
        <f t="shared" si="826"/>
        <v>351</v>
      </c>
      <c r="I415" s="376">
        <f t="shared" si="828"/>
        <v>0</v>
      </c>
      <c r="J415" s="375"/>
      <c r="K415" s="5">
        <v>49</v>
      </c>
      <c r="L415" s="302">
        <f t="shared" si="820"/>
        <v>0</v>
      </c>
      <c r="M415" s="512">
        <v>0</v>
      </c>
      <c r="N415" s="302">
        <f t="shared" si="842"/>
        <v>0</v>
      </c>
      <c r="O415" s="512"/>
      <c r="P415" s="302">
        <f t="shared" si="843"/>
        <v>0</v>
      </c>
      <c r="Q415" s="521">
        <v>4.7</v>
      </c>
      <c r="R415" s="120">
        <f t="shared" si="809"/>
        <v>230.3</v>
      </c>
      <c r="S415" s="521">
        <v>0</v>
      </c>
      <c r="T415" s="120">
        <f t="shared" si="844"/>
        <v>0</v>
      </c>
      <c r="U415" s="512"/>
      <c r="V415" s="120">
        <f t="shared" si="845"/>
        <v>0</v>
      </c>
      <c r="W415" s="512"/>
      <c r="X415" s="7">
        <f t="shared" si="882"/>
        <v>0</v>
      </c>
      <c r="Y415" s="6"/>
      <c r="Z415" s="7">
        <f t="shared" si="846"/>
        <v>0</v>
      </c>
      <c r="AA415" s="6"/>
      <c r="AB415" s="7">
        <f t="shared" si="847"/>
        <v>0</v>
      </c>
      <c r="AC415" s="8">
        <f t="shared" si="848"/>
        <v>49</v>
      </c>
      <c r="AD415" s="298">
        <f t="shared" si="810"/>
        <v>0</v>
      </c>
      <c r="AE415" s="110">
        <f t="shared" si="849"/>
        <v>4.7</v>
      </c>
      <c r="AF415" s="9">
        <f t="shared" si="811"/>
        <v>230.3</v>
      </c>
      <c r="AG415" s="10">
        <f t="shared" si="850"/>
        <v>0</v>
      </c>
      <c r="AH415" s="11">
        <f t="shared" si="812"/>
        <v>0</v>
      </c>
      <c r="AI415" s="6">
        <v>117</v>
      </c>
      <c r="AJ415" s="298">
        <f t="shared" si="851"/>
        <v>0</v>
      </c>
      <c r="AK415" s="6">
        <v>27</v>
      </c>
      <c r="AL415" s="298">
        <f t="shared" si="852"/>
        <v>0</v>
      </c>
      <c r="AM415" s="6"/>
      <c r="AN415" s="298">
        <f t="shared" si="853"/>
        <v>0</v>
      </c>
      <c r="AO415" s="188">
        <v>5.0999999999999996</v>
      </c>
      <c r="AP415" s="41">
        <f t="shared" si="813"/>
        <v>596.69999999999993</v>
      </c>
      <c r="AQ415" s="188">
        <v>6.4</v>
      </c>
      <c r="AR415" s="41">
        <f t="shared" si="854"/>
        <v>172.8</v>
      </c>
      <c r="AS415" s="6"/>
      <c r="AT415" s="41">
        <f t="shared" si="855"/>
        <v>0</v>
      </c>
      <c r="AU415" s="6"/>
      <c r="AV415" s="111">
        <f t="shared" si="856"/>
        <v>0</v>
      </c>
      <c r="AW415" s="6"/>
      <c r="AX415" s="111">
        <f t="shared" si="857"/>
        <v>0</v>
      </c>
      <c r="AY415" s="6"/>
      <c r="AZ415" s="118">
        <f t="shared" si="858"/>
        <v>0</v>
      </c>
      <c r="BA415" s="8">
        <f t="shared" si="859"/>
        <v>144</v>
      </c>
      <c r="BB415" s="298">
        <f t="shared" si="814"/>
        <v>0</v>
      </c>
      <c r="BC415" s="110">
        <f t="shared" si="860"/>
        <v>5.34375</v>
      </c>
      <c r="BD415" s="9">
        <f t="shared" si="815"/>
        <v>769.5</v>
      </c>
      <c r="BE415" s="10">
        <f t="shared" si="861"/>
        <v>0</v>
      </c>
      <c r="BF415" s="11">
        <f t="shared" si="816"/>
        <v>0</v>
      </c>
      <c r="BG415" s="304">
        <f t="shared" si="827"/>
        <v>193</v>
      </c>
      <c r="BH415" s="298">
        <f t="shared" si="829"/>
        <v>0</v>
      </c>
      <c r="BI415" s="112">
        <f t="shared" si="862"/>
        <v>5.1803108808290155</v>
      </c>
      <c r="BJ415" s="113">
        <f t="shared" si="817"/>
        <v>999.8</v>
      </c>
      <c r="BK415" s="10">
        <f t="shared" si="863"/>
        <v>0</v>
      </c>
      <c r="BL415" s="119">
        <f t="shared" si="818"/>
        <v>0</v>
      </c>
      <c r="BM415" s="5">
        <v>63</v>
      </c>
      <c r="BN415" s="298">
        <f t="shared" si="824"/>
        <v>0</v>
      </c>
      <c r="BO415" s="6">
        <v>32</v>
      </c>
      <c r="BP415" s="298">
        <f t="shared" si="864"/>
        <v>0</v>
      </c>
      <c r="BQ415" s="6"/>
      <c r="BR415" s="298">
        <f t="shared" si="865"/>
        <v>0</v>
      </c>
      <c r="BS415" s="189">
        <v>3.8</v>
      </c>
      <c r="BT415" s="41">
        <f t="shared" si="825"/>
        <v>239.39999999999998</v>
      </c>
      <c r="BU415" s="189">
        <v>3.3</v>
      </c>
      <c r="BV415" s="41">
        <f t="shared" si="866"/>
        <v>105.6</v>
      </c>
      <c r="BW415" s="40"/>
      <c r="BX415" s="41">
        <f t="shared" si="867"/>
        <v>0</v>
      </c>
      <c r="BY415" s="6"/>
      <c r="BZ415" s="111">
        <f t="shared" si="883"/>
        <v>0</v>
      </c>
      <c r="CA415" s="6"/>
      <c r="CB415" s="111">
        <f t="shared" si="868"/>
        <v>0</v>
      </c>
      <c r="CC415" s="6"/>
      <c r="CD415" s="111">
        <f t="shared" si="869"/>
        <v>0</v>
      </c>
      <c r="CE415" s="8">
        <f t="shared" si="870"/>
        <v>95</v>
      </c>
      <c r="CF415" s="298">
        <f t="shared" si="821"/>
        <v>0</v>
      </c>
      <c r="CG415" s="110">
        <f t="shared" si="871"/>
        <v>3.6315789473684212</v>
      </c>
      <c r="CH415" s="9">
        <f t="shared" si="822"/>
        <v>345</v>
      </c>
      <c r="CI415" s="10">
        <f t="shared" si="872"/>
        <v>0</v>
      </c>
      <c r="CJ415" s="117">
        <f t="shared" si="823"/>
        <v>0</v>
      </c>
      <c r="CK415" s="5">
        <v>63</v>
      </c>
      <c r="CL415" s="302">
        <f t="shared" si="873"/>
        <v>0</v>
      </c>
      <c r="CM415" s="189">
        <v>5.3</v>
      </c>
      <c r="CN415" s="9">
        <f t="shared" si="874"/>
        <v>333.9</v>
      </c>
      <c r="CO415" s="6"/>
      <c r="CP415" s="117">
        <f t="shared" si="875"/>
        <v>0</v>
      </c>
      <c r="CQ415" s="195">
        <f t="shared" si="830"/>
        <v>229</v>
      </c>
      <c r="CR415" s="298">
        <f t="shared" si="831"/>
        <v>0</v>
      </c>
      <c r="CS415" s="9">
        <f t="shared" si="832"/>
        <v>1066.4000000000001</v>
      </c>
      <c r="CT415" s="117" t="str">
        <f t="shared" si="833"/>
        <v/>
      </c>
      <c r="CU415" s="196">
        <f t="shared" si="834"/>
        <v>59</v>
      </c>
      <c r="CV415" s="298">
        <f t="shared" si="835"/>
        <v>0</v>
      </c>
      <c r="CW415" s="31">
        <f t="shared" si="836"/>
        <v>278.39999999999998</v>
      </c>
      <c r="CX415" s="121">
        <f t="shared" si="837"/>
        <v>0</v>
      </c>
      <c r="CY415" s="196">
        <f t="shared" si="876"/>
        <v>288</v>
      </c>
      <c r="CZ415" s="298">
        <f t="shared" si="877"/>
        <v>0</v>
      </c>
      <c r="DA415" s="31">
        <f t="shared" si="878"/>
        <v>1344.8000000000002</v>
      </c>
      <c r="DB415" s="121" t="str">
        <f t="shared" si="879"/>
        <v/>
      </c>
      <c r="DC415" s="196">
        <f t="shared" si="838"/>
        <v>0</v>
      </c>
      <c r="DD415" s="298">
        <f t="shared" si="839"/>
        <v>0</v>
      </c>
      <c r="DE415" s="9" t="str">
        <f t="shared" si="840"/>
        <v/>
      </c>
      <c r="DF415" s="11" t="str">
        <f t="shared" si="841"/>
        <v/>
      </c>
      <c r="DG415" s="29">
        <f t="shared" si="880"/>
        <v>1678.6999999999998</v>
      </c>
      <c r="DH415" s="11" t="str">
        <f t="shared" si="881"/>
        <v/>
      </c>
    </row>
    <row r="416" spans="1:112">
      <c r="A416" s="175" t="s">
        <v>78</v>
      </c>
      <c r="B416" s="176" t="s">
        <v>71</v>
      </c>
      <c r="C416" s="177">
        <v>446774</v>
      </c>
      <c r="D416" s="178">
        <v>10</v>
      </c>
      <c r="E416" s="335">
        <v>142</v>
      </c>
      <c r="F416" s="115">
        <v>3</v>
      </c>
      <c r="G416" s="116">
        <f t="shared" si="819"/>
        <v>139</v>
      </c>
      <c r="H416" s="108">
        <f t="shared" si="826"/>
        <v>139</v>
      </c>
      <c r="I416" s="376">
        <f t="shared" si="828"/>
        <v>0</v>
      </c>
      <c r="J416" s="375"/>
      <c r="K416" s="5">
        <v>6</v>
      </c>
      <c r="L416" s="302">
        <f t="shared" si="820"/>
        <v>0</v>
      </c>
      <c r="M416" s="512">
        <v>0</v>
      </c>
      <c r="N416" s="302">
        <f t="shared" si="842"/>
        <v>0</v>
      </c>
      <c r="O416" s="512"/>
      <c r="P416" s="302">
        <f t="shared" si="843"/>
        <v>0</v>
      </c>
      <c r="Q416" s="521">
        <v>2.6</v>
      </c>
      <c r="R416" s="120">
        <f t="shared" si="809"/>
        <v>15.600000000000001</v>
      </c>
      <c r="S416" s="521">
        <v>0</v>
      </c>
      <c r="T416" s="120">
        <f t="shared" si="844"/>
        <v>0</v>
      </c>
      <c r="U416" s="512"/>
      <c r="V416" s="120">
        <f t="shared" si="845"/>
        <v>0</v>
      </c>
      <c r="W416" s="512"/>
      <c r="X416" s="7">
        <f t="shared" si="882"/>
        <v>0</v>
      </c>
      <c r="Y416" s="6"/>
      <c r="Z416" s="7">
        <f t="shared" si="846"/>
        <v>0</v>
      </c>
      <c r="AA416" s="6"/>
      <c r="AB416" s="7">
        <f t="shared" si="847"/>
        <v>0</v>
      </c>
      <c r="AC416" s="8">
        <f t="shared" si="848"/>
        <v>6</v>
      </c>
      <c r="AD416" s="298">
        <f t="shared" si="810"/>
        <v>0</v>
      </c>
      <c r="AE416" s="110">
        <f t="shared" si="849"/>
        <v>2.6</v>
      </c>
      <c r="AF416" s="9">
        <f t="shared" si="811"/>
        <v>15.600000000000001</v>
      </c>
      <c r="AG416" s="10">
        <f t="shared" si="850"/>
        <v>0</v>
      </c>
      <c r="AH416" s="11">
        <f t="shared" si="812"/>
        <v>0</v>
      </c>
      <c r="AI416" s="6">
        <v>39</v>
      </c>
      <c r="AJ416" s="298">
        <f t="shared" si="851"/>
        <v>0</v>
      </c>
      <c r="AK416" s="6">
        <v>24</v>
      </c>
      <c r="AL416" s="298">
        <f t="shared" si="852"/>
        <v>0</v>
      </c>
      <c r="AM416" s="6"/>
      <c r="AN416" s="298">
        <f t="shared" si="853"/>
        <v>0</v>
      </c>
      <c r="AO416" s="188">
        <v>3.4</v>
      </c>
      <c r="AP416" s="41">
        <f t="shared" si="813"/>
        <v>132.6</v>
      </c>
      <c r="AQ416" s="188">
        <v>3.6</v>
      </c>
      <c r="AR416" s="41">
        <f t="shared" si="854"/>
        <v>86.4</v>
      </c>
      <c r="AS416" s="6"/>
      <c r="AT416" s="41">
        <f t="shared" si="855"/>
        <v>0</v>
      </c>
      <c r="AU416" s="6"/>
      <c r="AV416" s="111">
        <f t="shared" si="856"/>
        <v>0</v>
      </c>
      <c r="AW416" s="6"/>
      <c r="AX416" s="111">
        <f t="shared" si="857"/>
        <v>0</v>
      </c>
      <c r="AY416" s="6"/>
      <c r="AZ416" s="118">
        <f t="shared" si="858"/>
        <v>0</v>
      </c>
      <c r="BA416" s="8">
        <f t="shared" si="859"/>
        <v>63</v>
      </c>
      <c r="BB416" s="298">
        <f t="shared" si="814"/>
        <v>0</v>
      </c>
      <c r="BC416" s="110">
        <f t="shared" si="860"/>
        <v>3.4761904761904763</v>
      </c>
      <c r="BD416" s="9">
        <f t="shared" si="815"/>
        <v>219</v>
      </c>
      <c r="BE416" s="10">
        <f t="shared" si="861"/>
        <v>0</v>
      </c>
      <c r="BF416" s="11">
        <f t="shared" si="816"/>
        <v>0</v>
      </c>
      <c r="BG416" s="304">
        <f t="shared" si="827"/>
        <v>69</v>
      </c>
      <c r="BH416" s="298">
        <f t="shared" si="829"/>
        <v>0</v>
      </c>
      <c r="BI416" s="112">
        <f t="shared" si="862"/>
        <v>3.4</v>
      </c>
      <c r="BJ416" s="113">
        <f t="shared" si="817"/>
        <v>234.6</v>
      </c>
      <c r="BK416" s="10">
        <f t="shared" si="863"/>
        <v>0</v>
      </c>
      <c r="BL416" s="119">
        <f t="shared" si="818"/>
        <v>0</v>
      </c>
      <c r="BM416" s="5">
        <v>28</v>
      </c>
      <c r="BN416" s="298">
        <f t="shared" si="824"/>
        <v>0</v>
      </c>
      <c r="BO416" s="6">
        <v>36</v>
      </c>
      <c r="BP416" s="298">
        <f t="shared" si="864"/>
        <v>0</v>
      </c>
      <c r="BQ416" s="6"/>
      <c r="BR416" s="298">
        <f t="shared" si="865"/>
        <v>0</v>
      </c>
      <c r="BS416" s="189">
        <v>2.1</v>
      </c>
      <c r="BT416" s="41">
        <f t="shared" si="825"/>
        <v>58.800000000000004</v>
      </c>
      <c r="BU416" s="189">
        <v>2.7</v>
      </c>
      <c r="BV416" s="41">
        <f t="shared" si="866"/>
        <v>97.2</v>
      </c>
      <c r="BW416" s="40"/>
      <c r="BX416" s="41">
        <f t="shared" si="867"/>
        <v>0</v>
      </c>
      <c r="BY416" s="6"/>
      <c r="BZ416" s="111">
        <f t="shared" si="883"/>
        <v>0</v>
      </c>
      <c r="CA416" s="6"/>
      <c r="CB416" s="111">
        <f t="shared" si="868"/>
        <v>0</v>
      </c>
      <c r="CC416" s="6"/>
      <c r="CD416" s="111">
        <f t="shared" si="869"/>
        <v>0</v>
      </c>
      <c r="CE416" s="8">
        <f t="shared" si="870"/>
        <v>64</v>
      </c>
      <c r="CF416" s="298">
        <f t="shared" si="821"/>
        <v>0</v>
      </c>
      <c r="CG416" s="110">
        <f t="shared" si="871"/>
        <v>2.4375</v>
      </c>
      <c r="CH416" s="9">
        <f t="shared" si="822"/>
        <v>156</v>
      </c>
      <c r="CI416" s="10">
        <f t="shared" si="872"/>
        <v>0</v>
      </c>
      <c r="CJ416" s="117">
        <f t="shared" si="823"/>
        <v>0</v>
      </c>
      <c r="CK416" s="5">
        <v>6</v>
      </c>
      <c r="CL416" s="302">
        <f t="shared" si="873"/>
        <v>0</v>
      </c>
      <c r="CM416" s="189">
        <v>6.4</v>
      </c>
      <c r="CN416" s="9">
        <f t="shared" si="874"/>
        <v>38.400000000000006</v>
      </c>
      <c r="CO416" s="6"/>
      <c r="CP416" s="117">
        <f t="shared" si="875"/>
        <v>0</v>
      </c>
      <c r="CQ416" s="195">
        <f t="shared" si="830"/>
        <v>73</v>
      </c>
      <c r="CR416" s="298">
        <f t="shared" si="831"/>
        <v>0</v>
      </c>
      <c r="CS416" s="9">
        <f t="shared" si="832"/>
        <v>207</v>
      </c>
      <c r="CT416" s="117" t="str">
        <f t="shared" si="833"/>
        <v/>
      </c>
      <c r="CU416" s="196">
        <f t="shared" si="834"/>
        <v>60</v>
      </c>
      <c r="CV416" s="298">
        <f t="shared" si="835"/>
        <v>0</v>
      </c>
      <c r="CW416" s="31">
        <f t="shared" si="836"/>
        <v>183.60000000000002</v>
      </c>
      <c r="CX416" s="121">
        <f t="shared" si="837"/>
        <v>0</v>
      </c>
      <c r="CY416" s="196">
        <f t="shared" si="876"/>
        <v>133</v>
      </c>
      <c r="CZ416" s="298">
        <f t="shared" si="877"/>
        <v>0</v>
      </c>
      <c r="DA416" s="31">
        <f t="shared" si="878"/>
        <v>390.6</v>
      </c>
      <c r="DB416" s="121" t="str">
        <f t="shared" si="879"/>
        <v/>
      </c>
      <c r="DC416" s="196">
        <f t="shared" si="838"/>
        <v>0</v>
      </c>
      <c r="DD416" s="298">
        <f t="shared" si="839"/>
        <v>0</v>
      </c>
      <c r="DE416" s="9" t="str">
        <f t="shared" si="840"/>
        <v/>
      </c>
      <c r="DF416" s="11" t="str">
        <f t="shared" si="841"/>
        <v/>
      </c>
      <c r="DG416" s="29">
        <f t="shared" si="880"/>
        <v>429</v>
      </c>
      <c r="DH416" s="11" t="str">
        <f t="shared" si="881"/>
        <v/>
      </c>
    </row>
    <row r="417" spans="1:112">
      <c r="A417" s="175" t="s">
        <v>78</v>
      </c>
      <c r="B417" s="176" t="s">
        <v>499</v>
      </c>
      <c r="C417" s="177">
        <v>445674</v>
      </c>
      <c r="D417" s="178">
        <v>10</v>
      </c>
      <c r="E417" s="335">
        <v>142</v>
      </c>
      <c r="F417" s="115">
        <v>11</v>
      </c>
      <c r="G417" s="116">
        <f t="shared" si="819"/>
        <v>131</v>
      </c>
      <c r="H417" s="108">
        <f t="shared" si="826"/>
        <v>131</v>
      </c>
      <c r="I417" s="376">
        <f t="shared" si="828"/>
        <v>0</v>
      </c>
      <c r="J417" s="375"/>
      <c r="K417" s="5">
        <v>3</v>
      </c>
      <c r="L417" s="302">
        <f t="shared" si="820"/>
        <v>0</v>
      </c>
      <c r="M417" s="512">
        <v>0</v>
      </c>
      <c r="N417" s="302">
        <f t="shared" si="842"/>
        <v>0</v>
      </c>
      <c r="O417" s="512"/>
      <c r="P417" s="302">
        <f t="shared" si="843"/>
        <v>0</v>
      </c>
      <c r="Q417" s="521">
        <v>3.2</v>
      </c>
      <c r="R417" s="120">
        <f t="shared" si="809"/>
        <v>9.6000000000000014</v>
      </c>
      <c r="S417" s="521">
        <v>0</v>
      </c>
      <c r="T417" s="120">
        <f t="shared" si="844"/>
        <v>0</v>
      </c>
      <c r="U417" s="512"/>
      <c r="V417" s="120">
        <f t="shared" si="845"/>
        <v>0</v>
      </c>
      <c r="W417" s="512"/>
      <c r="X417" s="7">
        <f t="shared" si="882"/>
        <v>0</v>
      </c>
      <c r="Y417" s="6"/>
      <c r="Z417" s="7">
        <f t="shared" si="846"/>
        <v>0</v>
      </c>
      <c r="AA417" s="6"/>
      <c r="AB417" s="7">
        <f t="shared" si="847"/>
        <v>0</v>
      </c>
      <c r="AC417" s="8">
        <f t="shared" si="848"/>
        <v>3</v>
      </c>
      <c r="AD417" s="298">
        <f t="shared" si="810"/>
        <v>0</v>
      </c>
      <c r="AE417" s="110">
        <f t="shared" si="849"/>
        <v>3.2000000000000006</v>
      </c>
      <c r="AF417" s="9">
        <f t="shared" si="811"/>
        <v>9.6000000000000014</v>
      </c>
      <c r="AG417" s="10">
        <f t="shared" si="850"/>
        <v>0</v>
      </c>
      <c r="AH417" s="11">
        <f t="shared" si="812"/>
        <v>0</v>
      </c>
      <c r="AI417" s="6">
        <v>41</v>
      </c>
      <c r="AJ417" s="298">
        <f t="shared" si="851"/>
        <v>0</v>
      </c>
      <c r="AK417" s="6">
        <v>5</v>
      </c>
      <c r="AL417" s="298">
        <f t="shared" si="852"/>
        <v>0</v>
      </c>
      <c r="AM417" s="6"/>
      <c r="AN417" s="298">
        <f t="shared" si="853"/>
        <v>0</v>
      </c>
      <c r="AO417" s="188">
        <v>3.3</v>
      </c>
      <c r="AP417" s="41">
        <f t="shared" si="813"/>
        <v>135.29999999999998</v>
      </c>
      <c r="AQ417" s="188">
        <v>3.5</v>
      </c>
      <c r="AR417" s="41">
        <f t="shared" si="854"/>
        <v>17.5</v>
      </c>
      <c r="AS417" s="6"/>
      <c r="AT417" s="41">
        <f t="shared" si="855"/>
        <v>0</v>
      </c>
      <c r="AU417" s="6"/>
      <c r="AV417" s="111">
        <f t="shared" si="856"/>
        <v>0</v>
      </c>
      <c r="AW417" s="6"/>
      <c r="AX417" s="111">
        <f t="shared" si="857"/>
        <v>0</v>
      </c>
      <c r="AY417" s="6"/>
      <c r="AZ417" s="118">
        <f t="shared" si="858"/>
        <v>0</v>
      </c>
      <c r="BA417" s="8">
        <f t="shared" si="859"/>
        <v>46</v>
      </c>
      <c r="BB417" s="298">
        <f t="shared" si="814"/>
        <v>0</v>
      </c>
      <c r="BC417" s="110">
        <f t="shared" si="860"/>
        <v>3.3217391304347821</v>
      </c>
      <c r="BD417" s="9">
        <f t="shared" si="815"/>
        <v>152.79999999999998</v>
      </c>
      <c r="BE417" s="10">
        <f t="shared" si="861"/>
        <v>0</v>
      </c>
      <c r="BF417" s="11">
        <f t="shared" si="816"/>
        <v>0</v>
      </c>
      <c r="BG417" s="304">
        <f t="shared" si="827"/>
        <v>49</v>
      </c>
      <c r="BH417" s="298">
        <f t="shared" si="829"/>
        <v>0</v>
      </c>
      <c r="BI417" s="112">
        <f t="shared" si="862"/>
        <v>3.3142857142857136</v>
      </c>
      <c r="BJ417" s="113">
        <f t="shared" si="817"/>
        <v>162.39999999999998</v>
      </c>
      <c r="BK417" s="10">
        <f t="shared" si="863"/>
        <v>0</v>
      </c>
      <c r="BL417" s="119">
        <f t="shared" si="818"/>
        <v>0</v>
      </c>
      <c r="BM417" s="5">
        <v>45</v>
      </c>
      <c r="BN417" s="298">
        <f t="shared" si="824"/>
        <v>0</v>
      </c>
      <c r="BO417" s="6">
        <v>18</v>
      </c>
      <c r="BP417" s="298">
        <f t="shared" si="864"/>
        <v>0</v>
      </c>
      <c r="BQ417" s="6"/>
      <c r="BR417" s="298">
        <f t="shared" si="865"/>
        <v>0</v>
      </c>
      <c r="BS417" s="189">
        <v>3.7</v>
      </c>
      <c r="BT417" s="41">
        <f t="shared" si="825"/>
        <v>166.5</v>
      </c>
      <c r="BU417" s="189">
        <v>2.7</v>
      </c>
      <c r="BV417" s="41">
        <f t="shared" si="866"/>
        <v>48.6</v>
      </c>
      <c r="BW417" s="40"/>
      <c r="BX417" s="41">
        <f t="shared" si="867"/>
        <v>0</v>
      </c>
      <c r="BY417" s="6"/>
      <c r="BZ417" s="111">
        <f t="shared" si="883"/>
        <v>0</v>
      </c>
      <c r="CA417" s="6"/>
      <c r="CB417" s="111">
        <f t="shared" si="868"/>
        <v>0</v>
      </c>
      <c r="CC417" s="6"/>
      <c r="CD417" s="111">
        <f t="shared" si="869"/>
        <v>0</v>
      </c>
      <c r="CE417" s="8">
        <f t="shared" si="870"/>
        <v>63</v>
      </c>
      <c r="CF417" s="298">
        <f t="shared" si="821"/>
        <v>0</v>
      </c>
      <c r="CG417" s="110">
        <f t="shared" si="871"/>
        <v>3.4142857142857141</v>
      </c>
      <c r="CH417" s="9">
        <f t="shared" si="822"/>
        <v>215.1</v>
      </c>
      <c r="CI417" s="10">
        <f t="shared" si="872"/>
        <v>0</v>
      </c>
      <c r="CJ417" s="117">
        <f t="shared" si="823"/>
        <v>0</v>
      </c>
      <c r="CK417" s="5">
        <v>19</v>
      </c>
      <c r="CL417" s="302">
        <f t="shared" si="873"/>
        <v>0</v>
      </c>
      <c r="CM417" s="189">
        <v>7.8</v>
      </c>
      <c r="CN417" s="9">
        <f t="shared" si="874"/>
        <v>148.19999999999999</v>
      </c>
      <c r="CO417" s="6"/>
      <c r="CP417" s="117">
        <f t="shared" si="875"/>
        <v>0</v>
      </c>
      <c r="CQ417" s="195">
        <f t="shared" si="830"/>
        <v>89</v>
      </c>
      <c r="CR417" s="298">
        <f t="shared" si="831"/>
        <v>0</v>
      </c>
      <c r="CS417" s="9">
        <f t="shared" si="832"/>
        <v>311.39999999999998</v>
      </c>
      <c r="CT417" s="117" t="str">
        <f t="shared" si="833"/>
        <v/>
      </c>
      <c r="CU417" s="196">
        <f t="shared" si="834"/>
        <v>23</v>
      </c>
      <c r="CV417" s="298">
        <f t="shared" si="835"/>
        <v>0</v>
      </c>
      <c r="CW417" s="31">
        <f t="shared" si="836"/>
        <v>66.099999999999994</v>
      </c>
      <c r="CX417" s="121">
        <f t="shared" si="837"/>
        <v>0</v>
      </c>
      <c r="CY417" s="196">
        <f t="shared" si="876"/>
        <v>112</v>
      </c>
      <c r="CZ417" s="298">
        <f t="shared" si="877"/>
        <v>0</v>
      </c>
      <c r="DA417" s="31">
        <f t="shared" si="878"/>
        <v>377.5</v>
      </c>
      <c r="DB417" s="121" t="str">
        <f t="shared" si="879"/>
        <v/>
      </c>
      <c r="DC417" s="196">
        <f t="shared" si="838"/>
        <v>0</v>
      </c>
      <c r="DD417" s="298">
        <f t="shared" si="839"/>
        <v>0</v>
      </c>
      <c r="DE417" s="9" t="str">
        <f t="shared" si="840"/>
        <v/>
      </c>
      <c r="DF417" s="11" t="str">
        <f t="shared" si="841"/>
        <v/>
      </c>
      <c r="DG417" s="29">
        <f t="shared" si="880"/>
        <v>525.70000000000005</v>
      </c>
      <c r="DH417" s="11" t="str">
        <f t="shared" si="881"/>
        <v/>
      </c>
    </row>
    <row r="418" spans="1:112">
      <c r="A418" s="175" t="s">
        <v>78</v>
      </c>
      <c r="B418" s="176" t="s">
        <v>72</v>
      </c>
      <c r="C418" s="177">
        <v>438708</v>
      </c>
      <c r="D418" s="178">
        <v>10</v>
      </c>
      <c r="E418" s="335">
        <v>27</v>
      </c>
      <c r="F418" s="115">
        <v>3</v>
      </c>
      <c r="G418" s="116">
        <f t="shared" si="819"/>
        <v>24</v>
      </c>
      <c r="H418" s="108">
        <f t="shared" si="826"/>
        <v>24</v>
      </c>
      <c r="I418" s="376">
        <f t="shared" si="828"/>
        <v>0</v>
      </c>
      <c r="J418" s="375"/>
      <c r="K418" s="5">
        <v>3</v>
      </c>
      <c r="L418" s="302">
        <f t="shared" si="820"/>
        <v>0</v>
      </c>
      <c r="M418" s="512">
        <v>0</v>
      </c>
      <c r="N418" s="302">
        <f t="shared" si="842"/>
        <v>0</v>
      </c>
      <c r="O418" s="512"/>
      <c r="P418" s="302">
        <f t="shared" si="843"/>
        <v>0</v>
      </c>
      <c r="Q418" s="521">
        <v>2.8</v>
      </c>
      <c r="R418" s="120">
        <f t="shared" si="809"/>
        <v>8.3999999999999986</v>
      </c>
      <c r="S418" s="521">
        <v>0</v>
      </c>
      <c r="T418" s="120">
        <f t="shared" si="844"/>
        <v>0</v>
      </c>
      <c r="U418" s="512"/>
      <c r="V418" s="120">
        <f t="shared" si="845"/>
        <v>0</v>
      </c>
      <c r="W418" s="512"/>
      <c r="X418" s="7">
        <f t="shared" si="882"/>
        <v>0</v>
      </c>
      <c r="Y418" s="6"/>
      <c r="Z418" s="7">
        <f t="shared" si="846"/>
        <v>0</v>
      </c>
      <c r="AA418" s="6"/>
      <c r="AB418" s="7">
        <f t="shared" si="847"/>
        <v>0</v>
      </c>
      <c r="AC418" s="8">
        <f t="shared" si="848"/>
        <v>3</v>
      </c>
      <c r="AD418" s="298">
        <f t="shared" si="810"/>
        <v>0</v>
      </c>
      <c r="AE418" s="110">
        <f t="shared" si="849"/>
        <v>2.7999999999999994</v>
      </c>
      <c r="AF418" s="9">
        <f t="shared" si="811"/>
        <v>8.3999999999999986</v>
      </c>
      <c r="AG418" s="10">
        <f t="shared" si="850"/>
        <v>0</v>
      </c>
      <c r="AH418" s="11">
        <f t="shared" si="812"/>
        <v>0</v>
      </c>
      <c r="AI418" s="6">
        <v>2</v>
      </c>
      <c r="AJ418" s="298">
        <f t="shared" si="851"/>
        <v>0</v>
      </c>
      <c r="AK418" s="6">
        <v>5</v>
      </c>
      <c r="AL418" s="298">
        <f t="shared" si="852"/>
        <v>0</v>
      </c>
      <c r="AM418" s="6"/>
      <c r="AN418" s="298">
        <f t="shared" si="853"/>
        <v>0</v>
      </c>
      <c r="AO418" s="188">
        <v>3.5</v>
      </c>
      <c r="AP418" s="41">
        <f t="shared" si="813"/>
        <v>7</v>
      </c>
      <c r="AQ418" s="188">
        <v>3.3</v>
      </c>
      <c r="AR418" s="41">
        <f t="shared" si="854"/>
        <v>16.5</v>
      </c>
      <c r="AS418" s="6"/>
      <c r="AT418" s="41">
        <f t="shared" si="855"/>
        <v>0</v>
      </c>
      <c r="AU418" s="6"/>
      <c r="AV418" s="111">
        <f t="shared" si="856"/>
        <v>0</v>
      </c>
      <c r="AW418" s="6"/>
      <c r="AX418" s="111">
        <f t="shared" si="857"/>
        <v>0</v>
      </c>
      <c r="AY418" s="6"/>
      <c r="AZ418" s="118">
        <f t="shared" si="858"/>
        <v>0</v>
      </c>
      <c r="BA418" s="8">
        <f t="shared" si="859"/>
        <v>7</v>
      </c>
      <c r="BB418" s="298">
        <f t="shared" si="814"/>
        <v>0</v>
      </c>
      <c r="BC418" s="110">
        <f t="shared" si="860"/>
        <v>3.3571428571428572</v>
      </c>
      <c r="BD418" s="9">
        <f t="shared" si="815"/>
        <v>23.5</v>
      </c>
      <c r="BE418" s="10">
        <f t="shared" si="861"/>
        <v>0</v>
      </c>
      <c r="BF418" s="11">
        <f t="shared" si="816"/>
        <v>0</v>
      </c>
      <c r="BG418" s="304">
        <f t="shared" si="827"/>
        <v>10</v>
      </c>
      <c r="BH418" s="298">
        <f t="shared" si="829"/>
        <v>0</v>
      </c>
      <c r="BI418" s="112">
        <f t="shared" si="862"/>
        <v>3.19</v>
      </c>
      <c r="BJ418" s="113">
        <f t="shared" si="817"/>
        <v>31.9</v>
      </c>
      <c r="BK418" s="10">
        <f t="shared" si="863"/>
        <v>0</v>
      </c>
      <c r="BL418" s="119">
        <f t="shared" si="818"/>
        <v>0</v>
      </c>
      <c r="BM418" s="5">
        <v>4</v>
      </c>
      <c r="BN418" s="298">
        <f t="shared" si="824"/>
        <v>0</v>
      </c>
      <c r="BO418" s="6">
        <v>8</v>
      </c>
      <c r="BP418" s="298">
        <f t="shared" si="864"/>
        <v>0</v>
      </c>
      <c r="BQ418" s="6"/>
      <c r="BR418" s="298">
        <f t="shared" si="865"/>
        <v>0</v>
      </c>
      <c r="BS418" s="189">
        <v>3.4</v>
      </c>
      <c r="BT418" s="41">
        <f t="shared" si="825"/>
        <v>13.6</v>
      </c>
      <c r="BU418" s="189">
        <v>3.7</v>
      </c>
      <c r="BV418" s="41">
        <f t="shared" si="866"/>
        <v>29.6</v>
      </c>
      <c r="BW418" s="40"/>
      <c r="BX418" s="41">
        <f t="shared" si="867"/>
        <v>0</v>
      </c>
      <c r="BY418" s="6"/>
      <c r="BZ418" s="111">
        <f t="shared" si="883"/>
        <v>0</v>
      </c>
      <c r="CA418" s="6"/>
      <c r="CB418" s="111">
        <f t="shared" si="868"/>
        <v>0</v>
      </c>
      <c r="CC418" s="6"/>
      <c r="CD418" s="111">
        <f t="shared" si="869"/>
        <v>0</v>
      </c>
      <c r="CE418" s="8">
        <f t="shared" si="870"/>
        <v>12</v>
      </c>
      <c r="CF418" s="298">
        <f t="shared" si="821"/>
        <v>0</v>
      </c>
      <c r="CG418" s="110">
        <f t="shared" si="871"/>
        <v>3.6</v>
      </c>
      <c r="CH418" s="9">
        <f t="shared" si="822"/>
        <v>43.2</v>
      </c>
      <c r="CI418" s="10">
        <f t="shared" si="872"/>
        <v>0</v>
      </c>
      <c r="CJ418" s="117">
        <f t="shared" si="823"/>
        <v>0</v>
      </c>
      <c r="CK418" s="5">
        <v>2</v>
      </c>
      <c r="CL418" s="302">
        <f t="shared" si="873"/>
        <v>0</v>
      </c>
      <c r="CM418" s="189">
        <v>4.5</v>
      </c>
      <c r="CN418" s="9">
        <f t="shared" si="874"/>
        <v>9</v>
      </c>
      <c r="CO418" s="6"/>
      <c r="CP418" s="117">
        <f t="shared" si="875"/>
        <v>0</v>
      </c>
      <c r="CQ418" s="195">
        <f t="shared" si="830"/>
        <v>9</v>
      </c>
      <c r="CR418" s="298">
        <f t="shared" si="831"/>
        <v>0</v>
      </c>
      <c r="CS418" s="9">
        <f t="shared" si="832"/>
        <v>29</v>
      </c>
      <c r="CT418" s="117" t="str">
        <f t="shared" si="833"/>
        <v/>
      </c>
      <c r="CU418" s="196">
        <f t="shared" si="834"/>
        <v>13</v>
      </c>
      <c r="CV418" s="298">
        <f t="shared" si="835"/>
        <v>0</v>
      </c>
      <c r="CW418" s="31">
        <f t="shared" si="836"/>
        <v>46.1</v>
      </c>
      <c r="CX418" s="121">
        <f t="shared" si="837"/>
        <v>0</v>
      </c>
      <c r="CY418" s="196">
        <f t="shared" si="876"/>
        <v>22</v>
      </c>
      <c r="CZ418" s="298">
        <f t="shared" si="877"/>
        <v>0</v>
      </c>
      <c r="DA418" s="31">
        <f t="shared" si="878"/>
        <v>75.099999999999994</v>
      </c>
      <c r="DB418" s="121" t="str">
        <f t="shared" si="879"/>
        <v/>
      </c>
      <c r="DC418" s="196">
        <f t="shared" si="838"/>
        <v>0</v>
      </c>
      <c r="DD418" s="298">
        <f t="shared" si="839"/>
        <v>0</v>
      </c>
      <c r="DE418" s="9" t="str">
        <f t="shared" si="840"/>
        <v/>
      </c>
      <c r="DF418" s="11" t="str">
        <f t="shared" si="841"/>
        <v/>
      </c>
      <c r="DG418" s="29">
        <f t="shared" si="880"/>
        <v>84.1</v>
      </c>
      <c r="DH418" s="11" t="str">
        <f t="shared" si="881"/>
        <v/>
      </c>
    </row>
    <row r="419" spans="1:112">
      <c r="A419" s="175" t="s">
        <v>78</v>
      </c>
      <c r="B419" s="176" t="s">
        <v>500</v>
      </c>
      <c r="C419" s="177">
        <v>445018</v>
      </c>
      <c r="D419" s="178">
        <v>10</v>
      </c>
      <c r="E419" s="335">
        <v>235</v>
      </c>
      <c r="F419" s="115">
        <v>19</v>
      </c>
      <c r="G419" s="116">
        <f t="shared" si="819"/>
        <v>216</v>
      </c>
      <c r="H419" s="108">
        <f t="shared" si="826"/>
        <v>216</v>
      </c>
      <c r="I419" s="376">
        <f t="shared" si="828"/>
        <v>0</v>
      </c>
      <c r="J419" s="375"/>
      <c r="K419" s="5">
        <v>2</v>
      </c>
      <c r="L419" s="302">
        <f t="shared" si="820"/>
        <v>0</v>
      </c>
      <c r="M419" s="512">
        <v>1</v>
      </c>
      <c r="N419" s="302">
        <f t="shared" si="842"/>
        <v>0</v>
      </c>
      <c r="O419" s="512"/>
      <c r="P419" s="302">
        <f t="shared" si="843"/>
        <v>0</v>
      </c>
      <c r="Q419" s="521">
        <v>3</v>
      </c>
      <c r="R419" s="120">
        <f t="shared" si="809"/>
        <v>6</v>
      </c>
      <c r="S419" s="521">
        <v>7</v>
      </c>
      <c r="T419" s="120">
        <f t="shared" si="844"/>
        <v>7</v>
      </c>
      <c r="U419" s="512"/>
      <c r="V419" s="120">
        <f t="shared" si="845"/>
        <v>0</v>
      </c>
      <c r="W419" s="512"/>
      <c r="X419" s="7">
        <f t="shared" si="882"/>
        <v>0</v>
      </c>
      <c r="Y419" s="6"/>
      <c r="Z419" s="7">
        <f t="shared" si="846"/>
        <v>0</v>
      </c>
      <c r="AA419" s="6"/>
      <c r="AB419" s="7">
        <f t="shared" si="847"/>
        <v>0</v>
      </c>
      <c r="AC419" s="8">
        <f t="shared" si="848"/>
        <v>3</v>
      </c>
      <c r="AD419" s="298">
        <f t="shared" si="810"/>
        <v>0</v>
      </c>
      <c r="AE419" s="110">
        <f t="shared" si="849"/>
        <v>4.333333333333333</v>
      </c>
      <c r="AF419" s="9">
        <f t="shared" si="811"/>
        <v>13</v>
      </c>
      <c r="AG419" s="10">
        <f t="shared" si="850"/>
        <v>0</v>
      </c>
      <c r="AH419" s="11">
        <f t="shared" si="812"/>
        <v>0</v>
      </c>
      <c r="AI419" s="6">
        <v>41</v>
      </c>
      <c r="AJ419" s="298">
        <f t="shared" si="851"/>
        <v>0</v>
      </c>
      <c r="AK419" s="6">
        <v>15</v>
      </c>
      <c r="AL419" s="298">
        <f t="shared" si="852"/>
        <v>0</v>
      </c>
      <c r="AM419" s="6"/>
      <c r="AN419" s="298">
        <f t="shared" si="853"/>
        <v>0</v>
      </c>
      <c r="AO419" s="188">
        <v>3.8</v>
      </c>
      <c r="AP419" s="41">
        <f t="shared" si="813"/>
        <v>155.79999999999998</v>
      </c>
      <c r="AQ419" s="188">
        <v>4.5</v>
      </c>
      <c r="AR419" s="41">
        <f t="shared" si="854"/>
        <v>67.5</v>
      </c>
      <c r="AS419" s="6"/>
      <c r="AT419" s="41">
        <f t="shared" si="855"/>
        <v>0</v>
      </c>
      <c r="AU419" s="6"/>
      <c r="AV419" s="111">
        <f t="shared" si="856"/>
        <v>0</v>
      </c>
      <c r="AW419" s="6"/>
      <c r="AX419" s="111">
        <f t="shared" si="857"/>
        <v>0</v>
      </c>
      <c r="AY419" s="6"/>
      <c r="AZ419" s="118">
        <f t="shared" si="858"/>
        <v>0</v>
      </c>
      <c r="BA419" s="8">
        <f t="shared" si="859"/>
        <v>56</v>
      </c>
      <c r="BB419" s="298">
        <f t="shared" si="814"/>
        <v>0</v>
      </c>
      <c r="BC419" s="110">
        <f t="shared" si="860"/>
        <v>3.9874999999999998</v>
      </c>
      <c r="BD419" s="9">
        <f t="shared" si="815"/>
        <v>223.29999999999998</v>
      </c>
      <c r="BE419" s="10">
        <f t="shared" si="861"/>
        <v>0</v>
      </c>
      <c r="BF419" s="11">
        <f t="shared" si="816"/>
        <v>0</v>
      </c>
      <c r="BG419" s="304">
        <f t="shared" si="827"/>
        <v>59</v>
      </c>
      <c r="BH419" s="298">
        <f t="shared" si="829"/>
        <v>0</v>
      </c>
      <c r="BI419" s="112">
        <f t="shared" si="862"/>
        <v>4.0050847457627112</v>
      </c>
      <c r="BJ419" s="113">
        <f t="shared" si="817"/>
        <v>236.29999999999995</v>
      </c>
      <c r="BK419" s="10">
        <f t="shared" si="863"/>
        <v>0</v>
      </c>
      <c r="BL419" s="119">
        <f t="shared" si="818"/>
        <v>0</v>
      </c>
      <c r="BM419" s="5">
        <v>73</v>
      </c>
      <c r="BN419" s="298">
        <f t="shared" si="824"/>
        <v>0</v>
      </c>
      <c r="BO419" s="6">
        <v>29</v>
      </c>
      <c r="BP419" s="298">
        <f t="shared" si="864"/>
        <v>0</v>
      </c>
      <c r="BQ419" s="6"/>
      <c r="BR419" s="298">
        <f t="shared" si="865"/>
        <v>0</v>
      </c>
      <c r="BS419" s="189">
        <v>6.3</v>
      </c>
      <c r="BT419" s="41">
        <f t="shared" si="825"/>
        <v>459.9</v>
      </c>
      <c r="BU419" s="189">
        <v>4.9000000000000004</v>
      </c>
      <c r="BV419" s="41">
        <f t="shared" si="866"/>
        <v>142.10000000000002</v>
      </c>
      <c r="BW419" s="40"/>
      <c r="BX419" s="41">
        <f t="shared" si="867"/>
        <v>0</v>
      </c>
      <c r="BY419" s="6"/>
      <c r="BZ419" s="111">
        <f t="shared" si="883"/>
        <v>0</v>
      </c>
      <c r="CA419" s="6"/>
      <c r="CB419" s="111">
        <f t="shared" si="868"/>
        <v>0</v>
      </c>
      <c r="CC419" s="6"/>
      <c r="CD419" s="111">
        <f t="shared" si="869"/>
        <v>0</v>
      </c>
      <c r="CE419" s="8">
        <f t="shared" si="870"/>
        <v>102</v>
      </c>
      <c r="CF419" s="298">
        <f t="shared" si="821"/>
        <v>0</v>
      </c>
      <c r="CG419" s="110">
        <f t="shared" si="871"/>
        <v>5.9019607843137258</v>
      </c>
      <c r="CH419" s="9">
        <f t="shared" si="822"/>
        <v>602</v>
      </c>
      <c r="CI419" s="10">
        <f t="shared" si="872"/>
        <v>0</v>
      </c>
      <c r="CJ419" s="117">
        <f t="shared" si="823"/>
        <v>0</v>
      </c>
      <c r="CK419" s="5">
        <v>55</v>
      </c>
      <c r="CL419" s="302">
        <f t="shared" si="873"/>
        <v>0</v>
      </c>
      <c r="CM419" s="189">
        <v>5.9</v>
      </c>
      <c r="CN419" s="9">
        <f t="shared" si="874"/>
        <v>324.5</v>
      </c>
      <c r="CO419" s="6"/>
      <c r="CP419" s="117">
        <f t="shared" si="875"/>
        <v>0</v>
      </c>
      <c r="CQ419" s="195">
        <f t="shared" si="830"/>
        <v>116</v>
      </c>
      <c r="CR419" s="298">
        <f t="shared" si="831"/>
        <v>0</v>
      </c>
      <c r="CS419" s="9">
        <f t="shared" si="832"/>
        <v>621.69999999999993</v>
      </c>
      <c r="CT419" s="117" t="str">
        <f t="shared" si="833"/>
        <v/>
      </c>
      <c r="CU419" s="196">
        <f t="shared" si="834"/>
        <v>45</v>
      </c>
      <c r="CV419" s="298">
        <f t="shared" si="835"/>
        <v>0</v>
      </c>
      <c r="CW419" s="31">
        <f t="shared" si="836"/>
        <v>216.60000000000002</v>
      </c>
      <c r="CX419" s="121">
        <f t="shared" si="837"/>
        <v>0</v>
      </c>
      <c r="CY419" s="196">
        <f t="shared" si="876"/>
        <v>161</v>
      </c>
      <c r="CZ419" s="298">
        <f t="shared" si="877"/>
        <v>0</v>
      </c>
      <c r="DA419" s="31">
        <f t="shared" si="878"/>
        <v>838.3</v>
      </c>
      <c r="DB419" s="121" t="str">
        <f t="shared" si="879"/>
        <v/>
      </c>
      <c r="DC419" s="196">
        <f t="shared" si="838"/>
        <v>0</v>
      </c>
      <c r="DD419" s="298">
        <f t="shared" si="839"/>
        <v>0</v>
      </c>
      <c r="DE419" s="9" t="str">
        <f t="shared" si="840"/>
        <v/>
      </c>
      <c r="DF419" s="11" t="str">
        <f t="shared" si="841"/>
        <v/>
      </c>
      <c r="DG419" s="29">
        <f t="shared" si="880"/>
        <v>1162.8</v>
      </c>
      <c r="DH419" s="11" t="str">
        <f t="shared" si="881"/>
        <v/>
      </c>
    </row>
    <row r="420" spans="1:112">
      <c r="A420" s="175" t="s">
        <v>78</v>
      </c>
      <c r="B420" s="176" t="s">
        <v>73</v>
      </c>
      <c r="C420" s="177">
        <v>444954</v>
      </c>
      <c r="D420" s="178">
        <v>10</v>
      </c>
      <c r="E420" s="335">
        <v>327</v>
      </c>
      <c r="F420" s="115">
        <v>5</v>
      </c>
      <c r="G420" s="116">
        <f t="shared" si="819"/>
        <v>322</v>
      </c>
      <c r="H420" s="108">
        <f t="shared" si="826"/>
        <v>322</v>
      </c>
      <c r="I420" s="376">
        <f t="shared" si="828"/>
        <v>0</v>
      </c>
      <c r="J420" s="375"/>
      <c r="K420" s="5">
        <v>8</v>
      </c>
      <c r="L420" s="302">
        <f t="shared" si="820"/>
        <v>0</v>
      </c>
      <c r="M420" s="512">
        <v>0</v>
      </c>
      <c r="N420" s="302">
        <f t="shared" si="842"/>
        <v>0</v>
      </c>
      <c r="O420" s="512"/>
      <c r="P420" s="302">
        <f t="shared" si="843"/>
        <v>0</v>
      </c>
      <c r="Q420" s="521">
        <v>3.4</v>
      </c>
      <c r="R420" s="120">
        <f t="shared" si="809"/>
        <v>27.2</v>
      </c>
      <c r="S420" s="521">
        <v>0</v>
      </c>
      <c r="T420" s="120">
        <f t="shared" si="844"/>
        <v>0</v>
      </c>
      <c r="U420" s="512"/>
      <c r="V420" s="120">
        <f t="shared" si="845"/>
        <v>0</v>
      </c>
      <c r="W420" s="512"/>
      <c r="X420" s="7">
        <f t="shared" si="882"/>
        <v>0</v>
      </c>
      <c r="Y420" s="6"/>
      <c r="Z420" s="7">
        <f t="shared" si="846"/>
        <v>0</v>
      </c>
      <c r="AA420" s="6"/>
      <c r="AB420" s="7">
        <f t="shared" si="847"/>
        <v>0</v>
      </c>
      <c r="AC420" s="8">
        <f t="shared" si="848"/>
        <v>8</v>
      </c>
      <c r="AD420" s="298">
        <f t="shared" si="810"/>
        <v>0</v>
      </c>
      <c r="AE420" s="110">
        <f t="shared" si="849"/>
        <v>3.4</v>
      </c>
      <c r="AF420" s="9">
        <f t="shared" si="811"/>
        <v>27.2</v>
      </c>
      <c r="AG420" s="10">
        <f t="shared" si="850"/>
        <v>0</v>
      </c>
      <c r="AH420" s="11">
        <f t="shared" si="812"/>
        <v>0</v>
      </c>
      <c r="AI420" s="6">
        <v>79</v>
      </c>
      <c r="AJ420" s="298">
        <f t="shared" si="851"/>
        <v>0</v>
      </c>
      <c r="AK420" s="6">
        <v>11</v>
      </c>
      <c r="AL420" s="298">
        <f t="shared" si="852"/>
        <v>0</v>
      </c>
      <c r="AM420" s="6"/>
      <c r="AN420" s="298">
        <f t="shared" si="853"/>
        <v>0</v>
      </c>
      <c r="AO420" s="188">
        <v>3.8</v>
      </c>
      <c r="AP420" s="41">
        <f t="shared" si="813"/>
        <v>300.2</v>
      </c>
      <c r="AQ420" s="188">
        <v>4.9000000000000004</v>
      </c>
      <c r="AR420" s="41">
        <f t="shared" si="854"/>
        <v>53.900000000000006</v>
      </c>
      <c r="AS420" s="6"/>
      <c r="AT420" s="41">
        <f t="shared" si="855"/>
        <v>0</v>
      </c>
      <c r="AU420" s="6"/>
      <c r="AV420" s="111">
        <f t="shared" si="856"/>
        <v>0</v>
      </c>
      <c r="AW420" s="6"/>
      <c r="AX420" s="111">
        <f t="shared" si="857"/>
        <v>0</v>
      </c>
      <c r="AY420" s="6"/>
      <c r="AZ420" s="118">
        <f t="shared" si="858"/>
        <v>0</v>
      </c>
      <c r="BA420" s="8">
        <f t="shared" si="859"/>
        <v>90</v>
      </c>
      <c r="BB420" s="298">
        <f t="shared" si="814"/>
        <v>0</v>
      </c>
      <c r="BC420" s="110">
        <f t="shared" si="860"/>
        <v>3.9344444444444449</v>
      </c>
      <c r="BD420" s="9">
        <f t="shared" si="815"/>
        <v>354.1</v>
      </c>
      <c r="BE420" s="10">
        <f t="shared" si="861"/>
        <v>0</v>
      </c>
      <c r="BF420" s="11">
        <f t="shared" si="816"/>
        <v>0</v>
      </c>
      <c r="BG420" s="304">
        <f t="shared" si="827"/>
        <v>98</v>
      </c>
      <c r="BH420" s="298">
        <f t="shared" si="829"/>
        <v>0</v>
      </c>
      <c r="BI420" s="112">
        <f t="shared" si="862"/>
        <v>3.8908163265306124</v>
      </c>
      <c r="BJ420" s="113">
        <f t="shared" si="817"/>
        <v>381.3</v>
      </c>
      <c r="BK420" s="10">
        <f t="shared" si="863"/>
        <v>0</v>
      </c>
      <c r="BL420" s="119">
        <f t="shared" si="818"/>
        <v>0</v>
      </c>
      <c r="BM420" s="5">
        <v>131</v>
      </c>
      <c r="BN420" s="298">
        <f t="shared" si="824"/>
        <v>0</v>
      </c>
      <c r="BO420" s="6">
        <v>36</v>
      </c>
      <c r="BP420" s="298">
        <f t="shared" si="864"/>
        <v>0</v>
      </c>
      <c r="BQ420" s="6"/>
      <c r="BR420" s="298">
        <f t="shared" si="865"/>
        <v>0</v>
      </c>
      <c r="BS420" s="189">
        <v>4.5</v>
      </c>
      <c r="BT420" s="41">
        <f t="shared" si="825"/>
        <v>589.5</v>
      </c>
      <c r="BU420" s="189">
        <v>3.9</v>
      </c>
      <c r="BV420" s="41">
        <f t="shared" si="866"/>
        <v>140.4</v>
      </c>
      <c r="BW420" s="40"/>
      <c r="BX420" s="41">
        <f t="shared" si="867"/>
        <v>0</v>
      </c>
      <c r="BY420" s="6"/>
      <c r="BZ420" s="111">
        <f t="shared" si="883"/>
        <v>0</v>
      </c>
      <c r="CA420" s="6"/>
      <c r="CB420" s="111">
        <f t="shared" si="868"/>
        <v>0</v>
      </c>
      <c r="CC420" s="6"/>
      <c r="CD420" s="111">
        <f t="shared" si="869"/>
        <v>0</v>
      </c>
      <c r="CE420" s="8">
        <f t="shared" si="870"/>
        <v>167</v>
      </c>
      <c r="CF420" s="298">
        <f t="shared" si="821"/>
        <v>0</v>
      </c>
      <c r="CG420" s="110">
        <f t="shared" si="871"/>
        <v>4.3706586826347307</v>
      </c>
      <c r="CH420" s="9">
        <f t="shared" si="822"/>
        <v>729.9</v>
      </c>
      <c r="CI420" s="10">
        <f t="shared" si="872"/>
        <v>0</v>
      </c>
      <c r="CJ420" s="117">
        <f t="shared" si="823"/>
        <v>0</v>
      </c>
      <c r="CK420" s="5">
        <v>57</v>
      </c>
      <c r="CL420" s="302">
        <f t="shared" si="873"/>
        <v>0</v>
      </c>
      <c r="CM420" s="189">
        <v>6.2</v>
      </c>
      <c r="CN420" s="9">
        <f t="shared" si="874"/>
        <v>353.40000000000003</v>
      </c>
      <c r="CO420" s="6"/>
      <c r="CP420" s="117">
        <f t="shared" si="875"/>
        <v>0</v>
      </c>
      <c r="CQ420" s="195">
        <f t="shared" si="830"/>
        <v>218</v>
      </c>
      <c r="CR420" s="298">
        <f t="shared" si="831"/>
        <v>0</v>
      </c>
      <c r="CS420" s="9">
        <f t="shared" si="832"/>
        <v>916.9</v>
      </c>
      <c r="CT420" s="117" t="str">
        <f t="shared" si="833"/>
        <v/>
      </c>
      <c r="CU420" s="196">
        <f t="shared" si="834"/>
        <v>47</v>
      </c>
      <c r="CV420" s="298">
        <f t="shared" si="835"/>
        <v>0</v>
      </c>
      <c r="CW420" s="31">
        <f t="shared" si="836"/>
        <v>194.3</v>
      </c>
      <c r="CX420" s="121">
        <f t="shared" si="837"/>
        <v>0</v>
      </c>
      <c r="CY420" s="196">
        <f t="shared" si="876"/>
        <v>265</v>
      </c>
      <c r="CZ420" s="298">
        <f t="shared" si="877"/>
        <v>0</v>
      </c>
      <c r="DA420" s="31">
        <f t="shared" si="878"/>
        <v>1111.2</v>
      </c>
      <c r="DB420" s="121" t="str">
        <f t="shared" si="879"/>
        <v/>
      </c>
      <c r="DC420" s="196">
        <f t="shared" si="838"/>
        <v>0</v>
      </c>
      <c r="DD420" s="298">
        <f t="shared" si="839"/>
        <v>0</v>
      </c>
      <c r="DE420" s="9" t="str">
        <f t="shared" si="840"/>
        <v/>
      </c>
      <c r="DF420" s="11" t="str">
        <f t="shared" si="841"/>
        <v/>
      </c>
      <c r="DG420" s="29">
        <f t="shared" si="880"/>
        <v>1464.6000000000001</v>
      </c>
      <c r="DH420" s="11" t="str">
        <f t="shared" si="881"/>
        <v/>
      </c>
    </row>
    <row r="421" spans="1:112">
      <c r="A421" s="175" t="s">
        <v>78</v>
      </c>
      <c r="B421" s="176" t="s">
        <v>74</v>
      </c>
      <c r="C421" s="177">
        <v>447582</v>
      </c>
      <c r="D421" s="178">
        <v>10</v>
      </c>
      <c r="E421" s="335">
        <v>144</v>
      </c>
      <c r="F421" s="115">
        <v>15</v>
      </c>
      <c r="G421" s="116">
        <f t="shared" si="819"/>
        <v>129</v>
      </c>
      <c r="H421" s="108">
        <f t="shared" si="826"/>
        <v>129</v>
      </c>
      <c r="I421" s="376">
        <f t="shared" si="828"/>
        <v>0</v>
      </c>
      <c r="J421" s="375"/>
      <c r="K421" s="5">
        <v>10</v>
      </c>
      <c r="L421" s="302">
        <f t="shared" si="820"/>
        <v>0</v>
      </c>
      <c r="M421" s="512">
        <v>0</v>
      </c>
      <c r="N421" s="302">
        <f t="shared" si="842"/>
        <v>0</v>
      </c>
      <c r="O421" s="512"/>
      <c r="P421" s="302">
        <f t="shared" si="843"/>
        <v>0</v>
      </c>
      <c r="Q421" s="521">
        <v>3.6</v>
      </c>
      <c r="R421" s="120">
        <f t="shared" si="809"/>
        <v>36</v>
      </c>
      <c r="S421" s="521">
        <v>0</v>
      </c>
      <c r="T421" s="120">
        <f t="shared" si="844"/>
        <v>0</v>
      </c>
      <c r="U421" s="512"/>
      <c r="V421" s="120">
        <f t="shared" si="845"/>
        <v>0</v>
      </c>
      <c r="W421" s="512"/>
      <c r="X421" s="7">
        <f t="shared" si="882"/>
        <v>0</v>
      </c>
      <c r="Y421" s="6"/>
      <c r="Z421" s="7">
        <f t="shared" si="846"/>
        <v>0</v>
      </c>
      <c r="AA421" s="6"/>
      <c r="AB421" s="7">
        <f t="shared" si="847"/>
        <v>0</v>
      </c>
      <c r="AC421" s="8">
        <f t="shared" si="848"/>
        <v>10</v>
      </c>
      <c r="AD421" s="298">
        <f t="shared" si="810"/>
        <v>0</v>
      </c>
      <c r="AE421" s="110">
        <f t="shared" si="849"/>
        <v>3.6</v>
      </c>
      <c r="AF421" s="9">
        <f t="shared" si="811"/>
        <v>36</v>
      </c>
      <c r="AG421" s="10">
        <f t="shared" si="850"/>
        <v>0</v>
      </c>
      <c r="AH421" s="11">
        <f t="shared" si="812"/>
        <v>0</v>
      </c>
      <c r="AI421" s="6">
        <v>34</v>
      </c>
      <c r="AJ421" s="298">
        <f t="shared" si="851"/>
        <v>0</v>
      </c>
      <c r="AK421" s="6">
        <v>14</v>
      </c>
      <c r="AL421" s="298">
        <f t="shared" si="852"/>
        <v>0</v>
      </c>
      <c r="AM421" s="6"/>
      <c r="AN421" s="298">
        <f t="shared" si="853"/>
        <v>0</v>
      </c>
      <c r="AO421" s="188">
        <v>3.9</v>
      </c>
      <c r="AP421" s="41">
        <f t="shared" si="813"/>
        <v>132.6</v>
      </c>
      <c r="AQ421" s="188">
        <v>4.5999999999999996</v>
      </c>
      <c r="AR421" s="41">
        <f t="shared" si="854"/>
        <v>64.399999999999991</v>
      </c>
      <c r="AS421" s="6"/>
      <c r="AT421" s="41">
        <f t="shared" si="855"/>
        <v>0</v>
      </c>
      <c r="AU421" s="6"/>
      <c r="AV421" s="111">
        <f t="shared" si="856"/>
        <v>0</v>
      </c>
      <c r="AW421" s="6"/>
      <c r="AX421" s="111">
        <f t="shared" si="857"/>
        <v>0</v>
      </c>
      <c r="AY421" s="6"/>
      <c r="AZ421" s="118">
        <f t="shared" si="858"/>
        <v>0</v>
      </c>
      <c r="BA421" s="8">
        <f t="shared" si="859"/>
        <v>48</v>
      </c>
      <c r="BB421" s="298">
        <f t="shared" si="814"/>
        <v>0</v>
      </c>
      <c r="BC421" s="110">
        <f t="shared" si="860"/>
        <v>4.104166666666667</v>
      </c>
      <c r="BD421" s="9">
        <f t="shared" si="815"/>
        <v>197</v>
      </c>
      <c r="BE421" s="10">
        <f t="shared" si="861"/>
        <v>0</v>
      </c>
      <c r="BF421" s="11">
        <f t="shared" si="816"/>
        <v>0</v>
      </c>
      <c r="BG421" s="304">
        <f t="shared" si="827"/>
        <v>58</v>
      </c>
      <c r="BH421" s="298">
        <f t="shared" si="829"/>
        <v>0</v>
      </c>
      <c r="BI421" s="112">
        <f t="shared" si="862"/>
        <v>4.0172413793103452</v>
      </c>
      <c r="BJ421" s="113">
        <f t="shared" si="817"/>
        <v>233.00000000000003</v>
      </c>
      <c r="BK421" s="10">
        <f t="shared" si="863"/>
        <v>0</v>
      </c>
      <c r="BL421" s="119">
        <f t="shared" si="818"/>
        <v>0</v>
      </c>
      <c r="BM421" s="5">
        <v>36</v>
      </c>
      <c r="BN421" s="298">
        <f t="shared" si="824"/>
        <v>0</v>
      </c>
      <c r="BO421" s="6">
        <v>20</v>
      </c>
      <c r="BP421" s="298">
        <f t="shared" si="864"/>
        <v>0</v>
      </c>
      <c r="BQ421" s="6"/>
      <c r="BR421" s="298">
        <f t="shared" si="865"/>
        <v>0</v>
      </c>
      <c r="BS421" s="189">
        <v>4.5</v>
      </c>
      <c r="BT421" s="41">
        <f t="shared" si="825"/>
        <v>162</v>
      </c>
      <c r="BU421" s="189">
        <v>3.2</v>
      </c>
      <c r="BV421" s="41">
        <f t="shared" si="866"/>
        <v>64</v>
      </c>
      <c r="BW421" s="40"/>
      <c r="BX421" s="41">
        <f t="shared" si="867"/>
        <v>0</v>
      </c>
      <c r="BY421" s="6"/>
      <c r="BZ421" s="111">
        <f t="shared" si="883"/>
        <v>0</v>
      </c>
      <c r="CA421" s="6"/>
      <c r="CB421" s="111">
        <f t="shared" si="868"/>
        <v>0</v>
      </c>
      <c r="CC421" s="6"/>
      <c r="CD421" s="111">
        <f t="shared" si="869"/>
        <v>0</v>
      </c>
      <c r="CE421" s="8">
        <f t="shared" si="870"/>
        <v>56</v>
      </c>
      <c r="CF421" s="298">
        <f t="shared" si="821"/>
        <v>0</v>
      </c>
      <c r="CG421" s="110">
        <f t="shared" si="871"/>
        <v>4.0357142857142856</v>
      </c>
      <c r="CH421" s="9">
        <f t="shared" si="822"/>
        <v>226</v>
      </c>
      <c r="CI421" s="10">
        <f t="shared" si="872"/>
        <v>0</v>
      </c>
      <c r="CJ421" s="117">
        <f t="shared" si="823"/>
        <v>0</v>
      </c>
      <c r="CK421" s="5">
        <v>15</v>
      </c>
      <c r="CL421" s="302">
        <f t="shared" si="873"/>
        <v>0</v>
      </c>
      <c r="CM421" s="189">
        <v>6.6</v>
      </c>
      <c r="CN421" s="9">
        <f t="shared" si="874"/>
        <v>99</v>
      </c>
      <c r="CO421" s="6"/>
      <c r="CP421" s="117">
        <f t="shared" si="875"/>
        <v>0</v>
      </c>
      <c r="CQ421" s="195">
        <f t="shared" si="830"/>
        <v>80</v>
      </c>
      <c r="CR421" s="298">
        <f t="shared" si="831"/>
        <v>0</v>
      </c>
      <c r="CS421" s="9">
        <f t="shared" si="832"/>
        <v>330.6</v>
      </c>
      <c r="CT421" s="117" t="str">
        <f t="shared" si="833"/>
        <v/>
      </c>
      <c r="CU421" s="196">
        <f t="shared" si="834"/>
        <v>34</v>
      </c>
      <c r="CV421" s="298">
        <f t="shared" si="835"/>
        <v>0</v>
      </c>
      <c r="CW421" s="31">
        <f t="shared" si="836"/>
        <v>128.39999999999998</v>
      </c>
      <c r="CX421" s="121">
        <f t="shared" si="837"/>
        <v>0</v>
      </c>
      <c r="CY421" s="196">
        <f t="shared" si="876"/>
        <v>114</v>
      </c>
      <c r="CZ421" s="298">
        <f t="shared" si="877"/>
        <v>0</v>
      </c>
      <c r="DA421" s="31">
        <f t="shared" si="878"/>
        <v>459</v>
      </c>
      <c r="DB421" s="121" t="str">
        <f t="shared" si="879"/>
        <v/>
      </c>
      <c r="DC421" s="196">
        <f t="shared" si="838"/>
        <v>0</v>
      </c>
      <c r="DD421" s="298">
        <f t="shared" si="839"/>
        <v>0</v>
      </c>
      <c r="DE421" s="9" t="str">
        <f t="shared" si="840"/>
        <v/>
      </c>
      <c r="DF421" s="11" t="str">
        <f t="shared" si="841"/>
        <v/>
      </c>
      <c r="DG421" s="29">
        <f t="shared" si="880"/>
        <v>558</v>
      </c>
      <c r="DH421" s="11" t="str">
        <f t="shared" si="881"/>
        <v/>
      </c>
    </row>
    <row r="422" spans="1:112">
      <c r="A422" s="175" t="s">
        <v>78</v>
      </c>
      <c r="B422" s="288" t="s">
        <v>70</v>
      </c>
      <c r="C422" s="286">
        <v>443492</v>
      </c>
      <c r="D422" s="287">
        <v>10</v>
      </c>
      <c r="E422" s="335">
        <v>273</v>
      </c>
      <c r="F422" s="115">
        <v>35</v>
      </c>
      <c r="G422" s="116">
        <f t="shared" si="819"/>
        <v>238</v>
      </c>
      <c r="H422" s="108">
        <f t="shared" si="826"/>
        <v>238</v>
      </c>
      <c r="I422" s="376">
        <f t="shared" si="828"/>
        <v>0</v>
      </c>
      <c r="J422" s="375"/>
      <c r="K422" s="5">
        <v>23</v>
      </c>
      <c r="L422" s="302">
        <f t="shared" si="820"/>
        <v>0</v>
      </c>
      <c r="M422" s="512">
        <v>0</v>
      </c>
      <c r="N422" s="302">
        <f t="shared" si="842"/>
        <v>0</v>
      </c>
      <c r="O422" s="512"/>
      <c r="P422" s="302">
        <f t="shared" si="843"/>
        <v>0</v>
      </c>
      <c r="Q422" s="521">
        <v>3.1</v>
      </c>
      <c r="R422" s="120">
        <f t="shared" si="809"/>
        <v>71.3</v>
      </c>
      <c r="S422" s="521">
        <v>0</v>
      </c>
      <c r="T422" s="120">
        <f t="shared" si="844"/>
        <v>0</v>
      </c>
      <c r="U422" s="512"/>
      <c r="V422" s="120">
        <f t="shared" si="845"/>
        <v>0</v>
      </c>
      <c r="W422" s="512"/>
      <c r="X422" s="7">
        <f t="shared" si="882"/>
        <v>0</v>
      </c>
      <c r="Y422" s="6"/>
      <c r="Z422" s="7">
        <f t="shared" si="846"/>
        <v>0</v>
      </c>
      <c r="AA422" s="6"/>
      <c r="AB422" s="7">
        <f t="shared" si="847"/>
        <v>0</v>
      </c>
      <c r="AC422" s="8">
        <f t="shared" si="848"/>
        <v>23</v>
      </c>
      <c r="AD422" s="298">
        <f t="shared" si="810"/>
        <v>0</v>
      </c>
      <c r="AE422" s="110">
        <f t="shared" si="849"/>
        <v>3.1</v>
      </c>
      <c r="AF422" s="9">
        <f t="shared" si="811"/>
        <v>71.3</v>
      </c>
      <c r="AG422" s="10">
        <f t="shared" si="850"/>
        <v>0</v>
      </c>
      <c r="AH422" s="11">
        <f t="shared" si="812"/>
        <v>0</v>
      </c>
      <c r="AI422" s="6">
        <v>53</v>
      </c>
      <c r="AJ422" s="298">
        <f t="shared" si="851"/>
        <v>0</v>
      </c>
      <c r="AK422" s="6">
        <v>6</v>
      </c>
      <c r="AL422" s="298">
        <f t="shared" si="852"/>
        <v>0</v>
      </c>
      <c r="AM422" s="6"/>
      <c r="AN422" s="298">
        <f t="shared" si="853"/>
        <v>0</v>
      </c>
      <c r="AO422" s="188">
        <v>3.6</v>
      </c>
      <c r="AP422" s="41">
        <f t="shared" si="813"/>
        <v>190.8</v>
      </c>
      <c r="AQ422" s="188">
        <v>3.7</v>
      </c>
      <c r="AR422" s="41">
        <f t="shared" si="854"/>
        <v>22.200000000000003</v>
      </c>
      <c r="AS422" s="6"/>
      <c r="AT422" s="41">
        <f t="shared" si="855"/>
        <v>0</v>
      </c>
      <c r="AU422" s="6"/>
      <c r="AV422" s="111">
        <f t="shared" si="856"/>
        <v>0</v>
      </c>
      <c r="AW422" s="6"/>
      <c r="AX422" s="111">
        <f t="shared" si="857"/>
        <v>0</v>
      </c>
      <c r="AY422" s="6"/>
      <c r="AZ422" s="118">
        <f t="shared" si="858"/>
        <v>0</v>
      </c>
      <c r="BA422" s="8">
        <f t="shared" si="859"/>
        <v>59</v>
      </c>
      <c r="BB422" s="298">
        <f t="shared" si="814"/>
        <v>0</v>
      </c>
      <c r="BC422" s="110">
        <f t="shared" si="860"/>
        <v>3.6101694915254239</v>
      </c>
      <c r="BD422" s="9">
        <f t="shared" si="815"/>
        <v>213</v>
      </c>
      <c r="BE422" s="10">
        <f t="shared" si="861"/>
        <v>0</v>
      </c>
      <c r="BF422" s="11">
        <f t="shared" si="816"/>
        <v>0</v>
      </c>
      <c r="BG422" s="304">
        <f t="shared" si="827"/>
        <v>82</v>
      </c>
      <c r="BH422" s="298">
        <f t="shared" si="829"/>
        <v>0</v>
      </c>
      <c r="BI422" s="112">
        <f t="shared" si="862"/>
        <v>3.4670731707317075</v>
      </c>
      <c r="BJ422" s="113">
        <f t="shared" si="817"/>
        <v>284.3</v>
      </c>
      <c r="BK422" s="10">
        <f t="shared" si="863"/>
        <v>0</v>
      </c>
      <c r="BL422" s="119">
        <f t="shared" si="818"/>
        <v>0</v>
      </c>
      <c r="BM422" s="5">
        <v>100</v>
      </c>
      <c r="BN422" s="298">
        <f t="shared" si="824"/>
        <v>0</v>
      </c>
      <c r="BO422" s="6">
        <v>17</v>
      </c>
      <c r="BP422" s="298">
        <f t="shared" si="864"/>
        <v>0</v>
      </c>
      <c r="BQ422" s="6"/>
      <c r="BR422" s="298">
        <f t="shared" si="865"/>
        <v>0</v>
      </c>
      <c r="BS422" s="189">
        <v>4.8</v>
      </c>
      <c r="BT422" s="41">
        <f t="shared" si="825"/>
        <v>480</v>
      </c>
      <c r="BU422" s="189">
        <v>4.4000000000000004</v>
      </c>
      <c r="BV422" s="41">
        <f t="shared" si="866"/>
        <v>74.800000000000011</v>
      </c>
      <c r="BW422" s="40"/>
      <c r="BX422" s="41">
        <f t="shared" si="867"/>
        <v>0</v>
      </c>
      <c r="BY422" s="6"/>
      <c r="BZ422" s="111">
        <f t="shared" si="883"/>
        <v>0</v>
      </c>
      <c r="CA422" s="6"/>
      <c r="CB422" s="111">
        <f t="shared" si="868"/>
        <v>0</v>
      </c>
      <c r="CC422" s="6"/>
      <c r="CD422" s="111">
        <f t="shared" si="869"/>
        <v>0</v>
      </c>
      <c r="CE422" s="8">
        <f t="shared" si="870"/>
        <v>117</v>
      </c>
      <c r="CF422" s="298">
        <f t="shared" si="821"/>
        <v>0</v>
      </c>
      <c r="CG422" s="110">
        <f t="shared" si="871"/>
        <v>4.7418803418803419</v>
      </c>
      <c r="CH422" s="9">
        <f t="shared" si="822"/>
        <v>554.79999999999995</v>
      </c>
      <c r="CI422" s="10">
        <f t="shared" si="872"/>
        <v>0</v>
      </c>
      <c r="CJ422" s="117">
        <f t="shared" si="823"/>
        <v>0</v>
      </c>
      <c r="CK422" s="5">
        <v>39</v>
      </c>
      <c r="CL422" s="302">
        <f t="shared" si="873"/>
        <v>0</v>
      </c>
      <c r="CM422" s="189">
        <v>5.8</v>
      </c>
      <c r="CN422" s="9">
        <f t="shared" si="874"/>
        <v>226.2</v>
      </c>
      <c r="CO422" s="6"/>
      <c r="CP422" s="117">
        <f t="shared" si="875"/>
        <v>0</v>
      </c>
      <c r="CQ422" s="195">
        <f t="shared" si="830"/>
        <v>176</v>
      </c>
      <c r="CR422" s="298">
        <f t="shared" si="831"/>
        <v>0</v>
      </c>
      <c r="CS422" s="9">
        <f t="shared" si="832"/>
        <v>742.1</v>
      </c>
      <c r="CT422" s="117" t="str">
        <f t="shared" si="833"/>
        <v/>
      </c>
      <c r="CU422" s="196">
        <f t="shared" si="834"/>
        <v>23</v>
      </c>
      <c r="CV422" s="298">
        <f t="shared" si="835"/>
        <v>0</v>
      </c>
      <c r="CW422" s="31">
        <f t="shared" si="836"/>
        <v>97.000000000000014</v>
      </c>
      <c r="CX422" s="121">
        <f t="shared" si="837"/>
        <v>0</v>
      </c>
      <c r="CY422" s="196">
        <f t="shared" si="876"/>
        <v>199</v>
      </c>
      <c r="CZ422" s="298">
        <f t="shared" si="877"/>
        <v>0</v>
      </c>
      <c r="DA422" s="31">
        <f t="shared" si="878"/>
        <v>839.1</v>
      </c>
      <c r="DB422" s="121" t="str">
        <f t="shared" si="879"/>
        <v/>
      </c>
      <c r="DC422" s="196">
        <f t="shared" si="838"/>
        <v>0</v>
      </c>
      <c r="DD422" s="298">
        <f t="shared" si="839"/>
        <v>0</v>
      </c>
      <c r="DE422" s="9" t="str">
        <f t="shared" si="840"/>
        <v/>
      </c>
      <c r="DF422" s="11" t="str">
        <f t="shared" si="841"/>
        <v/>
      </c>
      <c r="DG422" s="29">
        <f t="shared" si="880"/>
        <v>1065.3</v>
      </c>
      <c r="DH422" s="11" t="str">
        <f t="shared" si="881"/>
        <v/>
      </c>
    </row>
    <row r="423" spans="1:112">
      <c r="A423" s="175" t="s">
        <v>78</v>
      </c>
      <c r="B423" s="176" t="s">
        <v>76</v>
      </c>
      <c r="C423" s="177">
        <v>237817</v>
      </c>
      <c r="D423" s="178">
        <v>10</v>
      </c>
      <c r="E423" s="335">
        <v>270</v>
      </c>
      <c r="F423" s="6">
        <v>7</v>
      </c>
      <c r="G423" s="116">
        <f t="shared" si="819"/>
        <v>263</v>
      </c>
      <c r="H423" s="108">
        <f t="shared" si="826"/>
        <v>263</v>
      </c>
      <c r="I423" s="376">
        <f t="shared" si="828"/>
        <v>0</v>
      </c>
      <c r="J423" s="375"/>
      <c r="K423" s="5">
        <v>32</v>
      </c>
      <c r="L423" s="302">
        <f t="shared" si="820"/>
        <v>0</v>
      </c>
      <c r="M423" s="512">
        <v>2</v>
      </c>
      <c r="N423" s="302">
        <f t="shared" si="842"/>
        <v>0</v>
      </c>
      <c r="O423" s="512"/>
      <c r="P423" s="302">
        <f t="shared" si="843"/>
        <v>0</v>
      </c>
      <c r="Q423" s="521">
        <v>4.0999999999999996</v>
      </c>
      <c r="R423" s="120">
        <f t="shared" si="809"/>
        <v>131.19999999999999</v>
      </c>
      <c r="S423" s="521">
        <v>3.3</v>
      </c>
      <c r="T423" s="120">
        <f t="shared" si="844"/>
        <v>6.6</v>
      </c>
      <c r="U423" s="512"/>
      <c r="V423" s="120">
        <f t="shared" si="845"/>
        <v>0</v>
      </c>
      <c r="W423" s="512"/>
      <c r="X423" s="7">
        <f t="shared" si="882"/>
        <v>0</v>
      </c>
      <c r="Y423" s="6"/>
      <c r="Z423" s="7">
        <f t="shared" si="846"/>
        <v>0</v>
      </c>
      <c r="AA423" s="6"/>
      <c r="AB423" s="7">
        <f t="shared" si="847"/>
        <v>0</v>
      </c>
      <c r="AC423" s="8">
        <f t="shared" si="848"/>
        <v>34</v>
      </c>
      <c r="AD423" s="298">
        <f t="shared" si="810"/>
        <v>0</v>
      </c>
      <c r="AE423" s="110">
        <f t="shared" si="849"/>
        <v>4.052941176470588</v>
      </c>
      <c r="AF423" s="9">
        <f t="shared" si="811"/>
        <v>137.79999999999998</v>
      </c>
      <c r="AG423" s="10">
        <f t="shared" si="850"/>
        <v>0</v>
      </c>
      <c r="AH423" s="11">
        <f t="shared" si="812"/>
        <v>0</v>
      </c>
      <c r="AI423" s="6">
        <v>124</v>
      </c>
      <c r="AJ423" s="298">
        <f t="shared" si="851"/>
        <v>0</v>
      </c>
      <c r="AK423" s="6">
        <v>24</v>
      </c>
      <c r="AL423" s="298">
        <f t="shared" si="852"/>
        <v>0</v>
      </c>
      <c r="AM423" s="6"/>
      <c r="AN423" s="298">
        <f t="shared" si="853"/>
        <v>0</v>
      </c>
      <c r="AO423" s="188">
        <v>4.9000000000000004</v>
      </c>
      <c r="AP423" s="41">
        <f t="shared" si="813"/>
        <v>607.6</v>
      </c>
      <c r="AQ423" s="188">
        <v>4.7</v>
      </c>
      <c r="AR423" s="41">
        <f t="shared" si="854"/>
        <v>112.80000000000001</v>
      </c>
      <c r="AS423" s="6"/>
      <c r="AT423" s="41">
        <f t="shared" si="855"/>
        <v>0</v>
      </c>
      <c r="AU423" s="6"/>
      <c r="AV423" s="111">
        <f t="shared" si="856"/>
        <v>0</v>
      </c>
      <c r="AW423" s="6"/>
      <c r="AX423" s="111">
        <f t="shared" si="857"/>
        <v>0</v>
      </c>
      <c r="AY423" s="6"/>
      <c r="AZ423" s="118">
        <f t="shared" si="858"/>
        <v>0</v>
      </c>
      <c r="BA423" s="8">
        <f t="shared" si="859"/>
        <v>148</v>
      </c>
      <c r="BB423" s="298">
        <f t="shared" si="814"/>
        <v>0</v>
      </c>
      <c r="BC423" s="110">
        <f t="shared" si="860"/>
        <v>4.8675675675675683</v>
      </c>
      <c r="BD423" s="9">
        <f t="shared" si="815"/>
        <v>720.40000000000009</v>
      </c>
      <c r="BE423" s="10">
        <f t="shared" si="861"/>
        <v>0</v>
      </c>
      <c r="BF423" s="11">
        <f t="shared" si="816"/>
        <v>0</v>
      </c>
      <c r="BG423" s="304">
        <f t="shared" si="827"/>
        <v>182</v>
      </c>
      <c r="BH423" s="298">
        <f t="shared" si="829"/>
        <v>0</v>
      </c>
      <c r="BI423" s="112">
        <f t="shared" si="862"/>
        <v>4.7153846153846155</v>
      </c>
      <c r="BJ423" s="113">
        <f t="shared" si="817"/>
        <v>858.2</v>
      </c>
      <c r="BK423" s="10">
        <f t="shared" si="863"/>
        <v>0</v>
      </c>
      <c r="BL423" s="119">
        <f t="shared" si="818"/>
        <v>0</v>
      </c>
      <c r="BM423" s="5">
        <v>27</v>
      </c>
      <c r="BN423" s="298">
        <f t="shared" si="824"/>
        <v>0</v>
      </c>
      <c r="BO423" s="6">
        <v>11</v>
      </c>
      <c r="BP423" s="298">
        <f t="shared" si="864"/>
        <v>0</v>
      </c>
      <c r="BQ423" s="6"/>
      <c r="BR423" s="298">
        <f t="shared" si="865"/>
        <v>0</v>
      </c>
      <c r="BS423" s="189">
        <v>4.7</v>
      </c>
      <c r="BT423" s="41">
        <f t="shared" si="825"/>
        <v>126.9</v>
      </c>
      <c r="BU423" s="189">
        <v>3</v>
      </c>
      <c r="BV423" s="41">
        <f t="shared" si="866"/>
        <v>33</v>
      </c>
      <c r="BW423" s="40"/>
      <c r="BX423" s="41">
        <f t="shared" si="867"/>
        <v>0</v>
      </c>
      <c r="BY423" s="6"/>
      <c r="BZ423" s="111">
        <f t="shared" si="883"/>
        <v>0</v>
      </c>
      <c r="CA423" s="6"/>
      <c r="CB423" s="111">
        <f t="shared" si="868"/>
        <v>0</v>
      </c>
      <c r="CC423" s="6"/>
      <c r="CD423" s="111">
        <f t="shared" si="869"/>
        <v>0</v>
      </c>
      <c r="CE423" s="8">
        <f t="shared" si="870"/>
        <v>38</v>
      </c>
      <c r="CF423" s="298">
        <f t="shared" si="821"/>
        <v>0</v>
      </c>
      <c r="CG423" s="110">
        <f t="shared" si="871"/>
        <v>4.2078947368421051</v>
      </c>
      <c r="CH423" s="9">
        <f t="shared" si="822"/>
        <v>159.9</v>
      </c>
      <c r="CI423" s="10">
        <f t="shared" si="872"/>
        <v>0</v>
      </c>
      <c r="CJ423" s="117">
        <f t="shared" si="823"/>
        <v>0</v>
      </c>
      <c r="CK423" s="5">
        <v>43</v>
      </c>
      <c r="CL423" s="302">
        <f t="shared" si="873"/>
        <v>0</v>
      </c>
      <c r="CM423" s="189">
        <v>5.8</v>
      </c>
      <c r="CN423" s="9">
        <f t="shared" si="874"/>
        <v>249.4</v>
      </c>
      <c r="CO423" s="6"/>
      <c r="CP423" s="117">
        <f t="shared" si="875"/>
        <v>0</v>
      </c>
      <c r="CQ423" s="195">
        <f t="shared" si="830"/>
        <v>183</v>
      </c>
      <c r="CR423" s="298">
        <f t="shared" si="831"/>
        <v>0</v>
      </c>
      <c r="CS423" s="9">
        <f t="shared" si="832"/>
        <v>865.69999999999993</v>
      </c>
      <c r="CT423" s="117" t="str">
        <f t="shared" si="833"/>
        <v/>
      </c>
      <c r="CU423" s="196">
        <f t="shared" si="834"/>
        <v>37</v>
      </c>
      <c r="CV423" s="298">
        <f t="shared" si="835"/>
        <v>0</v>
      </c>
      <c r="CW423" s="31">
        <f t="shared" si="836"/>
        <v>152.4</v>
      </c>
      <c r="CX423" s="121">
        <f t="shared" si="837"/>
        <v>0</v>
      </c>
      <c r="CY423" s="196">
        <f t="shared" si="876"/>
        <v>220</v>
      </c>
      <c r="CZ423" s="298">
        <f t="shared" si="877"/>
        <v>0</v>
      </c>
      <c r="DA423" s="31">
        <f t="shared" si="878"/>
        <v>1018.0999999999999</v>
      </c>
      <c r="DB423" s="121" t="str">
        <f t="shared" si="879"/>
        <v/>
      </c>
      <c r="DC423" s="196">
        <f t="shared" si="838"/>
        <v>0</v>
      </c>
      <c r="DD423" s="298">
        <f t="shared" si="839"/>
        <v>0</v>
      </c>
      <c r="DE423" s="9" t="str">
        <f t="shared" si="840"/>
        <v/>
      </c>
      <c r="DF423" s="11" t="str">
        <f t="shared" si="841"/>
        <v/>
      </c>
      <c r="DG423" s="29">
        <f t="shared" si="880"/>
        <v>1267.5</v>
      </c>
      <c r="DH423" s="11" t="str">
        <f t="shared" si="881"/>
        <v/>
      </c>
    </row>
    <row r="424" spans="1:112">
      <c r="A424" s="175" t="s">
        <v>78</v>
      </c>
      <c r="B424" s="176" t="s">
        <v>77</v>
      </c>
      <c r="C424" s="177">
        <v>238014</v>
      </c>
      <c r="D424" s="178">
        <v>10</v>
      </c>
      <c r="E424" s="335">
        <v>258</v>
      </c>
      <c r="F424" s="6">
        <v>4</v>
      </c>
      <c r="G424" s="116">
        <f t="shared" si="819"/>
        <v>254</v>
      </c>
      <c r="H424" s="108">
        <f t="shared" si="826"/>
        <v>254</v>
      </c>
      <c r="I424" s="376">
        <f t="shared" si="828"/>
        <v>0</v>
      </c>
      <c r="J424" s="375"/>
      <c r="K424" s="5">
        <v>10</v>
      </c>
      <c r="L424" s="302">
        <f t="shared" si="820"/>
        <v>0</v>
      </c>
      <c r="M424" s="512">
        <v>1</v>
      </c>
      <c r="N424" s="302">
        <f t="shared" si="842"/>
        <v>0</v>
      </c>
      <c r="O424" s="512"/>
      <c r="P424" s="302">
        <f t="shared" si="843"/>
        <v>0</v>
      </c>
      <c r="Q424" s="521">
        <v>3.4</v>
      </c>
      <c r="R424" s="120">
        <f t="shared" si="809"/>
        <v>34</v>
      </c>
      <c r="S424" s="521">
        <v>3.5</v>
      </c>
      <c r="T424" s="120">
        <f t="shared" si="844"/>
        <v>3.5</v>
      </c>
      <c r="U424" s="512"/>
      <c r="V424" s="120">
        <f t="shared" si="845"/>
        <v>0</v>
      </c>
      <c r="W424" s="512"/>
      <c r="X424" s="7">
        <f t="shared" si="882"/>
        <v>0</v>
      </c>
      <c r="Y424" s="6"/>
      <c r="Z424" s="7">
        <f t="shared" si="846"/>
        <v>0</v>
      </c>
      <c r="AA424" s="6"/>
      <c r="AB424" s="7">
        <f t="shared" si="847"/>
        <v>0</v>
      </c>
      <c r="AC424" s="8">
        <f t="shared" si="848"/>
        <v>11</v>
      </c>
      <c r="AD424" s="298">
        <f t="shared" si="810"/>
        <v>0</v>
      </c>
      <c r="AE424" s="110">
        <f t="shared" si="849"/>
        <v>3.4090909090909092</v>
      </c>
      <c r="AF424" s="9">
        <f t="shared" si="811"/>
        <v>37.5</v>
      </c>
      <c r="AG424" s="10">
        <f t="shared" si="850"/>
        <v>0</v>
      </c>
      <c r="AH424" s="11">
        <f t="shared" si="812"/>
        <v>0</v>
      </c>
      <c r="AI424" s="6">
        <v>82</v>
      </c>
      <c r="AJ424" s="298">
        <f t="shared" si="851"/>
        <v>0</v>
      </c>
      <c r="AK424" s="6">
        <v>25</v>
      </c>
      <c r="AL424" s="298">
        <f t="shared" si="852"/>
        <v>0</v>
      </c>
      <c r="AM424" s="6"/>
      <c r="AN424" s="298">
        <f t="shared" si="853"/>
        <v>0</v>
      </c>
      <c r="AO424" s="188">
        <v>4.8</v>
      </c>
      <c r="AP424" s="41">
        <f t="shared" si="813"/>
        <v>393.59999999999997</v>
      </c>
      <c r="AQ424" s="188">
        <v>6</v>
      </c>
      <c r="AR424" s="41">
        <f t="shared" si="854"/>
        <v>150</v>
      </c>
      <c r="AS424" s="6"/>
      <c r="AT424" s="41">
        <f t="shared" si="855"/>
        <v>0</v>
      </c>
      <c r="AU424" s="6"/>
      <c r="AV424" s="111">
        <f t="shared" si="856"/>
        <v>0</v>
      </c>
      <c r="AW424" s="6"/>
      <c r="AX424" s="111">
        <f t="shared" si="857"/>
        <v>0</v>
      </c>
      <c r="AY424" s="6"/>
      <c r="AZ424" s="118">
        <f t="shared" si="858"/>
        <v>0</v>
      </c>
      <c r="BA424" s="8">
        <f t="shared" si="859"/>
        <v>107</v>
      </c>
      <c r="BB424" s="298">
        <f t="shared" si="814"/>
        <v>0</v>
      </c>
      <c r="BC424" s="110">
        <f t="shared" si="860"/>
        <v>5.0803738317756997</v>
      </c>
      <c r="BD424" s="9">
        <f t="shared" si="815"/>
        <v>543.59999999999991</v>
      </c>
      <c r="BE424" s="10">
        <f t="shared" si="861"/>
        <v>0</v>
      </c>
      <c r="BF424" s="11">
        <f t="shared" si="816"/>
        <v>0</v>
      </c>
      <c r="BG424" s="304">
        <f t="shared" si="827"/>
        <v>118</v>
      </c>
      <c r="BH424" s="298">
        <f t="shared" si="829"/>
        <v>0</v>
      </c>
      <c r="BI424" s="112">
        <f t="shared" si="862"/>
        <v>4.9245762711864396</v>
      </c>
      <c r="BJ424" s="113">
        <f t="shared" si="817"/>
        <v>581.09999999999991</v>
      </c>
      <c r="BK424" s="10">
        <f t="shared" si="863"/>
        <v>0</v>
      </c>
      <c r="BL424" s="119">
        <f t="shared" si="818"/>
        <v>0</v>
      </c>
      <c r="BM424" s="5">
        <v>68</v>
      </c>
      <c r="BN424" s="298">
        <f t="shared" si="824"/>
        <v>0</v>
      </c>
      <c r="BO424" s="6">
        <v>37</v>
      </c>
      <c r="BP424" s="298">
        <f t="shared" si="864"/>
        <v>0</v>
      </c>
      <c r="BQ424" s="6"/>
      <c r="BR424" s="302">
        <f t="shared" si="865"/>
        <v>0</v>
      </c>
      <c r="BS424" s="189">
        <v>3.5</v>
      </c>
      <c r="BT424" s="41">
        <f t="shared" si="825"/>
        <v>238</v>
      </c>
      <c r="BU424" s="189">
        <v>3.7</v>
      </c>
      <c r="BV424" s="41">
        <f t="shared" si="866"/>
        <v>136.9</v>
      </c>
      <c r="BW424" s="40"/>
      <c r="BX424" s="41">
        <f t="shared" si="867"/>
        <v>0</v>
      </c>
      <c r="BY424" s="6"/>
      <c r="BZ424" s="111">
        <f t="shared" si="883"/>
        <v>0</v>
      </c>
      <c r="CA424" s="6"/>
      <c r="CB424" s="111">
        <f t="shared" si="868"/>
        <v>0</v>
      </c>
      <c r="CC424" s="6"/>
      <c r="CD424" s="111">
        <f t="shared" si="869"/>
        <v>0</v>
      </c>
      <c r="CE424" s="8">
        <f t="shared" si="870"/>
        <v>105</v>
      </c>
      <c r="CF424" s="298">
        <f t="shared" si="821"/>
        <v>0</v>
      </c>
      <c r="CG424" s="110">
        <f t="shared" si="871"/>
        <v>3.5704761904761901</v>
      </c>
      <c r="CH424" s="9">
        <f t="shared" si="822"/>
        <v>374.9</v>
      </c>
      <c r="CI424" s="10">
        <f t="shared" si="872"/>
        <v>0</v>
      </c>
      <c r="CJ424" s="117">
        <f t="shared" si="823"/>
        <v>0</v>
      </c>
      <c r="CK424" s="5">
        <v>31</v>
      </c>
      <c r="CL424" s="302">
        <f t="shared" si="873"/>
        <v>0</v>
      </c>
      <c r="CM424" s="189">
        <v>6.8</v>
      </c>
      <c r="CN424" s="9">
        <f t="shared" si="874"/>
        <v>210.79999999999998</v>
      </c>
      <c r="CO424" s="6"/>
      <c r="CP424" s="117">
        <f t="shared" si="875"/>
        <v>0</v>
      </c>
      <c r="CQ424" s="195">
        <f t="shared" si="830"/>
        <v>160</v>
      </c>
      <c r="CR424" s="298">
        <f t="shared" si="831"/>
        <v>0</v>
      </c>
      <c r="CS424" s="9">
        <f t="shared" si="832"/>
        <v>665.59999999999991</v>
      </c>
      <c r="CT424" s="117" t="str">
        <f t="shared" si="833"/>
        <v/>
      </c>
      <c r="CU424" s="196">
        <f t="shared" si="834"/>
        <v>63</v>
      </c>
      <c r="CV424" s="298">
        <f t="shared" si="835"/>
        <v>0</v>
      </c>
      <c r="CW424" s="31">
        <f t="shared" si="836"/>
        <v>290.39999999999998</v>
      </c>
      <c r="CX424" s="121">
        <f t="shared" si="837"/>
        <v>0</v>
      </c>
      <c r="CY424" s="196">
        <f t="shared" si="876"/>
        <v>223</v>
      </c>
      <c r="CZ424" s="298">
        <f t="shared" si="877"/>
        <v>0</v>
      </c>
      <c r="DA424" s="31">
        <f t="shared" si="878"/>
        <v>955.99999999999989</v>
      </c>
      <c r="DB424" s="121" t="str">
        <f t="shared" si="879"/>
        <v/>
      </c>
      <c r="DC424" s="196">
        <f t="shared" si="838"/>
        <v>0</v>
      </c>
      <c r="DD424" s="298">
        <f t="shared" si="839"/>
        <v>0</v>
      </c>
      <c r="DE424" s="9" t="str">
        <f t="shared" si="840"/>
        <v/>
      </c>
      <c r="DF424" s="11" t="str">
        <f t="shared" si="841"/>
        <v/>
      </c>
      <c r="DG424" s="29">
        <f t="shared" si="880"/>
        <v>1166.8</v>
      </c>
      <c r="DH424" s="11" t="str">
        <f t="shared" si="881"/>
        <v/>
      </c>
    </row>
    <row r="425" spans="1:112">
      <c r="H425" s="343"/>
    </row>
    <row r="426" spans="1:112">
      <c r="H426" s="343"/>
    </row>
  </sheetData>
  <sortState ref="A243:DG281">
    <sortCondition ref="D243:D281"/>
    <sortCondition ref="B243:B281"/>
  </sortState>
  <phoneticPr fontId="23" type="noConversion"/>
  <conditionalFormatting sqref="H263:J263 H272:J424 H39:J39 I7:J271 H4:H133 H157:H280">
    <cfRule type="cellIs" dxfId="9" priority="91" stopIfTrue="1" operator="notEqual">
      <formula>G4</formula>
    </cfRule>
  </conditionalFormatting>
  <conditionalFormatting sqref="H202:H224">
    <cfRule type="cellIs" dxfId="8" priority="88" stopIfTrue="1" operator="notEqual">
      <formula>G202</formula>
    </cfRule>
  </conditionalFormatting>
  <conditionalFormatting sqref="E121:E201">
    <cfRule type="cellIs" dxfId="7" priority="86" stopIfTrue="1" operator="greaterThan">
      <formula>#REF!+(#REF!*0.1)</formula>
    </cfRule>
    <cfRule type="cellIs" dxfId="6" priority="87" stopIfTrue="1" operator="lessThan">
      <formula>#REF!-(#REF!*0.1)</formula>
    </cfRule>
  </conditionalFormatting>
  <conditionalFormatting sqref="H166:H180">
    <cfRule type="cellIs" dxfId="5" priority="81" stopIfTrue="1" operator="notEqual">
      <formula>G166</formula>
    </cfRule>
  </conditionalFormatting>
  <conditionalFormatting sqref="H366:H403">
    <cfRule type="cellIs" dxfId="4" priority="80" stopIfTrue="1" operator="notEqual">
      <formula>G366</formula>
    </cfRule>
  </conditionalFormatting>
  <conditionalFormatting sqref="I4:J4 I6:J424">
    <cfRule type="cellIs" dxfId="3" priority="92" stopIfTrue="1" operator="notEqual">
      <formula>#REF!</formula>
    </cfRule>
  </conditionalFormatting>
  <conditionalFormatting sqref="I6:J6">
    <cfRule type="cellIs" dxfId="2" priority="11" stopIfTrue="1" operator="notEqual">
      <formula>H6</formula>
    </cfRule>
  </conditionalFormatting>
  <conditionalFormatting sqref="H263:H271">
    <cfRule type="cellIs" dxfId="1" priority="9" stopIfTrue="1" operator="notEqual">
      <formula>G263</formula>
    </cfRule>
  </conditionalFormatting>
  <conditionalFormatting sqref="H241:H262">
    <cfRule type="cellIs" dxfId="0" priority="8" stopIfTrue="1" operator="notEqual">
      <formula>G241</formula>
    </cfRule>
  </conditionalFormatting>
  <pageMargins left="0.75" right="0.75" top="1" bottom="1" header="0.5" footer="0.5"/>
  <pageSetup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Distribution Tables 44-55</vt:lpstr>
      <vt:lpstr>TTD Tables 56-67</vt:lpstr>
      <vt:lpstr>CTD Tables 68-79</vt:lpstr>
      <vt:lpstr>Distribution Pivot Table</vt:lpstr>
      <vt:lpstr>TTA Pivot Table</vt:lpstr>
      <vt:lpstr>CTA Pivot Table</vt:lpstr>
      <vt:lpstr>3 TTD Data</vt:lpstr>
      <vt:lpstr>'CTA Pivot Table'!Print_Area</vt:lpstr>
      <vt:lpstr>'CTD Tables 68-79'!Print_Area</vt:lpstr>
      <vt:lpstr>'Distribution Pivot Table'!Print_Area</vt:lpstr>
      <vt:lpstr>'Distribution Tables 44-55'!Print_Area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A. Diaz</dc:creator>
  <cp:lastModifiedBy>jmarks</cp:lastModifiedBy>
  <cp:lastPrinted>2011-01-03T21:24:57Z</cp:lastPrinted>
  <dcterms:created xsi:type="dcterms:W3CDTF">2009-05-07T18:30:49Z</dcterms:created>
  <dcterms:modified xsi:type="dcterms:W3CDTF">2011-06-16T13:22:59Z</dcterms:modified>
</cp:coreProperties>
</file>