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3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UM" sheetId="7" r:id="rId7"/>
    <sheet name="GATEMP" sheetId="8" r:id="rId8"/>
  </sheets>
  <definedNames>
    <definedName name="\c">'Tuit93'!$B$856</definedName>
    <definedName name="\l">'Tuit93'!$CY$1219</definedName>
    <definedName name="\p">'Tuit93'!$B$845</definedName>
    <definedName name="\s">'Tuit93'!$H$856</definedName>
    <definedName name="\x">'Tuit93'!$B$851</definedName>
    <definedName name="__123Graph_A" hidden="1">'Tuit93'!$AD$861:$AD$869</definedName>
    <definedName name="__123Graph_AGATEMP" hidden="1">'Tuit93'!$BH$907:$BH$919</definedName>
    <definedName name="__123Graph_ATUIT_T" hidden="1">'Tuit93'!$AD$861:$AD$869</definedName>
    <definedName name="__123Graph_ATUITSUM" hidden="1">'Tuit93'!$AD$861:$AD$869</definedName>
    <definedName name="__123Graph_ATYPE_GIS" hidden="1">'Tuit93'!$AE$861:$AE$865</definedName>
    <definedName name="__123Graph_ATYPE_GOS" hidden="1">'Tuit93'!$AH$861:$AH$865</definedName>
    <definedName name="__123Graph_ATYPE_UIS" hidden="1">'Tuit93'!$AD$861:$AD$868</definedName>
    <definedName name="__123Graph_ATYPE_UOS" hidden="1">'Tuit93'!$AG$861:$AG$868</definedName>
    <definedName name="__123Graph_B" hidden="1">'Tuit93'!$AE$861:$AE$869</definedName>
    <definedName name="__123Graph_BTUIT_T" hidden="1">'Tuit93'!$AE$861:$AE$869</definedName>
    <definedName name="__123Graph_BTUITSUM" hidden="1">'Tuit93'!$AE$861:$AE$869</definedName>
    <definedName name="__123Graph_C" hidden="1">'Tuit93'!$AG$861:$AG$869</definedName>
    <definedName name="__123Graph_CTUIT_T" hidden="1">'Tuit93'!$AG$861:$AG$869</definedName>
    <definedName name="__123Graph_CTUITSUM" hidden="1">'Tuit93'!$AG$861:$AG$869</definedName>
    <definedName name="__123Graph_D" hidden="1">'Tuit93'!$AH$861:$AH$869</definedName>
    <definedName name="__123Graph_DGATEMP" hidden="1">'Tuit93'!$BI$907:$BI$921</definedName>
    <definedName name="__123Graph_DTUIT_T" hidden="1">'Tuit93'!$AH$861:$AH$869</definedName>
    <definedName name="__123Graph_DTUITSUM" hidden="1">'Tuit93'!$AH$861:$AH$869</definedName>
    <definedName name="__123Graph_LBL_AGATEMP" hidden="1">'Tuit93'!$BH$907:$BH$919</definedName>
    <definedName name="__123Graph_LBL_ATUITSUM" hidden="1">'Tuit93'!$AD$860:$AD$860</definedName>
    <definedName name="__123Graph_LBL_ATYPE_GIS" hidden="1">'Tuit93'!$AE$861:$AE$865</definedName>
    <definedName name="__123Graph_LBL_ATYPE_GOS" hidden="1">'Tuit93'!$AH$861:$AH$865</definedName>
    <definedName name="__123Graph_LBL_ATYPE_UIS" hidden="1">'Tuit93'!$AD$861:$AD$869</definedName>
    <definedName name="__123Graph_LBL_ATYPE_UOS" hidden="1">'Tuit93'!$AG$861:$AG$869</definedName>
    <definedName name="__123Graph_X" hidden="1">'Tuit93'!$AC$861:$AC$869</definedName>
    <definedName name="__123Graph_XGATEMP" hidden="1">'Tuit93'!$BG$907:$BG$919</definedName>
    <definedName name="__123Graph_XTUIT_T" hidden="1">'Tuit93'!$AC$861:$AC$869</definedName>
    <definedName name="__123Graph_XTUITSUM" hidden="1">'Tuit93'!$AC$861:$AC$869</definedName>
    <definedName name="__123Graph_XTYPE_GIS" hidden="1">'Tuit93'!$AC$861:$AC$869</definedName>
    <definedName name="__123Graph_XTYPE_GOS" hidden="1">'Tuit93'!$AC$861:$AC$869</definedName>
    <definedName name="__123Graph_XTYPE_UIS" hidden="1">'Tuit93'!$AC$861:$AC$869</definedName>
    <definedName name="__123Graph_XTYPE_UOS" hidden="1">'Tuit93'!$AC$861:$AC$869</definedName>
    <definedName name="_Key1" hidden="1">'Tuit93'!$B$23</definedName>
    <definedName name="_Key2" hidden="1">'Tuit93'!$E$23</definedName>
    <definedName name="_Order1" hidden="1">255</definedName>
    <definedName name="_Order2" hidden="1">255</definedName>
    <definedName name="_Regression_Int" localSheetId="0" hidden="1">1</definedName>
    <definedName name="_Sort" hidden="1">'Tuit93'!$B$23:$W$646</definedName>
    <definedName name="A">'Tuit93'!$AR$910</definedName>
    <definedName name="CRITERIA">'Tuit93'!$C$840:$C$841</definedName>
    <definedName name="Criteria_MI">'Tuit93'!$C$840:$C$841</definedName>
    <definedName name="DB">'Tuit93'!$B$22:$W$276</definedName>
    <definedName name="G_1">'Tuit93'!$CG$1012:$CI$1062</definedName>
    <definedName name="GATEMP">'Tuit93'!$CM$1179:$CU$1248</definedName>
    <definedName name="HERE">'Tuit93'!$AD$861</definedName>
    <definedName name="M">'Tuit93'!$E$845</definedName>
    <definedName name="N_7">'Tuit93'!$AP$907:$BE$927</definedName>
    <definedName name="N_8">'Tuit93'!$BG$949:$BR$969</definedName>
    <definedName name="N_9">'Tuit93'!$BS$985:$CF$1005</definedName>
    <definedName name="NOTE">'Tuit93'!$BF$973:$IV$8192</definedName>
    <definedName name="OK_DAT">'Tuit93'!$B$440:$IV$8192</definedName>
    <definedName name="_xlnm.Print_Area" localSheetId="0">'Tuit93'!$BR$975:$CF$1009</definedName>
    <definedName name="Print_Area_MI" localSheetId="0">'Tuit93'!$BR$975:$CF$1009</definedName>
    <definedName name="R_">'Tuit93'!$U$23:$U$35</definedName>
    <definedName name="RNG_DATA_A">'Tuit93'!$AG$878:$AI$892</definedName>
    <definedName name="RNG_LABEL_X">'Tuit93'!$AG$875:$AI$875</definedName>
    <definedName name="RNG_LABEL_Y">'Tuit93'!$AF$878:$AF$892</definedName>
    <definedName name="SC_DAT">'Tuit93'!$B$486:$IV$8192</definedName>
    <definedName name="T_7">'Tuit93'!$AO$897:$BE$935</definedName>
    <definedName name="T_8">'Tuit93'!$BF$939:$BR$975</definedName>
    <definedName name="T_9">'Tuit93'!$BR$976:$CF$1009</definedName>
    <definedName name="TN_DAT">'Tuit93'!$B$543:$IV$8192</definedName>
    <definedName name="TX_DAT">'Tuit93'!$B$28:$IV$8192</definedName>
    <definedName name="VA_DAT">'Tuit93'!$B$125:$IV$8192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<sst xmlns="http://schemas.openxmlformats.org/spreadsheetml/2006/main" count="3855" uniqueCount="1267">
  <si>
    <t xml:space="preserve">          1992–93 SREB State Data Exchange</t>
  </si>
  <si>
    <t>Part 5</t>
  </si>
  <si>
    <t xml:space="preserve">  This LOTUS 1–2–3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</si>
  <si>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</si>
  <si>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</si>
  <si>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</si>
  <si>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</si>
  <si>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</si>
  <si>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</si>
  <si>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</si>
  <si>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</si>
  <si>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</si>
  <si>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8–9 etc.</t>
  </si>
  <si>
    <t>STATE</t>
  </si>
  <si>
    <t>INSTITUTION</t>
  </si>
  <si>
    <t>ID #</t>
  </si>
  <si>
    <t>CODE</t>
  </si>
  <si>
    <t>U–R</t>
  </si>
  <si>
    <t>U–NR</t>
  </si>
  <si>
    <t>G–R</t>
  </si>
  <si>
    <t>G–NR</t>
  </si>
  <si>
    <t>L–R</t>
  </si>
  <si>
    <t>L–NR</t>
  </si>
  <si>
    <t>M–R</t>
  </si>
  <si>
    <t>M–NR</t>
  </si>
  <si>
    <t>D–R</t>
  </si>
  <si>
    <t>D–NR</t>
  </si>
  <si>
    <t>O–R</t>
  </si>
  <si>
    <t>O–NR</t>
  </si>
  <si>
    <t>V–R</t>
  </si>
  <si>
    <t>V–NR</t>
  </si>
  <si>
    <t>Pharm–R</t>
  </si>
  <si>
    <t>Pharm–NR</t>
  </si>
  <si>
    <t>OT–R</t>
  </si>
  <si>
    <t>OT–NR</t>
  </si>
  <si>
    <t>|</t>
  </si>
  <si>
    <t>AL</t>
  </si>
  <si>
    <t>UA</t>
  </si>
  <si>
    <t>100751</t>
  </si>
  <si>
    <t>1</t>
  </si>
  <si>
    <t>AU</t>
  </si>
  <si>
    <t>100858</t>
  </si>
  <si>
    <t>UAB</t>
  </si>
  <si>
    <t>100663</t>
  </si>
  <si>
    <t>2</t>
  </si>
  <si>
    <t>UAH</t>
  </si>
  <si>
    <t>100706</t>
  </si>
  <si>
    <t>3</t>
  </si>
  <si>
    <t>JSU</t>
  </si>
  <si>
    <t>101480</t>
  </si>
  <si>
    <t>USA</t>
  </si>
  <si>
    <t>102094</t>
  </si>
  <si>
    <t>AAM</t>
  </si>
  <si>
    <t>100654</t>
  </si>
  <si>
    <t>UM</t>
  </si>
  <si>
    <t>101709</t>
  </si>
  <si>
    <t>4</t>
  </si>
  <si>
    <t>AUM</t>
  </si>
  <si>
    <t>100830</t>
  </si>
  <si>
    <t>TSU</t>
  </si>
  <si>
    <t>102368</t>
  </si>
  <si>
    <t>TSUM</t>
  </si>
  <si>
    <t>102359</t>
  </si>
  <si>
    <t>LU</t>
  </si>
  <si>
    <t>101587</t>
  </si>
  <si>
    <t>5</t>
  </si>
  <si>
    <t>TSUD</t>
  </si>
  <si>
    <t>102322</t>
  </si>
  <si>
    <t>UNA</t>
  </si>
  <si>
    <t>101879</t>
  </si>
  <si>
    <t>ASU</t>
  </si>
  <si>
    <t>100724</t>
  </si>
  <si>
    <t>ASC</t>
  </si>
  <si>
    <t>100812</t>
  </si>
  <si>
    <t>6</t>
  </si>
  <si>
    <t>N/A</t>
  </si>
  <si>
    <t>SNJ</t>
  </si>
  <si>
    <t>102076</t>
  </si>
  <si>
    <t>7</t>
  </si>
  <si>
    <t>PH c</t>
  </si>
  <si>
    <t>101949</t>
  </si>
  <si>
    <t>CEN</t>
  </si>
  <si>
    <t>100760</t>
  </si>
  <si>
    <t>NWT</t>
  </si>
  <si>
    <t>101903</t>
  </si>
  <si>
    <t>GAD</t>
  </si>
  <si>
    <t>101240</t>
  </si>
  <si>
    <t>JD b</t>
  </si>
  <si>
    <t>101499</t>
  </si>
  <si>
    <t>SHO</t>
  </si>
  <si>
    <t>101736</t>
  </si>
  <si>
    <t>LBW</t>
  </si>
  <si>
    <t>101602</t>
  </si>
  <si>
    <t>CVC</t>
  </si>
  <si>
    <t>101028</t>
  </si>
  <si>
    <t>SHL</t>
  </si>
  <si>
    <t>102067</t>
  </si>
  <si>
    <t>LAW</t>
  </si>
  <si>
    <t>101569</t>
  </si>
  <si>
    <t>BIS d</t>
  </si>
  <si>
    <t>102030</t>
  </si>
  <si>
    <t>FSJ</t>
  </si>
  <si>
    <t>101161</t>
  </si>
  <si>
    <t>SUJ</t>
  </si>
  <si>
    <t>251260</t>
  </si>
  <si>
    <t>WSD</t>
  </si>
  <si>
    <t>101286</t>
  </si>
  <si>
    <t>BRW a</t>
  </si>
  <si>
    <t>100964</t>
  </si>
  <si>
    <t>WSH</t>
  </si>
  <si>
    <t>101295</t>
  </si>
  <si>
    <t>JEF</t>
  </si>
  <si>
    <t>101505</t>
  </si>
  <si>
    <t>NEJ</t>
  </si>
  <si>
    <t>101897</t>
  </si>
  <si>
    <t>WSS</t>
  </si>
  <si>
    <t>101301</t>
  </si>
  <si>
    <t>CAL</t>
  </si>
  <si>
    <t>101514</t>
  </si>
  <si>
    <t>ENT</t>
  </si>
  <si>
    <t>101143</t>
  </si>
  <si>
    <t>OPE</t>
  </si>
  <si>
    <t>101921</t>
  </si>
  <si>
    <t>8</t>
  </si>
  <si>
    <t>TRE</t>
  </si>
  <si>
    <t>102313</t>
  </si>
  <si>
    <t>CAR d</t>
  </si>
  <si>
    <t>100991</t>
  </si>
  <si>
    <t>AYE</t>
  </si>
  <si>
    <t>101347</t>
  </si>
  <si>
    <t>FRED</t>
  </si>
  <si>
    <t>100973</t>
  </si>
  <si>
    <t>WTC a</t>
  </si>
  <si>
    <t>102429</t>
  </si>
  <si>
    <t>DRA</t>
  </si>
  <si>
    <t>101462</t>
  </si>
  <si>
    <t>AATC</t>
  </si>
  <si>
    <t>100672</t>
  </si>
  <si>
    <t>ATM b</t>
  </si>
  <si>
    <t>100821</t>
  </si>
  <si>
    <t>PAT</t>
  </si>
  <si>
    <t>101523</t>
  </si>
  <si>
    <t>SPA</t>
  </si>
  <si>
    <t>101037</t>
  </si>
  <si>
    <t>HOB c</t>
  </si>
  <si>
    <t>101383</t>
  </si>
  <si>
    <t>SWT d</t>
  </si>
  <si>
    <t>102225</t>
  </si>
  <si>
    <t>BES</t>
  </si>
  <si>
    <t>100919</t>
  </si>
  <si>
    <t>MAC</t>
  </si>
  <si>
    <t>101107</t>
  </si>
  <si>
    <t>ING</t>
  </si>
  <si>
    <t>101471</t>
  </si>
  <si>
    <t>REI</t>
  </si>
  <si>
    <t>101994</t>
  </si>
  <si>
    <t>AR</t>
  </si>
  <si>
    <t>UAF</t>
  </si>
  <si>
    <t>001108</t>
  </si>
  <si>
    <t>UALR</t>
  </si>
  <si>
    <t>001101</t>
  </si>
  <si>
    <t>ASUJ</t>
  </si>
  <si>
    <t>001090</t>
  </si>
  <si>
    <t>UCA</t>
  </si>
  <si>
    <t>001092</t>
  </si>
  <si>
    <t>HSU</t>
  </si>
  <si>
    <t>001098</t>
  </si>
  <si>
    <t>ATU</t>
  </si>
  <si>
    <t>001089</t>
  </si>
  <si>
    <t>UAM</t>
  </si>
  <si>
    <t>001085</t>
  </si>
  <si>
    <t>SAUM</t>
  </si>
  <si>
    <t>001107</t>
  </si>
  <si>
    <t>UAPB</t>
  </si>
  <si>
    <t>001086</t>
  </si>
  <si>
    <t>SACC</t>
  </si>
  <si>
    <t>013176</t>
  </si>
  <si>
    <t>NWCC</t>
  </si>
  <si>
    <t>PENDING</t>
  </si>
  <si>
    <t>EACC</t>
  </si>
  <si>
    <t>012260</t>
  </si>
  <si>
    <t>MCCC</t>
  </si>
  <si>
    <t>012860</t>
  </si>
  <si>
    <t>WCC</t>
  </si>
  <si>
    <t>001110</t>
  </si>
  <si>
    <t>SAUT</t>
  </si>
  <si>
    <t>007738</t>
  </si>
  <si>
    <t>ASUB</t>
  </si>
  <si>
    <t>001091</t>
  </si>
  <si>
    <t>GCCC</t>
  </si>
  <si>
    <t>012105</t>
  </si>
  <si>
    <t>PCCC</t>
  </si>
  <si>
    <t>001104</t>
  </si>
  <si>
    <t>RMCC</t>
  </si>
  <si>
    <t>012435</t>
  </si>
  <si>
    <t>NACC</t>
  </si>
  <si>
    <t>012261</t>
  </si>
  <si>
    <t>UAMS</t>
  </si>
  <si>
    <t>001109</t>
  </si>
  <si>
    <t>9</t>
  </si>
  <si>
    <t>FL</t>
  </si>
  <si>
    <t>FSU</t>
  </si>
  <si>
    <t>134097</t>
  </si>
  <si>
    <t>UF</t>
  </si>
  <si>
    <t>134130</t>
  </si>
  <si>
    <t>USF</t>
  </si>
  <si>
    <t>137351</t>
  </si>
  <si>
    <t>FAU</t>
  </si>
  <si>
    <t>133669</t>
  </si>
  <si>
    <t>FIU</t>
  </si>
  <si>
    <t>133951</t>
  </si>
  <si>
    <t>UWF</t>
  </si>
  <si>
    <t>138354</t>
  </si>
  <si>
    <t>UCF</t>
  </si>
  <si>
    <t>132903</t>
  </si>
  <si>
    <t>FAMU</t>
  </si>
  <si>
    <t>133650</t>
  </si>
  <si>
    <t>UNF</t>
  </si>
  <si>
    <t>136172</t>
  </si>
  <si>
    <t>FL. KEYS</t>
  </si>
  <si>
    <t>133960</t>
  </si>
  <si>
    <t>PALM BEACH</t>
  </si>
  <si>
    <t>136358</t>
  </si>
  <si>
    <t>CENTRAL FL.</t>
  </si>
  <si>
    <t>132851</t>
  </si>
  <si>
    <t>MANATEE</t>
  </si>
  <si>
    <t>135391</t>
  </si>
  <si>
    <t>SANTA FE</t>
  </si>
  <si>
    <t>137096</t>
  </si>
  <si>
    <t>ST. PETERSBURG</t>
  </si>
  <si>
    <t>137078</t>
  </si>
  <si>
    <t>BROWARD</t>
  </si>
  <si>
    <t>132709</t>
  </si>
  <si>
    <t>CHIPOLA</t>
  </si>
  <si>
    <t>133021</t>
  </si>
  <si>
    <t>PENSACOLA</t>
  </si>
  <si>
    <t>136473</t>
  </si>
  <si>
    <t>EDISON</t>
  </si>
  <si>
    <t>133508</t>
  </si>
  <si>
    <t>LAKE-SUMTER</t>
  </si>
  <si>
    <t>135188</t>
  </si>
  <si>
    <t>INDIAN RIVER</t>
  </si>
  <si>
    <t>134608</t>
  </si>
  <si>
    <t>ST. JOHNS RIVER</t>
  </si>
  <si>
    <t>137281</t>
  </si>
  <si>
    <t>SEMINOLE</t>
  </si>
  <si>
    <t>137209</t>
  </si>
  <si>
    <t>POLK</t>
  </si>
  <si>
    <t>136516</t>
  </si>
  <si>
    <t>SOUTH FL.</t>
  </si>
  <si>
    <t>137315</t>
  </si>
  <si>
    <t>BREVARD</t>
  </si>
  <si>
    <t>132693</t>
  </si>
  <si>
    <t>VALENCIA</t>
  </si>
  <si>
    <t>138187</t>
  </si>
  <si>
    <t>GULF COAST</t>
  </si>
  <si>
    <t>134343</t>
  </si>
  <si>
    <t>NORTH FL.</t>
  </si>
  <si>
    <t>136145</t>
  </si>
  <si>
    <t>MIAMI-DADE</t>
  </si>
  <si>
    <t>135717</t>
  </si>
  <si>
    <t>FL. C.C. @ JAX</t>
  </si>
  <si>
    <t>133702</t>
  </si>
  <si>
    <t>LAKE CITY</t>
  </si>
  <si>
    <t>135160</t>
  </si>
  <si>
    <t>OKALOOSA-WALTON</t>
  </si>
  <si>
    <t>136233</t>
  </si>
  <si>
    <t>TALLAHASSEE</t>
  </si>
  <si>
    <t>137759</t>
  </si>
  <si>
    <t>DAYTONA BEACH</t>
  </si>
  <si>
    <t>133386</t>
  </si>
  <si>
    <t>PASCO-HERNANDO</t>
  </si>
  <si>
    <t>136400</t>
  </si>
  <si>
    <t>HILLSBOROUGH</t>
  </si>
  <si>
    <t>134495</t>
  </si>
  <si>
    <t>GA</t>
  </si>
  <si>
    <t>UNIV OF GA</t>
  </si>
  <si>
    <t>001598</t>
  </si>
  <si>
    <t>GA TECH</t>
  </si>
  <si>
    <t>001569</t>
  </si>
  <si>
    <t>GA STATE</t>
  </si>
  <si>
    <t>001574</t>
  </si>
  <si>
    <t>GA SOUTHERN</t>
  </si>
  <si>
    <t>001572</t>
  </si>
  <si>
    <t>VALDOSTA ST</t>
  </si>
  <si>
    <t>001599</t>
  </si>
  <si>
    <t>WEST GA COL</t>
  </si>
  <si>
    <t>001601</t>
  </si>
  <si>
    <t>GEORGIA COL</t>
  </si>
  <si>
    <t>001602</t>
  </si>
  <si>
    <t>NORTH GA COL</t>
  </si>
  <si>
    <t>001585</t>
  </si>
  <si>
    <t>KENNESAW ST</t>
  </si>
  <si>
    <t>001577</t>
  </si>
  <si>
    <t>FT VALLEY ST</t>
  </si>
  <si>
    <t>001566</t>
  </si>
  <si>
    <t>ALBANY ST</t>
  </si>
  <si>
    <t>001544</t>
  </si>
  <si>
    <t>AUGUSTA COL</t>
  </si>
  <si>
    <t>001552</t>
  </si>
  <si>
    <t>GEORGIA SW</t>
  </si>
  <si>
    <t>001573</t>
  </si>
  <si>
    <t>COLUMBUS COL</t>
  </si>
  <si>
    <t>001561</t>
  </si>
  <si>
    <t>ARMSTRONG ST</t>
  </si>
  <si>
    <t>001546</t>
  </si>
  <si>
    <t>CLAYTON ST</t>
  </si>
  <si>
    <t>008976</t>
  </si>
  <si>
    <t>SAVANNAH ST</t>
  </si>
  <si>
    <t>001590</t>
  </si>
  <si>
    <t>DARTON COL</t>
  </si>
  <si>
    <t>001543</t>
  </si>
  <si>
    <t>FLOYD COL</t>
  </si>
  <si>
    <t>009507</t>
  </si>
  <si>
    <t>BRUNS COL</t>
  </si>
  <si>
    <t>001558</t>
  </si>
  <si>
    <t>ATL METRO</t>
  </si>
  <si>
    <t>12165</t>
  </si>
  <si>
    <t>MACON COL</t>
  </si>
  <si>
    <t>007728</t>
  </si>
  <si>
    <t>DALTON COL</t>
  </si>
  <si>
    <t>003956</t>
  </si>
  <si>
    <t>MIDDLE GA COL</t>
  </si>
  <si>
    <t>001581</t>
  </si>
  <si>
    <t>BAIN COL</t>
  </si>
  <si>
    <t>11074</t>
  </si>
  <si>
    <t>GAIN COL</t>
  </si>
  <si>
    <t>001567</t>
  </si>
  <si>
    <t>SOUTH GA COL</t>
  </si>
  <si>
    <t>001592</t>
  </si>
  <si>
    <t>GORDON COL</t>
  </si>
  <si>
    <t>001575</t>
  </si>
  <si>
    <t>ABAC</t>
  </si>
  <si>
    <t>001541</t>
  </si>
  <si>
    <t>DEKALB COL</t>
  </si>
  <si>
    <t>001562</t>
  </si>
  <si>
    <t>EAST GA COL</t>
  </si>
  <si>
    <t>10997</t>
  </si>
  <si>
    <t>WAYCROSS COL</t>
  </si>
  <si>
    <t>29028</t>
  </si>
  <si>
    <t>HEART OF GA</t>
  </si>
  <si>
    <t>140076</t>
  </si>
  <si>
    <t>FLINT RIVER</t>
  </si>
  <si>
    <t>248794</t>
  </si>
  <si>
    <t>ALBANY</t>
  </si>
  <si>
    <t>138682</t>
  </si>
  <si>
    <t>MOULTRIE</t>
  </si>
  <si>
    <t>140599</t>
  </si>
  <si>
    <t>WEST GA</t>
  </si>
  <si>
    <t>141228</t>
  </si>
  <si>
    <t>CARROLL</t>
  </si>
  <si>
    <t>139278</t>
  </si>
  <si>
    <t>OGEECHEE</t>
  </si>
  <si>
    <t>366465</t>
  </si>
  <si>
    <t>COLUMBUS</t>
  </si>
  <si>
    <t>139357</t>
  </si>
  <si>
    <t>OKEFENOKEE</t>
  </si>
  <si>
    <t>248776</t>
  </si>
  <si>
    <t>MACON</t>
  </si>
  <si>
    <t>140304</t>
  </si>
  <si>
    <t>GWINNETT</t>
  </si>
  <si>
    <t>140012</t>
  </si>
  <si>
    <t>GRIFFIN</t>
  </si>
  <si>
    <t>139986</t>
  </si>
  <si>
    <t>COOSA VALLEY</t>
  </si>
  <si>
    <t>139384</t>
  </si>
  <si>
    <t>SOUTH GA</t>
  </si>
  <si>
    <t>141006</t>
  </si>
  <si>
    <t>LANIER</t>
  </si>
  <si>
    <t>140243</t>
  </si>
  <si>
    <t>CHATTAHOOCHEE</t>
  </si>
  <si>
    <t>140331</t>
  </si>
  <si>
    <t>BEN HILL-IRWIN</t>
  </si>
  <si>
    <t>139126</t>
  </si>
  <si>
    <t>THOMAS</t>
  </si>
  <si>
    <t>141158</t>
  </si>
  <si>
    <t>SOUTHEASTERN</t>
  </si>
  <si>
    <t>368911</t>
  </si>
  <si>
    <t>ATLANTA</t>
  </si>
  <si>
    <t>138840</t>
  </si>
  <si>
    <t>PICKENS</t>
  </si>
  <si>
    <t>140809</t>
  </si>
  <si>
    <t>DALTON HOE</t>
  </si>
  <si>
    <t>139472</t>
  </si>
  <si>
    <t>VALDOSTA</t>
  </si>
  <si>
    <t>141255</t>
  </si>
  <si>
    <t>WALKER</t>
  </si>
  <si>
    <t>141273</t>
  </si>
  <si>
    <t>ATHENS</t>
  </si>
  <si>
    <t>246813</t>
  </si>
  <si>
    <t>DEKALB</t>
  </si>
  <si>
    <t>244446</t>
  </si>
  <si>
    <t>NORTH METRO</t>
  </si>
  <si>
    <t>366456</t>
  </si>
  <si>
    <t>ALTAMAHA</t>
  </si>
  <si>
    <t>366447</t>
  </si>
  <si>
    <t>MIDDLE GA</t>
  </si>
  <si>
    <t>140085</t>
  </si>
  <si>
    <t>SWAINSBORO</t>
  </si>
  <si>
    <t>141121</t>
  </si>
  <si>
    <t>AUGUSTA</t>
  </si>
  <si>
    <t>138956</t>
  </si>
  <si>
    <t>NORTH GA</t>
  </si>
  <si>
    <t>140678</t>
  </si>
  <si>
    <t>SAVANNAH</t>
  </si>
  <si>
    <t>140942</t>
  </si>
  <si>
    <t>MCG</t>
  </si>
  <si>
    <t>001579</t>
  </si>
  <si>
    <t>SOUTHERN TECH</t>
  </si>
  <si>
    <t>001570</t>
  </si>
  <si>
    <t>KY</t>
  </si>
  <si>
    <t>UKUS</t>
  </si>
  <si>
    <t>157085</t>
  </si>
  <si>
    <t>UL</t>
  </si>
  <si>
    <t>157289</t>
  </si>
  <si>
    <t>WKU</t>
  </si>
  <si>
    <t>157951</t>
  </si>
  <si>
    <t>EKU</t>
  </si>
  <si>
    <t>156620</t>
  </si>
  <si>
    <t>MuSU</t>
  </si>
  <si>
    <t>157401</t>
  </si>
  <si>
    <t>MoSU</t>
  </si>
  <si>
    <t>157386</t>
  </si>
  <si>
    <t>NKU</t>
  </si>
  <si>
    <t>157447</t>
  </si>
  <si>
    <t>KSU</t>
  </si>
  <si>
    <t>157058</t>
  </si>
  <si>
    <t>UKCCS</t>
  </si>
  <si>
    <t>157854</t>
  </si>
  <si>
    <t>SVTS</t>
  </si>
  <si>
    <t>NA</t>
  </si>
  <si>
    <t>LA</t>
  </si>
  <si>
    <t>LSU</t>
  </si>
  <si>
    <t>159391</t>
  </si>
  <si>
    <t>USL</t>
  </si>
  <si>
    <t>160658</t>
  </si>
  <si>
    <t>SOUTHERN BR</t>
  </si>
  <si>
    <t>160621</t>
  </si>
  <si>
    <t>LA. TECH</t>
  </si>
  <si>
    <t>159647</t>
  </si>
  <si>
    <t>UNO</t>
  </si>
  <si>
    <t>159939</t>
  </si>
  <si>
    <t>NORTHEAST</t>
  </si>
  <si>
    <t>159993</t>
  </si>
  <si>
    <t>GRAMBLING</t>
  </si>
  <si>
    <t>159009</t>
  </si>
  <si>
    <t>NORTHWESTERN</t>
  </si>
  <si>
    <t>160038</t>
  </si>
  <si>
    <t>McNEESE</t>
  </si>
  <si>
    <t>159717</t>
  </si>
  <si>
    <t>160612</t>
  </si>
  <si>
    <t>NICHOLLS</t>
  </si>
  <si>
    <t>159966</t>
  </si>
  <si>
    <t>LSU-SHREVEPORT</t>
  </si>
  <si>
    <t>159416</t>
  </si>
  <si>
    <t>SO.NEW ORLEANS</t>
  </si>
  <si>
    <t>160630</t>
  </si>
  <si>
    <t>SO-SHREVEPORT</t>
  </si>
  <si>
    <t>160649</t>
  </si>
  <si>
    <t>LSU-ALEXANDRIA</t>
  </si>
  <si>
    <t>159382</t>
  </si>
  <si>
    <t>DELGADO</t>
  </si>
  <si>
    <t>158662</t>
  </si>
  <si>
    <t>LSU-EUNICE</t>
  </si>
  <si>
    <t>159407</t>
  </si>
  <si>
    <t>Vo-Tech Schools</t>
  </si>
  <si>
    <t>LSU MED CENTER</t>
  </si>
  <si>
    <t>159373</t>
  </si>
  <si>
    <t>LSU LAW CENTER</t>
  </si>
  <si>
    <t>@LSU</t>
  </si>
  <si>
    <t>MD</t>
  </si>
  <si>
    <t>UMCP</t>
  </si>
  <si>
    <t>163286</t>
  </si>
  <si>
    <t>UMBC</t>
  </si>
  <si>
    <t>163268</t>
  </si>
  <si>
    <t>UM-SSU</t>
  </si>
  <si>
    <t>163851</t>
  </si>
  <si>
    <t>MSU</t>
  </si>
  <si>
    <t>163453</t>
  </si>
  <si>
    <t>UM-BSU</t>
  </si>
  <si>
    <t>162007</t>
  </si>
  <si>
    <t>UM-UB</t>
  </si>
  <si>
    <t>161873</t>
  </si>
  <si>
    <t>UM-TSU</t>
  </si>
  <si>
    <t>164076</t>
  </si>
  <si>
    <t>UM-FSU</t>
  </si>
  <si>
    <t>162584</t>
  </si>
  <si>
    <t>UM-CSC</t>
  </si>
  <si>
    <t>162283</t>
  </si>
  <si>
    <t>SMC</t>
  </si>
  <si>
    <t>163912</t>
  </si>
  <si>
    <t>UMES</t>
  </si>
  <si>
    <t>163338</t>
  </si>
  <si>
    <t>FRE</t>
  </si>
  <si>
    <t>162557</t>
  </si>
  <si>
    <t>HAG</t>
  </si>
  <si>
    <t>162690</t>
  </si>
  <si>
    <t>WOR</t>
  </si>
  <si>
    <t>164313</t>
  </si>
  <si>
    <t>ALL</t>
  </si>
  <si>
    <t>161688</t>
  </si>
  <si>
    <t>ROCKVLLE</t>
  </si>
  <si>
    <t>163426</t>
  </si>
  <si>
    <t>CAT</t>
  </si>
  <si>
    <t>162098</t>
  </si>
  <si>
    <t>CEC</t>
  </si>
  <si>
    <t>162104</t>
  </si>
  <si>
    <t>DUN</t>
  </si>
  <si>
    <t>162399</t>
  </si>
  <si>
    <t>ESS</t>
  </si>
  <si>
    <t>162478</t>
  </si>
  <si>
    <t>CHE</t>
  </si>
  <si>
    <t>162168</t>
  </si>
  <si>
    <t>GERMANT</t>
  </si>
  <si>
    <t>163444</t>
  </si>
  <si>
    <t>PRI</t>
  </si>
  <si>
    <t>163657</t>
  </si>
  <si>
    <t>TAKOMA</t>
  </si>
  <si>
    <t>163435</t>
  </si>
  <si>
    <t>CHA</t>
  </si>
  <si>
    <t>162122</t>
  </si>
  <si>
    <t>HAR</t>
  </si>
  <si>
    <t>162706</t>
  </si>
  <si>
    <t>ANN</t>
  </si>
  <si>
    <t>161767</t>
  </si>
  <si>
    <t>BCCC</t>
  </si>
  <si>
    <t>161864</t>
  </si>
  <si>
    <t>GAR</t>
  </si>
  <si>
    <t>162609</t>
  </si>
  <si>
    <t>HOW</t>
  </si>
  <si>
    <t>162799</t>
  </si>
  <si>
    <t>UMAB</t>
  </si>
  <si>
    <t>163259</t>
  </si>
  <si>
    <t>UMUC</t>
  </si>
  <si>
    <t>163204</t>
  </si>
  <si>
    <t>MS</t>
  </si>
  <si>
    <t>176080</t>
  </si>
  <si>
    <t>176017</t>
  </si>
  <si>
    <t>USM</t>
  </si>
  <si>
    <t>176372</t>
  </si>
  <si>
    <t>175856</t>
  </si>
  <si>
    <t>DSU</t>
  </si>
  <si>
    <t>175616</t>
  </si>
  <si>
    <t>175342</t>
  </si>
  <si>
    <t>MVSU</t>
  </si>
  <si>
    <t>176044</t>
  </si>
  <si>
    <t>MUW</t>
  </si>
  <si>
    <t>176035</t>
  </si>
  <si>
    <t>MS Delta</t>
  </si>
  <si>
    <t>176008</t>
  </si>
  <si>
    <t>Southwest MS</t>
  </si>
  <si>
    <t>176354</t>
  </si>
  <si>
    <t>Coahoma</t>
  </si>
  <si>
    <t>175519</t>
  </si>
  <si>
    <t>Itawamba</t>
  </si>
  <si>
    <t>175829</t>
  </si>
  <si>
    <t>Holmes</t>
  </si>
  <si>
    <t>175810</t>
  </si>
  <si>
    <t>Northwest MS</t>
  </si>
  <si>
    <t>176178</t>
  </si>
  <si>
    <t>Meridian</t>
  </si>
  <si>
    <t>175935</t>
  </si>
  <si>
    <t>Northeast MS</t>
  </si>
  <si>
    <t>176169</t>
  </si>
  <si>
    <t>Hinds</t>
  </si>
  <si>
    <t>175786</t>
  </si>
  <si>
    <t>Jones</t>
  </si>
  <si>
    <t>175883</t>
  </si>
  <si>
    <t>MS Gulf Coast</t>
  </si>
  <si>
    <t>176071</t>
  </si>
  <si>
    <t>East MS</t>
  </si>
  <si>
    <t>175652</t>
  </si>
  <si>
    <t>Pearl River</t>
  </si>
  <si>
    <t>176239</t>
  </si>
  <si>
    <t>Copiah-Lincoln</t>
  </si>
  <si>
    <t>175573</t>
  </si>
  <si>
    <t>East Central</t>
  </si>
  <si>
    <t>175643</t>
  </si>
  <si>
    <t>UMMC</t>
  </si>
  <si>
    <t>176026</t>
  </si>
  <si>
    <t>NC</t>
  </si>
  <si>
    <t>UNC-CH</t>
  </si>
  <si>
    <t>199120</t>
  </si>
  <si>
    <t>NCSU</t>
  </si>
  <si>
    <t>199193</t>
  </si>
  <si>
    <t>UNC-G</t>
  </si>
  <si>
    <t>199148</t>
  </si>
  <si>
    <t>UNC-C</t>
  </si>
  <si>
    <t>199139</t>
  </si>
  <si>
    <t>NCA&amp;T</t>
  </si>
  <si>
    <t>199102</t>
  </si>
  <si>
    <t>ECU</t>
  </si>
  <si>
    <t>198464</t>
  </si>
  <si>
    <t>NCCU</t>
  </si>
  <si>
    <t>199157</t>
  </si>
  <si>
    <t>197869</t>
  </si>
  <si>
    <t>WCU</t>
  </si>
  <si>
    <t>200004</t>
  </si>
  <si>
    <t>UNC-W</t>
  </si>
  <si>
    <t>199218</t>
  </si>
  <si>
    <t>PSU</t>
  </si>
  <si>
    <t>199281</t>
  </si>
  <si>
    <t>198543</t>
  </si>
  <si>
    <t>ECSU</t>
  </si>
  <si>
    <t>198507</t>
  </si>
  <si>
    <t>UNC-A</t>
  </si>
  <si>
    <t>199111</t>
  </si>
  <si>
    <t>WSSU</t>
  </si>
  <si>
    <t>199999</t>
  </si>
  <si>
    <t>ANSON CC</t>
  </si>
  <si>
    <t>197850</t>
  </si>
  <si>
    <t>NASH CC</t>
  </si>
  <si>
    <t>199087</t>
  </si>
  <si>
    <t>JAMES SPRUNT CC</t>
  </si>
  <si>
    <t>198729</t>
  </si>
  <si>
    <t>WILSON TCC</t>
  </si>
  <si>
    <t>199953</t>
  </si>
  <si>
    <t>MONTGOMERY CC</t>
  </si>
  <si>
    <t>199023</t>
  </si>
  <si>
    <t>VANCE-GRAN CC</t>
  </si>
  <si>
    <t>199838</t>
  </si>
  <si>
    <t>ALAMANCE CC</t>
  </si>
  <si>
    <t>199786</t>
  </si>
  <si>
    <t>BLUE RIDGE CC</t>
  </si>
  <si>
    <t>198039</t>
  </si>
  <si>
    <t>COASTAL CAR CC</t>
  </si>
  <si>
    <t>198330</t>
  </si>
  <si>
    <t>CAPE FEAR CC</t>
  </si>
  <si>
    <t>198154</t>
  </si>
  <si>
    <t>CLEVELAND CC</t>
  </si>
  <si>
    <t>198321</t>
  </si>
  <si>
    <t>STANLY CC</t>
  </si>
  <si>
    <t>199740</t>
  </si>
  <si>
    <t>GASTON COLLEGE</t>
  </si>
  <si>
    <t>198570</t>
  </si>
  <si>
    <t>CENT PIED CC</t>
  </si>
  <si>
    <t>198260</t>
  </si>
  <si>
    <t>MCDOWELL TCC</t>
  </si>
  <si>
    <t>198923</t>
  </si>
  <si>
    <t>ROCKINGHAM CC</t>
  </si>
  <si>
    <t>199485</t>
  </si>
  <si>
    <t>GUILFORD TCC</t>
  </si>
  <si>
    <t>198622</t>
  </si>
  <si>
    <t>CRAVEN CC</t>
  </si>
  <si>
    <t>198367</t>
  </si>
  <si>
    <t>MITCHELL CC</t>
  </si>
  <si>
    <t>198987</t>
  </si>
  <si>
    <t>COL OF ALBEMAR</t>
  </si>
  <si>
    <t>197814</t>
  </si>
  <si>
    <t>RICHMOND CC</t>
  </si>
  <si>
    <t>199449</t>
  </si>
  <si>
    <t>WAKE TCC</t>
  </si>
  <si>
    <t>199856</t>
  </si>
  <si>
    <t>EDGECOMBE CC</t>
  </si>
  <si>
    <t>198491</t>
  </si>
  <si>
    <t>SANDHILLS CC</t>
  </si>
  <si>
    <t>199634</t>
  </si>
  <si>
    <t>SOUTHEAST CC</t>
  </si>
  <si>
    <t>199722</t>
  </si>
  <si>
    <t>HAYWOOD CC</t>
  </si>
  <si>
    <t>198668</t>
  </si>
  <si>
    <t>SURRY CC</t>
  </si>
  <si>
    <t>199768</t>
  </si>
  <si>
    <t>PIEDMONT CC</t>
  </si>
  <si>
    <t>199324</t>
  </si>
  <si>
    <t>CALDWELL CC/TI</t>
  </si>
  <si>
    <t>198118</t>
  </si>
  <si>
    <t>BRUNSWICK CC</t>
  </si>
  <si>
    <t>198084</t>
  </si>
  <si>
    <t>ROAN-CHOWAN CC</t>
  </si>
  <si>
    <t>199467</t>
  </si>
  <si>
    <t>CATAWBA VAL CC</t>
  </si>
  <si>
    <t>198233</t>
  </si>
  <si>
    <t>ASHE-BUNC TC</t>
  </si>
  <si>
    <t>197887</t>
  </si>
  <si>
    <t>WEST PIED CC</t>
  </si>
  <si>
    <t>199908</t>
  </si>
  <si>
    <t>BEAU CO CC</t>
  </si>
  <si>
    <t>197966</t>
  </si>
  <si>
    <t>WILKES CC</t>
  </si>
  <si>
    <t>199926</t>
  </si>
  <si>
    <t>ROWAN-CAB CC</t>
  </si>
  <si>
    <t>199494</t>
  </si>
  <si>
    <t>DURHAM TCC</t>
  </si>
  <si>
    <t>198455</t>
  </si>
  <si>
    <t>CARTERET CC</t>
  </si>
  <si>
    <t>198206</t>
  </si>
  <si>
    <t>SAMPSON CC</t>
  </si>
  <si>
    <t>199625</t>
  </si>
  <si>
    <t>BLADEN CC</t>
  </si>
  <si>
    <t>198011</t>
  </si>
  <si>
    <t>ROBESON CC</t>
  </si>
  <si>
    <t>199476</t>
  </si>
  <si>
    <t>HALIFAX CC</t>
  </si>
  <si>
    <t>198640</t>
  </si>
  <si>
    <t>FORSYTH TCC</t>
  </si>
  <si>
    <t>198552</t>
  </si>
  <si>
    <t>TRI-CO CC</t>
  </si>
  <si>
    <t>199795</t>
  </si>
  <si>
    <t>MAYLAND CC</t>
  </si>
  <si>
    <t>198914</t>
  </si>
  <si>
    <t>LENOIR CC</t>
  </si>
  <si>
    <t>198817</t>
  </si>
  <si>
    <t>DAVIDSON CO CC</t>
  </si>
  <si>
    <t>198376</t>
  </si>
  <si>
    <t>PITT CC</t>
  </si>
  <si>
    <t>199333</t>
  </si>
  <si>
    <t>RANDOLPH CC</t>
  </si>
  <si>
    <t>199421</t>
  </si>
  <si>
    <t>SOUTHWEST CC</t>
  </si>
  <si>
    <t>199731</t>
  </si>
  <si>
    <t>CENT CAR CC</t>
  </si>
  <si>
    <t>198251</t>
  </si>
  <si>
    <t>PAMLICO CC</t>
  </si>
  <si>
    <t>199263</t>
  </si>
  <si>
    <t>MARTIN CC</t>
  </si>
  <si>
    <t>198905</t>
  </si>
  <si>
    <t>FAYETTE CC</t>
  </si>
  <si>
    <t>198534</t>
  </si>
  <si>
    <t>JOHNSTON CC</t>
  </si>
  <si>
    <t>198774</t>
  </si>
  <si>
    <t>ISOTHERMAL CC</t>
  </si>
  <si>
    <t>198710</t>
  </si>
  <si>
    <t>NCSA</t>
  </si>
  <si>
    <t>199184</t>
  </si>
  <si>
    <t>OK</t>
  </si>
  <si>
    <t>OSU</t>
  </si>
  <si>
    <t>207388</t>
  </si>
  <si>
    <t>OU</t>
  </si>
  <si>
    <t>207500</t>
  </si>
  <si>
    <t>UCO</t>
  </si>
  <si>
    <t>206941</t>
  </si>
  <si>
    <t>NSU</t>
  </si>
  <si>
    <t>207263</t>
  </si>
  <si>
    <t>SWOSU</t>
  </si>
  <si>
    <t>207865</t>
  </si>
  <si>
    <t>SEOSU</t>
  </si>
  <si>
    <t>207847</t>
  </si>
  <si>
    <t>207041</t>
  </si>
  <si>
    <t>NWOSU</t>
  </si>
  <si>
    <t>207306</t>
  </si>
  <si>
    <t>USAO</t>
  </si>
  <si>
    <t>207722</t>
  </si>
  <si>
    <t>PANHANDLE</t>
  </si>
  <si>
    <t>207351</t>
  </si>
  <si>
    <t>CAMERON</t>
  </si>
  <si>
    <t>206914</t>
  </si>
  <si>
    <t>LANGSTON</t>
  </si>
  <si>
    <t>207209</t>
  </si>
  <si>
    <t>MURRAY</t>
  </si>
  <si>
    <t>207236</t>
  </si>
  <si>
    <t>CASC</t>
  </si>
  <si>
    <t>206923</t>
  </si>
  <si>
    <t>CONNORS</t>
  </si>
  <si>
    <t>206996</t>
  </si>
  <si>
    <t>WOSC</t>
  </si>
  <si>
    <t>208035</t>
  </si>
  <si>
    <t>ROSE</t>
  </si>
  <si>
    <t>207670</t>
  </si>
  <si>
    <t>REDLANDS</t>
  </si>
  <si>
    <t>207069</t>
  </si>
  <si>
    <t>NOC</t>
  </si>
  <si>
    <t>207281</t>
  </si>
  <si>
    <t>NEOAMC</t>
  </si>
  <si>
    <t>207290</t>
  </si>
  <si>
    <t>TJC</t>
  </si>
  <si>
    <t>207935</t>
  </si>
  <si>
    <t>OCCC</t>
  </si>
  <si>
    <t>207449</t>
  </si>
  <si>
    <t>207740</t>
  </si>
  <si>
    <t>ROGERS</t>
  </si>
  <si>
    <t>207661</t>
  </si>
  <si>
    <t>EASTERN</t>
  </si>
  <si>
    <t>207050</t>
  </si>
  <si>
    <t>OSU TBOKC</t>
  </si>
  <si>
    <t>207397</t>
  </si>
  <si>
    <t>OSU TBOKM</t>
  </si>
  <si>
    <t>207564</t>
  </si>
  <si>
    <t>OSU-COMS</t>
  </si>
  <si>
    <t>207315</t>
  </si>
  <si>
    <t>OSU VET. MED</t>
  </si>
  <si>
    <t>OU-LC</t>
  </si>
  <si>
    <t>OU-HSC</t>
  </si>
  <si>
    <t>207342</t>
  </si>
  <si>
    <t>SC</t>
  </si>
  <si>
    <t>USC-COLUMBIA</t>
  </si>
  <si>
    <t>218663</t>
  </si>
  <si>
    <t>CLEMSON</t>
  </si>
  <si>
    <t>217882</t>
  </si>
  <si>
    <t>WINTHROP UNIV.</t>
  </si>
  <si>
    <t>218964</t>
  </si>
  <si>
    <t>COLL. OF CHAS.</t>
  </si>
  <si>
    <t>217819</t>
  </si>
  <si>
    <t>FRANCIS MARION</t>
  </si>
  <si>
    <t>218061</t>
  </si>
  <si>
    <t>SC STATE UNIV.</t>
  </si>
  <si>
    <t>218733</t>
  </si>
  <si>
    <t>THE CITADEL</t>
  </si>
  <si>
    <t>217864</t>
  </si>
  <si>
    <t>USC-SPARTNBG.</t>
  </si>
  <si>
    <t>218742</t>
  </si>
  <si>
    <t>USC-COASTAL</t>
  </si>
  <si>
    <t>218724</t>
  </si>
  <si>
    <t>USC-AIKEN</t>
  </si>
  <si>
    <t>218645</t>
  </si>
  <si>
    <t>LANDER</t>
  </si>
  <si>
    <t>218229</t>
  </si>
  <si>
    <t>USC-LANCASTER</t>
  </si>
  <si>
    <t>218672</t>
  </si>
  <si>
    <t>ORANGBG./CAL.</t>
  </si>
  <si>
    <t>218487</t>
  </si>
  <si>
    <t>TRIDENT</t>
  </si>
  <si>
    <t>218894</t>
  </si>
  <si>
    <t>MIDLANDS</t>
  </si>
  <si>
    <t>218353</t>
  </si>
  <si>
    <t>PIEDMONT</t>
  </si>
  <si>
    <t>218520</t>
  </si>
  <si>
    <t>FLO./DARL.</t>
  </si>
  <si>
    <t>218025</t>
  </si>
  <si>
    <t>TCLC</t>
  </si>
  <si>
    <t>217712</t>
  </si>
  <si>
    <t>USC-SUMTER</t>
  </si>
  <si>
    <t>218690</t>
  </si>
  <si>
    <t xml:space="preserve">AIKEN </t>
  </si>
  <si>
    <t>217615</t>
  </si>
  <si>
    <t>SPARTANBURG</t>
  </si>
  <si>
    <t>218830</t>
  </si>
  <si>
    <t>DENMARK</t>
  </si>
  <si>
    <t>217989</t>
  </si>
  <si>
    <t>TRI-COUNTY</t>
  </si>
  <si>
    <t>218885</t>
  </si>
  <si>
    <t>GREENVILLE</t>
  </si>
  <si>
    <t>218113</t>
  </si>
  <si>
    <t>USC-UNION</t>
  </si>
  <si>
    <t>218706</t>
  </si>
  <si>
    <t>USC-SALKE.</t>
  </si>
  <si>
    <t>218681</t>
  </si>
  <si>
    <t>CENTRAL CAR.</t>
  </si>
  <si>
    <t>218858</t>
  </si>
  <si>
    <t>CHEST./MARLB.</t>
  </si>
  <si>
    <t>217837</t>
  </si>
  <si>
    <t>YORK</t>
  </si>
  <si>
    <t>218991</t>
  </si>
  <si>
    <t>WILLIAMSBURG</t>
  </si>
  <si>
    <t>218995</t>
  </si>
  <si>
    <t>HORRY/GEORGE.</t>
  </si>
  <si>
    <t>218140</t>
  </si>
  <si>
    <t>USC-BEAUFORT</t>
  </si>
  <si>
    <t>218654</t>
  </si>
  <si>
    <t>MUSC</t>
  </si>
  <si>
    <t>218335</t>
  </si>
  <si>
    <t>TN</t>
  </si>
  <si>
    <t>UTK</t>
  </si>
  <si>
    <t>221759</t>
  </si>
  <si>
    <t>220862</t>
  </si>
  <si>
    <t>221838</t>
  </si>
  <si>
    <t>MTSU</t>
  </si>
  <si>
    <t>220978</t>
  </si>
  <si>
    <t>ETSU</t>
  </si>
  <si>
    <t>220075</t>
  </si>
  <si>
    <t>UTC</t>
  </si>
  <si>
    <t>221740</t>
  </si>
  <si>
    <t>TTU</t>
  </si>
  <si>
    <t>221847</t>
  </si>
  <si>
    <t>APSU</t>
  </si>
  <si>
    <t>219602</t>
  </si>
  <si>
    <t>UTM</t>
  </si>
  <si>
    <t>221768</t>
  </si>
  <si>
    <t>STIM</t>
  </si>
  <si>
    <t>221652</t>
  </si>
  <si>
    <t>VSCC</t>
  </si>
  <si>
    <t>222053</t>
  </si>
  <si>
    <t>PSTCC</t>
  </si>
  <si>
    <t>221643</t>
  </si>
  <si>
    <t>COSCC</t>
  </si>
  <si>
    <t>219888</t>
  </si>
  <si>
    <t>NSTI</t>
  </si>
  <si>
    <t>221184</t>
  </si>
  <si>
    <t>RSCC</t>
  </si>
  <si>
    <t>221397</t>
  </si>
  <si>
    <t>SSCC</t>
  </si>
  <si>
    <t>221485</t>
  </si>
  <si>
    <t>WSCC</t>
  </si>
  <si>
    <t>222062</t>
  </si>
  <si>
    <t>MSCC</t>
  </si>
  <si>
    <t>221096</t>
  </si>
  <si>
    <t>NSTCC</t>
  </si>
  <si>
    <t>221908</t>
  </si>
  <si>
    <t>CLSCC</t>
  </si>
  <si>
    <t>219879</t>
  </si>
  <si>
    <t>CHSTCC</t>
  </si>
  <si>
    <t>219824</t>
  </si>
  <si>
    <t>JSCC</t>
  </si>
  <si>
    <t>220400</t>
  </si>
  <si>
    <t>DSCC</t>
  </si>
  <si>
    <t>220057</t>
  </si>
  <si>
    <t>AVTS</t>
  </si>
  <si>
    <t/>
  </si>
  <si>
    <t>Na</t>
  </si>
  <si>
    <t>UTMem</t>
  </si>
  <si>
    <t>221704</t>
  </si>
  <si>
    <t>UTSI</t>
  </si>
  <si>
    <t>UT Vet</t>
  </si>
  <si>
    <t>TX</t>
  </si>
  <si>
    <t>TEXAS A&amp;M UNIVERSITY</t>
  </si>
  <si>
    <t>10366</t>
  </si>
  <si>
    <t>TEXAS WOMAN'S UNIVERSITY</t>
  </si>
  <si>
    <t>3646</t>
  </si>
  <si>
    <t>UNIVERSITY OF NORTH TEXAS</t>
  </si>
  <si>
    <t>3594</t>
  </si>
  <si>
    <t>THE UNIVERSITY OF TEXAS AT AUSTIN</t>
  </si>
  <si>
    <t>3658</t>
  </si>
  <si>
    <t>TEXAS TECH UNIVERSITY</t>
  </si>
  <si>
    <t>3644</t>
  </si>
  <si>
    <t>UNIVERSITY OF HOUSTON</t>
  </si>
  <si>
    <t>3652</t>
  </si>
  <si>
    <t>THE UNIVERSITY OF TEXAS AT ARLINGTON</t>
  </si>
  <si>
    <t>3656</t>
  </si>
  <si>
    <t>UNIVERSITY OF TEXAS AT DALLAS</t>
  </si>
  <si>
    <t>9741</t>
  </si>
  <si>
    <t>PRAIRIE VIEW A&amp;M UNIVERSITY</t>
  </si>
  <si>
    <t>3630</t>
  </si>
  <si>
    <t>STEPHEN F. AUSTIN STATE UNIVERSITY</t>
  </si>
  <si>
    <t>3624</t>
  </si>
  <si>
    <t>UNIVERSITY OF TEXAS AT SAN ANTONIO</t>
  </si>
  <si>
    <t>10115</t>
  </si>
  <si>
    <t>TEXAS A&amp;I UNIVERSITY</t>
  </si>
  <si>
    <t>3639</t>
  </si>
  <si>
    <t>WEST TEXAS STATE UNIVERSITY</t>
  </si>
  <si>
    <t>3665</t>
  </si>
  <si>
    <t>THE UNIVERSITY OF TEXAS AT EL PASO</t>
  </si>
  <si>
    <t>3661</t>
  </si>
  <si>
    <t>LAMAR UNIVERSITY</t>
  </si>
  <si>
    <t>3581</t>
  </si>
  <si>
    <t>TEXAS SOUTHERN UNIVERSITY</t>
  </si>
  <si>
    <t>3642</t>
  </si>
  <si>
    <t>SAM HOUSTON STATE UNIVERSITY</t>
  </si>
  <si>
    <t>3606</t>
  </si>
  <si>
    <t>UNIVERSITY OF TEXAS AT TYLER</t>
  </si>
  <si>
    <t>11163</t>
  </si>
  <si>
    <t>SOUTHWEST TEXAS STATE UNIVERSITY</t>
  </si>
  <si>
    <t>3615</t>
  </si>
  <si>
    <t>UNIVERSITY OF HOUSTON-CLEAR LAKE</t>
  </si>
  <si>
    <t>11711</t>
  </si>
  <si>
    <t>EAST TEXAS STATE UNIVERSITY</t>
  </si>
  <si>
    <t>3565</t>
  </si>
  <si>
    <t>SUL ROSS STATE UNIVERSITY</t>
  </si>
  <si>
    <t>3625</t>
  </si>
  <si>
    <t>MIDWESTERN STATE UNIVERSITY</t>
  </si>
  <si>
    <t>3592</t>
  </si>
  <si>
    <t>LAREDO STATE UNIVERSITY</t>
  </si>
  <si>
    <t>9651</t>
  </si>
  <si>
    <t>THE UNIVERSITY OF TEXAS-PAN AMERICAN</t>
  </si>
  <si>
    <t>3599</t>
  </si>
  <si>
    <t>CORPUS CHRISTI STATE UNIVERSITY</t>
  </si>
  <si>
    <t>11161</t>
  </si>
  <si>
    <t>THE UNIVERSITY OF TEXAS OF THE PERMIAN BASIN</t>
  </si>
  <si>
    <t>9930</t>
  </si>
  <si>
    <t>TARLETON STATE UNIVERSITY</t>
  </si>
  <si>
    <t>3631</t>
  </si>
  <si>
    <t>ANGELO STATE UNIVERSITY</t>
  </si>
  <si>
    <t>3541</t>
  </si>
  <si>
    <t>THE UNIVERSITY OF TEXAS AT BROWNSVILLE</t>
  </si>
  <si>
    <t>30646</t>
  </si>
  <si>
    <t>EAST TEXAS STATE UNIVERSITY-TEXARKANA</t>
  </si>
  <si>
    <t>29269</t>
  </si>
  <si>
    <t>SUL ROSS STATE UNIVERSITY-UVALDE STUDY CENTER</t>
  </si>
  <si>
    <t>20</t>
  </si>
  <si>
    <t>UNIVERSITY OF HOUSTON-VICTORIA</t>
  </si>
  <si>
    <t>13231</t>
  </si>
  <si>
    <t>UNIVERSITY OF HOUSTON-DOWNTOWN</t>
  </si>
  <si>
    <t>12826</t>
  </si>
  <si>
    <t>TEXAS A&amp;M-GALVESTON</t>
  </si>
  <si>
    <t>10298</t>
  </si>
  <si>
    <t>ST. PHILIPS</t>
  </si>
  <si>
    <t>3608</t>
  </si>
  <si>
    <t>KILGORE</t>
  </si>
  <si>
    <t>3580</t>
  </si>
  <si>
    <t>COL MNLD</t>
  </si>
  <si>
    <t>7096</t>
  </si>
  <si>
    <t>PANOLA</t>
  </si>
  <si>
    <t>3600</t>
  </si>
  <si>
    <t>SAN ANTONIO</t>
  </si>
  <si>
    <t>3607</t>
  </si>
  <si>
    <t>WEATHERFORD</t>
  </si>
  <si>
    <t>3664</t>
  </si>
  <si>
    <t>HOUSTON CC</t>
  </si>
  <si>
    <t>10633</t>
  </si>
  <si>
    <t>DEL MAR</t>
  </si>
  <si>
    <t>3563</t>
  </si>
  <si>
    <t>MIDLAND</t>
  </si>
  <si>
    <t>9797</t>
  </si>
  <si>
    <t>ODESSA</t>
  </si>
  <si>
    <t>3596</t>
  </si>
  <si>
    <t>BROOKHAVEN</t>
  </si>
  <si>
    <t>1002</t>
  </si>
  <si>
    <t>GALVESTON</t>
  </si>
  <si>
    <t>4972</t>
  </si>
  <si>
    <t>EL CENTRO</t>
  </si>
  <si>
    <t>4453</t>
  </si>
  <si>
    <t>N HARRIS</t>
  </si>
  <si>
    <t>1145</t>
  </si>
  <si>
    <t>RICHLAND</t>
  </si>
  <si>
    <t>8504</t>
  </si>
  <si>
    <t>CEDAR VAL</t>
  </si>
  <si>
    <t>3561</t>
  </si>
  <si>
    <t>MT VIEW</t>
  </si>
  <si>
    <t>8503</t>
  </si>
  <si>
    <t>BEE COUNTY COLLEGE</t>
  </si>
  <si>
    <t>3546</t>
  </si>
  <si>
    <t>EASTFIELD</t>
  </si>
  <si>
    <t>8510</t>
  </si>
  <si>
    <t>VICTORIA</t>
  </si>
  <si>
    <t>3662</t>
  </si>
  <si>
    <t>FR PHILLIPS</t>
  </si>
  <si>
    <t>3568</t>
  </si>
  <si>
    <t>TEXARKANA</t>
  </si>
  <si>
    <t>3628</t>
  </si>
  <si>
    <t>COLLIN CO</t>
  </si>
  <si>
    <t>3614</t>
  </si>
  <si>
    <t>TEMPLE</t>
  </si>
  <si>
    <t>3627</t>
  </si>
  <si>
    <t>HOWARD</t>
  </si>
  <si>
    <t>3574</t>
  </si>
  <si>
    <t>TRINITY VAL</t>
  </si>
  <si>
    <t>3572</t>
  </si>
  <si>
    <t>RANGER</t>
  </si>
  <si>
    <t>3603</t>
  </si>
  <si>
    <t>AUSTIN CC</t>
  </si>
  <si>
    <t>2015</t>
  </si>
  <si>
    <t>GRAYSON</t>
  </si>
  <si>
    <t>3570</t>
  </si>
  <si>
    <t>MCLENNAN</t>
  </si>
  <si>
    <t>3590</t>
  </si>
  <si>
    <t>VERNON REG</t>
  </si>
  <si>
    <t>10060</t>
  </si>
  <si>
    <t>BRAZOSPORT</t>
  </si>
  <si>
    <t>7287</t>
  </si>
  <si>
    <t xml:space="preserve">WHARTON </t>
  </si>
  <si>
    <t>3668</t>
  </si>
  <si>
    <t>S PLAINS</t>
  </si>
  <si>
    <t>3611</t>
  </si>
  <si>
    <t>ALVIN COMMUNITY COLLEGE</t>
  </si>
  <si>
    <t>3539</t>
  </si>
  <si>
    <t>CLARENDON COLLEGE</t>
  </si>
  <si>
    <t>3554</t>
  </si>
  <si>
    <t>HILL</t>
  </si>
  <si>
    <t>3573</t>
  </si>
  <si>
    <t>N LAKE</t>
  </si>
  <si>
    <t>9066</t>
  </si>
  <si>
    <t>CENTRAL TX</t>
  </si>
  <si>
    <t>4003</t>
  </si>
  <si>
    <t>SAN JACINTO COLLEGE SOUTH CAMPUS</t>
  </si>
  <si>
    <t>90</t>
  </si>
  <si>
    <t>LAREDO JC</t>
  </si>
  <si>
    <t>3582</t>
  </si>
  <si>
    <t>SOUTHWEST COLLEGIATE INSTITUTE</t>
  </si>
  <si>
    <t>574</t>
  </si>
  <si>
    <t>AMARILLO COLLEGE</t>
  </si>
  <si>
    <t>3540</t>
  </si>
  <si>
    <t>CISCO JUNIOR COLLEGE</t>
  </si>
  <si>
    <t>3553</t>
  </si>
  <si>
    <t>BLINN COLLEGE</t>
  </si>
  <si>
    <t>3549</t>
  </si>
  <si>
    <t>ANGELINA</t>
  </si>
  <si>
    <t>6661</t>
  </si>
  <si>
    <t>PARIS</t>
  </si>
  <si>
    <t>3601</t>
  </si>
  <si>
    <t>NE TX CC</t>
  </si>
  <si>
    <t>23154</t>
  </si>
  <si>
    <t>TYLER</t>
  </si>
  <si>
    <t>3648</t>
  </si>
  <si>
    <t>LEE</t>
  </si>
  <si>
    <t>3583</t>
  </si>
  <si>
    <t>W TX COL</t>
  </si>
  <si>
    <t>9549</t>
  </si>
  <si>
    <t>NAVARRO</t>
  </si>
  <si>
    <t>3593</t>
  </si>
  <si>
    <t>TARRANT CO</t>
  </si>
  <si>
    <t>3626</t>
  </si>
  <si>
    <t>PALO ALTO</t>
  </si>
  <si>
    <t>23413</t>
  </si>
  <si>
    <t>EL PASO CC</t>
  </si>
  <si>
    <t>10387</t>
  </si>
  <si>
    <t>COOKE COUNTY COLLEGE</t>
  </si>
  <si>
    <t>3558</t>
  </si>
  <si>
    <t>TSTC-A</t>
  </si>
  <si>
    <t>9933</t>
  </si>
  <si>
    <t>TSTC-S</t>
  </si>
  <si>
    <t>9932</t>
  </si>
  <si>
    <t>TSTC-H</t>
  </si>
  <si>
    <t>9225</t>
  </si>
  <si>
    <t>TSTC-W</t>
  </si>
  <si>
    <t>003634</t>
  </si>
  <si>
    <t>UTMB-G</t>
  </si>
  <si>
    <t>004954</t>
  </si>
  <si>
    <t>UTHSC-H</t>
  </si>
  <si>
    <t>004951</t>
  </si>
  <si>
    <t>UTSWMC-D</t>
  </si>
  <si>
    <t>003660</t>
  </si>
  <si>
    <t>TCOM</t>
  </si>
  <si>
    <t>009768</t>
  </si>
  <si>
    <t>TTHSC</t>
  </si>
  <si>
    <t>010674</t>
  </si>
  <si>
    <t>UTHSC-SA</t>
  </si>
  <si>
    <t>003659</t>
  </si>
  <si>
    <t>VA</t>
  </si>
  <si>
    <t>UVA</t>
  </si>
  <si>
    <t>234076</t>
  </si>
  <si>
    <t>VPI</t>
  </si>
  <si>
    <t>233921</t>
  </si>
  <si>
    <t>GMU</t>
  </si>
  <si>
    <t>232186</t>
  </si>
  <si>
    <t>W&amp;M</t>
  </si>
  <si>
    <t>231624</t>
  </si>
  <si>
    <t>ODU</t>
  </si>
  <si>
    <t>232982</t>
  </si>
  <si>
    <t>VCU</t>
  </si>
  <si>
    <t>234030</t>
  </si>
  <si>
    <t>JMU</t>
  </si>
  <si>
    <t>232423</t>
  </si>
  <si>
    <t>232937</t>
  </si>
  <si>
    <t>VSU</t>
  </si>
  <si>
    <t>234155</t>
  </si>
  <si>
    <t>RU</t>
  </si>
  <si>
    <t>233277</t>
  </si>
  <si>
    <t>LC</t>
  </si>
  <si>
    <t>232566</t>
  </si>
  <si>
    <t>MWC</t>
  </si>
  <si>
    <t>232681</t>
  </si>
  <si>
    <t>CNU</t>
  </si>
  <si>
    <t>231712</t>
  </si>
  <si>
    <t>233897</t>
  </si>
  <si>
    <t>CC's</t>
  </si>
  <si>
    <t>(All)</t>
  </si>
  <si>
    <t>RBC</t>
  </si>
  <si>
    <t>233338</t>
  </si>
  <si>
    <t>VMI</t>
  </si>
  <si>
    <t>234085</t>
  </si>
  <si>
    <t>WV</t>
  </si>
  <si>
    <t>WVU</t>
  </si>
  <si>
    <t>238032</t>
  </si>
  <si>
    <t>MARSHALL UNIV</t>
  </si>
  <si>
    <t>237525</t>
  </si>
  <si>
    <t>WEST LIBERTY SC</t>
  </si>
  <si>
    <t>237932</t>
  </si>
  <si>
    <t>WV STATE COLL</t>
  </si>
  <si>
    <t>237899</t>
  </si>
  <si>
    <t>SHEPHERD COLL</t>
  </si>
  <si>
    <t>237792</t>
  </si>
  <si>
    <t>BLUEFIELD SC</t>
  </si>
  <si>
    <t>237215</t>
  </si>
  <si>
    <t>WV INST OF TECH</t>
  </si>
  <si>
    <t>237950</t>
  </si>
  <si>
    <t>FAIRMONT SC</t>
  </si>
  <si>
    <t>237367</t>
  </si>
  <si>
    <t>GLENVILLE SC</t>
  </si>
  <si>
    <t>237385</t>
  </si>
  <si>
    <t>CONCORD COLL</t>
  </si>
  <si>
    <t>237330</t>
  </si>
  <si>
    <t>SOUTHERN WV CC</t>
  </si>
  <si>
    <t>237817</t>
  </si>
  <si>
    <t>POTOMAC SC OF WVU</t>
  </si>
  <si>
    <t>237701</t>
  </si>
  <si>
    <t>WV NORTHERN CC</t>
  </si>
  <si>
    <t>238014</t>
  </si>
  <si>
    <t>WVU AT PARKERSBURG</t>
  </si>
  <si>
    <t>237686</t>
  </si>
  <si>
    <t>WV GRADUATE COLL</t>
  </si>
  <si>
    <t>237871</t>
  </si>
  <si>
    <t>WV SCH OF OST MED</t>
  </si>
  <si>
    <t>237880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</si>
  <si>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</si>
  <si>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</si>
  <si>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</si>
  <si>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</si>
  <si>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</si>
  <si>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</si>
  <si>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</si>
  <si>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</si>
  <si>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</si>
  <si>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</si>
  <si>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</si>
  <si>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 xml:space="preserve"> </t>
  </si>
  <si>
    <t>XTRACT MACRO</t>
  </si>
  <si>
    <t>1a</t>
  </si>
  <si>
    <t>1b</t>
  </si>
  <si>
    <t>1c</t>
  </si>
  <si>
    <t>2a</t>
  </si>
  <si>
    <t>2b</t>
  </si>
  <si>
    <t>4a</t>
  </si>
  <si>
    <t>4b</t>
  </si>
  <si>
    <t>4c</t>
  </si>
  <si>
    <t>4d</t>
  </si>
  <si>
    <t>\X</t>
  </si>
  <si>
    <t>/fxvn_7.wk1~n_7~r</t>
  </si>
  <si>
    <t>MEDIAN IN–STATE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</si>
  <si>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</si>
  <si>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</si>
  <si>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</si>
  <si>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</si>
  <si>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</si>
  <si>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</si>
  <si>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</si>
  <si>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</si>
  <si>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</si>
  <si>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</si>
  <si>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</si>
  <si>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</si>
  <si>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</si>
  <si>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</si>
  <si>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Non–Res</t>
  </si>
  <si>
    <t>/fepCENTER~y</t>
  </si>
  <si>
    <t>/wcr</t>
  </si>
  <si>
    <t>Public Institutions, SREB States, 1992–93</t>
  </si>
  <si>
    <t>TABLE 7</t>
  </si>
  <si>
    <t>Median Annual Tuition and Required Fees</t>
  </si>
  <si>
    <t>Full–Time In–State and Out–of–State Undergraduate Students</t>
  </si>
  <si>
    <t xml:space="preserve">Four–Year </t>
  </si>
  <si>
    <t>Two–Year</t>
  </si>
  <si>
    <t>In–</t>
  </si>
  <si>
    <t>Out–of–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</si>
  <si>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</si>
  <si>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</si>
  <si>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</si>
  <si>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</si>
  <si>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</si>
  <si>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</si>
  <si>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</si>
  <si>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</si>
  <si>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</si>
  <si>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</si>
  <si>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</si>
  <si>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</si>
  <si>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</si>
  <si>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</si>
  <si>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</si>
  <si>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</si>
  <si>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</si>
  <si>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|NOTES:  The amounts shown for each state are the medians (middle values) of the institutions in each state.  The "SREB Median" is the middle value of all institutions of each</t>
  </si>
  <si>
    <t>|type.  Beginning in 1991–92, full–time undergraduate students are defined by a 15 credit hour load per term.  For two–year colleges, "in–district" rates are reported in the</t>
  </si>
  <si>
    <t>|"in–state" column and "out–of–district" may be reported in the "out–of–state" column, if no other out–of–state rates apply.   In Two–Year 2 institutions in Georgia, students in degree</t>
  </si>
  <si>
    <t>|programs are charged slightly higher fees than those shown above that reflect charges to students in certificate or diploma programs. All Two–Year 1 institutions in Virginia</t>
  </si>
  <si>
    <t>|charge the reported amount in tuition.  Mandatory fees vary by institution from $0 to $75 per academic year, and are not included in the reported amounts.</t>
  </si>
  <si>
    <t>TABLE 8</t>
  </si>
  <si>
    <t>Full–Time In–State and Out–of–State Graduate Students</t>
  </si>
  <si>
    <t>|NOTES:  The amounts shown for each state are the medians (middle values) of the institutions in each state.  The "SREB Median" is the middle value of all</t>
  </si>
  <si>
    <t>|institutions of each type.  Full–time graduate students are defined by a 12 credit hour load per term.</t>
  </si>
  <si>
    <t>TABLE 9</t>
  </si>
  <si>
    <t>Full–Time In–State and Out–of–State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</si>
  <si>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</si>
  <si>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</si>
  <si>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</si>
  <si>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</si>
  <si>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</si>
  <si>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</si>
  <si>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</si>
  <si>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institutions with the professional program.  The out–of–state verterinary medicine amount includes a regional capitation fee of $15,665.</t>
  </si>
  <si>
    <t>G 5</t>
  </si>
  <si>
    <t>Tuition and Required Fees</t>
  </si>
  <si>
    <t>Public Institutions, SREB States, 1991–92</t>
  </si>
  <si>
    <t>GATEMP</t>
  </si>
  <si>
    <t>Full–Time, In–State Students</t>
  </si>
  <si>
    <t>Postsecondary Vocational–Technical Institutions</t>
  </si>
  <si>
    <t>SREB States, 1991–92</t>
  </si>
  <si>
    <t>SOURCE:  SREB–State Data Exchange, 1991–92.</t>
  </si>
  <si>
    <t>{EDIT}{HOME}'{DOWN}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</si>
</sst>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righ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Tuit93!$AG$861:$AG$868</c:f>
              <c:numCache>
                <c:ptCount val="1"/>
                <c:pt idx="0">
                  <c:v>1</c:v>
                </c:pt>
              </c:numCache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Tuit93!$AD$861:$AD$868</c:f>
              <c:numCache>
                <c:ptCount val="1"/>
                <c:pt idx="0">
                  <c:v>1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Tuit93!$AH$861:$AH$865</c:f>
              <c:numCache>
                <c:ptCount val="1"/>
                <c:pt idx="0">
                  <c:v>1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Tuit93!$AE$861:$AE$865</c:f>
              <c:numCache>
                <c:ptCount val="1"/>
                <c:pt idx="0">
                  <c:v>1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Tuit93!$AD$870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Out–of–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Tuit93!$CJ$975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Out–Stat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Tuit93!$BH$907:$BH$919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Tuit93!$BI$907:$BI$921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801604"/>
        <c:axId val="8778981"/>
      </c:scatterChart>
      <c:valAx>
        <c:axId val="3080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778981"/>
        <c:crosses val="autoZero"/>
        <c:crossBetween val="midCat"/>
        <c:dispUnits/>
      </c:valAx>
      <c:valAx>
        <c:axId val="877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Y124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4.75390625" style="0" customWidth="1"/>
    <col min="3" max="3" width="16.75390625" style="0" customWidth="1"/>
    <col min="4" max="4" width="8.75390625" style="0" customWidth="1"/>
    <col min="5" max="5" width="4.75390625" style="0" customWidth="1"/>
    <col min="6" max="6" width="6.75390625" style="0" customWidth="1"/>
    <col min="7" max="7" width="7.75390625" style="0" customWidth="1"/>
    <col min="8" max="8" width="6.75390625" style="0" customWidth="1"/>
    <col min="9" max="9" width="7.75390625" style="0" customWidth="1"/>
    <col min="10" max="10" width="6.75390625" style="0" customWidth="1"/>
    <col min="11" max="11" width="7.75390625" style="0" customWidth="1"/>
    <col min="12" max="12" width="6.75390625" style="0" customWidth="1"/>
    <col min="13" max="13" width="7.75390625" style="0" customWidth="1"/>
    <col min="14" max="14" width="6.75390625" style="0" customWidth="1"/>
    <col min="15" max="15" width="7.75390625" style="0" customWidth="1"/>
    <col min="16" max="18" width="6.75390625" style="0" customWidth="1"/>
    <col min="19" max="23" width="7.75390625" style="0" customWidth="1"/>
    <col min="24" max="24" width="1.75390625" style="0" customWidth="1"/>
    <col min="25" max="25" width="11.75390625" style="0" customWidth="1"/>
    <col min="26" max="28" width="8.75390625" style="0" customWidth="1"/>
    <col min="29" max="29" width="11.75390625" style="0" customWidth="1"/>
    <col min="30" max="30" width="12.75390625" style="0" customWidth="1"/>
    <col min="32" max="39" width="8.75390625" style="0" customWidth="1"/>
    <col min="40" max="40" width="1.75390625" style="0" customWidth="1"/>
    <col min="41" max="41" width="13.75390625" style="0" customWidth="1"/>
    <col min="42" max="57" width="5.75390625" style="0" customWidth="1"/>
    <col min="58" max="58" width="10.75390625" style="0" customWidth="1"/>
    <col min="59" max="70" width="6.75390625" style="0" customWidth="1"/>
    <col min="71" max="73" width="5.75390625" style="0" customWidth="1"/>
    <col min="74" max="74" width="6.75390625" style="0" customWidth="1"/>
    <col min="75" max="75" width="5.75390625" style="0" customWidth="1"/>
    <col min="76" max="76" width="6.75390625" style="0" customWidth="1"/>
    <col min="77" max="79" width="5.75390625" style="0" customWidth="1"/>
    <col min="80" max="80" width="6.75390625" style="0" customWidth="1"/>
    <col min="81" max="83" width="5.75390625" style="0" customWidth="1"/>
    <col min="84" max="84" width="7.75390625" style="0" customWidth="1"/>
    <col min="85" max="85" width="5.75390625" style="0" customWidth="1"/>
    <col min="86" max="86" width="62.75390625" style="0" customWidth="1"/>
    <col min="87" max="88" width="5.75390625" style="0" customWidth="1"/>
    <col min="89" max="89" width="62.75390625" style="0" customWidth="1"/>
    <col min="90" max="90" width="5.75390625" style="0" customWidth="1"/>
    <col min="91" max="91" width="8.75390625" style="0" customWidth="1"/>
    <col min="92" max="92" width="7.75390625" style="0" customWidth="1"/>
    <col min="93" max="93" width="8.75390625" style="0" customWidth="1"/>
    <col min="94" max="94" width="7.75390625" style="0" customWidth="1"/>
    <col min="95" max="95" width="8.75390625" style="0" customWidth="1"/>
  </cols>
  <sheetData>
    <row r="1" ht="12">
      <c r="C1" s="1" t="s">
        <v>0</v>
      </c>
    </row>
    <row r="2" ht="12">
      <c r="F2" s="1" t="s">
        <v>1</v>
      </c>
    </row>
    <row r="4" ht="12">
      <c r="B4" s="1" t="s">
        <v>2</v>
      </c>
    </row>
    <row r="5" spans="2:11" ht="12">
      <c r="B5" s="2" t="s">
        <v>3</v>
      </c>
      <c r="C5" s="1" t="s">
        <v>4</v>
      </c>
      <c r="D5" s="1" t="s">
        <v>4</v>
      </c>
      <c r="E5" s="1" t="s">
        <v>5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</row>
    <row r="6" spans="2:11" ht="12">
      <c r="B6" s="1" t="s">
        <v>6</v>
      </c>
      <c r="E6" s="3" t="s">
        <v>3</v>
      </c>
      <c r="K6" s="3" t="s">
        <v>3</v>
      </c>
    </row>
    <row r="7" spans="5:11" ht="12">
      <c r="E7" s="3" t="s">
        <v>3</v>
      </c>
      <c r="K7" s="3" t="s">
        <v>3</v>
      </c>
    </row>
    <row r="8" spans="2:11" ht="12">
      <c r="B8" s="2" t="s">
        <v>3</v>
      </c>
      <c r="C8" s="1" t="s">
        <v>4</v>
      </c>
      <c r="D8" s="1" t="s">
        <v>4</v>
      </c>
      <c r="E8" s="1" t="s">
        <v>5</v>
      </c>
      <c r="K8" s="3" t="s">
        <v>3</v>
      </c>
    </row>
    <row r="9" spans="5:11" ht="12">
      <c r="E9" s="3" t="s">
        <v>3</v>
      </c>
      <c r="K9" s="3" t="s">
        <v>3</v>
      </c>
    </row>
    <row r="10" spans="2:11" ht="12">
      <c r="B10" s="1" t="s">
        <v>7</v>
      </c>
      <c r="E10" s="3" t="s">
        <v>3</v>
      </c>
      <c r="K10" s="3" t="s">
        <v>3</v>
      </c>
    </row>
    <row r="11" spans="5:11" ht="12">
      <c r="E11" s="3" t="s">
        <v>3</v>
      </c>
      <c r="K11" s="3" t="s">
        <v>3</v>
      </c>
    </row>
    <row r="12" spans="5:11" ht="12">
      <c r="E12" s="3" t="s">
        <v>3</v>
      </c>
      <c r="K12" s="3" t="s">
        <v>3</v>
      </c>
    </row>
    <row r="13" spans="2:11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6:11" ht="12">
      <c r="F14" s="1" t="s">
        <v>8</v>
      </c>
      <c r="H14" s="3" t="s">
        <v>3</v>
      </c>
      <c r="K14" s="3" t="s">
        <v>3</v>
      </c>
    </row>
    <row r="15" spans="6:11" ht="12">
      <c r="F15" s="1" t="s">
        <v>9</v>
      </c>
      <c r="H15" s="3" t="s">
        <v>3</v>
      </c>
      <c r="K15" s="3" t="s">
        <v>3</v>
      </c>
    </row>
    <row r="16" spans="6:97" ht="12">
      <c r="F16" s="1" t="s">
        <v>10</v>
      </c>
      <c r="H16" s="3" t="s">
        <v>3</v>
      </c>
      <c r="K16" s="3" t="s">
        <v>3</v>
      </c>
      <c r="CS16" s="4"/>
    </row>
    <row r="17" spans="8:97" ht="12">
      <c r="H17" s="3" t="s">
        <v>3</v>
      </c>
      <c r="K17" s="3" t="s">
        <v>3</v>
      </c>
      <c r="CS17" s="4"/>
    </row>
    <row r="18" spans="6:97" ht="12">
      <c r="F18" s="2" t="s">
        <v>3</v>
      </c>
      <c r="G18" s="2" t="s">
        <v>3</v>
      </c>
      <c r="H18" s="1" t="s">
        <v>5</v>
      </c>
      <c r="I18" s="1" t="s">
        <v>11</v>
      </c>
      <c r="K18" s="3" t="s">
        <v>3</v>
      </c>
      <c r="CS18" s="4"/>
    </row>
    <row r="19" spans="10:83" ht="12">
      <c r="J19" s="1" t="s">
        <v>12</v>
      </c>
      <c r="K19" s="3" t="s">
        <v>3</v>
      </c>
      <c r="BC19" s="4"/>
      <c r="BD19" s="4"/>
      <c r="CC19" s="5"/>
      <c r="CD19" s="5"/>
      <c r="CE19" s="4"/>
    </row>
    <row r="20" spans="2:97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BC20" s="4"/>
      <c r="BD20" s="4"/>
      <c r="CE20" s="4"/>
      <c r="CS20" s="4"/>
    </row>
    <row r="21" spans="2:24" ht="12">
      <c r="B21" s="6">
        <v>5</v>
      </c>
      <c r="C21" s="6">
        <v>16</v>
      </c>
      <c r="E21" s="6">
        <v>5</v>
      </c>
      <c r="F21" s="6">
        <v>6</v>
      </c>
      <c r="G21" s="6">
        <v>7</v>
      </c>
      <c r="H21" s="6">
        <v>6</v>
      </c>
      <c r="I21" s="6">
        <v>7</v>
      </c>
      <c r="J21" s="6">
        <v>6</v>
      </c>
      <c r="K21" s="6">
        <v>7</v>
      </c>
      <c r="L21" s="6">
        <v>6</v>
      </c>
      <c r="M21" s="6">
        <v>7</v>
      </c>
      <c r="N21" s="6">
        <v>6</v>
      </c>
      <c r="O21" s="6">
        <v>7</v>
      </c>
      <c r="P21" s="6">
        <v>6</v>
      </c>
      <c r="Q21" s="6">
        <v>6</v>
      </c>
      <c r="R21" s="6">
        <v>6</v>
      </c>
      <c r="S21" s="6">
        <v>7</v>
      </c>
      <c r="V21" s="6">
        <v>6</v>
      </c>
      <c r="W21" s="6">
        <v>6</v>
      </c>
      <c r="X21" s="6">
        <f>SUM(B21:W21)</f>
        <v>128</v>
      </c>
    </row>
    <row r="22" spans="2:24" ht="12">
      <c r="B22" s="7" t="s">
        <v>13</v>
      </c>
      <c r="C22" s="7" t="s">
        <v>14</v>
      </c>
      <c r="D22" s="3" t="s">
        <v>15</v>
      </c>
      <c r="E22" s="3" t="s">
        <v>16</v>
      </c>
      <c r="F22" s="3" t="s">
        <v>17</v>
      </c>
      <c r="G22" s="3" t="s">
        <v>18</v>
      </c>
      <c r="H22" s="3" t="s">
        <v>19</v>
      </c>
      <c r="I22" s="3" t="s">
        <v>20</v>
      </c>
      <c r="J22" s="3" t="s">
        <v>21</v>
      </c>
      <c r="K22" s="3" t="s">
        <v>22</v>
      </c>
      <c r="L22" s="3" t="s">
        <v>23</v>
      </c>
      <c r="M22" s="3" t="s">
        <v>24</v>
      </c>
      <c r="N22" s="3" t="s">
        <v>25</v>
      </c>
      <c r="O22" s="3" t="s">
        <v>26</v>
      </c>
      <c r="P22" s="3" t="s">
        <v>27</v>
      </c>
      <c r="Q22" s="3" t="s">
        <v>28</v>
      </c>
      <c r="R22" s="3" t="s">
        <v>29</v>
      </c>
      <c r="S22" s="3" t="s">
        <v>30</v>
      </c>
      <c r="T22" s="3" t="s">
        <v>31</v>
      </c>
      <c r="U22" s="3" t="s">
        <v>32</v>
      </c>
      <c r="V22" s="3" t="s">
        <v>33</v>
      </c>
      <c r="W22" s="3" t="s">
        <v>34</v>
      </c>
      <c r="X22" s="8" t="s">
        <v>35</v>
      </c>
    </row>
    <row r="23" spans="2:24" ht="12">
      <c r="B23" s="1" t="s">
        <v>36</v>
      </c>
      <c r="C23" s="9" t="s">
        <v>37</v>
      </c>
      <c r="D23" s="10" t="s">
        <v>38</v>
      </c>
      <c r="E23" s="10" t="s">
        <v>39</v>
      </c>
      <c r="F23" s="11">
        <v>2068</v>
      </c>
      <c r="G23" s="11">
        <v>5166</v>
      </c>
      <c r="H23" s="11">
        <v>2068</v>
      </c>
      <c r="I23" s="11">
        <v>5166</v>
      </c>
      <c r="J23" s="11">
        <v>2798</v>
      </c>
      <c r="K23" s="11">
        <v>5896</v>
      </c>
      <c r="L23" s="11">
        <v>5261</v>
      </c>
      <c r="M23" s="11">
        <v>14753</v>
      </c>
      <c r="N23" s="12"/>
      <c r="O23" s="12"/>
      <c r="P23" s="12"/>
      <c r="Q23" s="12"/>
      <c r="R23" s="12"/>
      <c r="S23" s="12"/>
      <c r="V23" s="12"/>
      <c r="W23" s="12"/>
      <c r="X23" s="13" t="s">
        <v>35</v>
      </c>
    </row>
    <row r="24" spans="2:24" ht="12">
      <c r="B24" s="1" t="s">
        <v>36</v>
      </c>
      <c r="C24" s="9" t="s">
        <v>40</v>
      </c>
      <c r="D24" s="10" t="s">
        <v>41</v>
      </c>
      <c r="E24" s="10" t="s">
        <v>39</v>
      </c>
      <c r="F24" s="11">
        <v>1755</v>
      </c>
      <c r="G24" s="12">
        <v>5265</v>
      </c>
      <c r="H24" s="11">
        <v>1755</v>
      </c>
      <c r="I24" s="11">
        <v>5265</v>
      </c>
      <c r="R24" s="11">
        <v>2235</v>
      </c>
      <c r="S24" s="11">
        <v>6705</v>
      </c>
      <c r="T24" s="11">
        <v>2148</v>
      </c>
      <c r="U24" s="11">
        <v>5658</v>
      </c>
      <c r="V24" s="11"/>
      <c r="W24" s="11"/>
      <c r="X24" s="13" t="s">
        <v>35</v>
      </c>
    </row>
    <row r="25" spans="2:24" ht="12">
      <c r="B25" s="1" t="s">
        <v>36</v>
      </c>
      <c r="C25" s="9" t="s">
        <v>42</v>
      </c>
      <c r="D25" s="9" t="s">
        <v>43</v>
      </c>
      <c r="E25" s="9" t="s">
        <v>44</v>
      </c>
      <c r="F25" s="12">
        <v>2238</v>
      </c>
      <c r="G25" s="11">
        <v>4248</v>
      </c>
      <c r="H25" s="11">
        <v>2448</v>
      </c>
      <c r="I25" s="11">
        <v>4668</v>
      </c>
      <c r="L25" s="11">
        <v>5562</v>
      </c>
      <c r="M25" s="11">
        <v>15054</v>
      </c>
      <c r="N25" s="11">
        <v>6551</v>
      </c>
      <c r="O25" s="11">
        <v>13631</v>
      </c>
      <c r="P25" s="11">
        <v>3577</v>
      </c>
      <c r="Q25" s="11">
        <v>9397</v>
      </c>
      <c r="V25" s="12"/>
      <c r="W25" s="12"/>
      <c r="X25" s="13" t="s">
        <v>35</v>
      </c>
    </row>
    <row r="26" spans="2:24" ht="12">
      <c r="B26" s="1" t="s">
        <v>36</v>
      </c>
      <c r="C26" s="9" t="s">
        <v>45</v>
      </c>
      <c r="D26" s="10" t="s">
        <v>46</v>
      </c>
      <c r="E26" s="10" t="s">
        <v>47</v>
      </c>
      <c r="F26" s="11">
        <v>2328</v>
      </c>
      <c r="G26" s="11">
        <v>4656</v>
      </c>
      <c r="H26" s="11">
        <v>2238</v>
      </c>
      <c r="I26" s="11">
        <v>4476</v>
      </c>
      <c r="J26" s="12"/>
      <c r="L26" s="11">
        <v>5797</v>
      </c>
      <c r="M26" s="11">
        <v>15289</v>
      </c>
      <c r="R26" s="12"/>
      <c r="X26" s="13" t="s">
        <v>35</v>
      </c>
    </row>
    <row r="27" spans="2:24" ht="12">
      <c r="B27" s="1" t="s">
        <v>36</v>
      </c>
      <c r="C27" s="9" t="s">
        <v>48</v>
      </c>
      <c r="D27" s="10" t="s">
        <v>49</v>
      </c>
      <c r="E27" s="10" t="s">
        <v>47</v>
      </c>
      <c r="F27" s="11">
        <v>1550</v>
      </c>
      <c r="G27" s="11">
        <v>2326</v>
      </c>
      <c r="H27" s="11">
        <v>1600</v>
      </c>
      <c r="I27" s="11">
        <v>2400</v>
      </c>
      <c r="L27" s="11"/>
      <c r="M27" s="11"/>
      <c r="N27" s="12"/>
      <c r="O27" s="12"/>
      <c r="V27" s="12"/>
      <c r="X27" s="13" t="s">
        <v>35</v>
      </c>
    </row>
    <row r="28" spans="2:24" ht="12">
      <c r="B28" s="1" t="s">
        <v>36</v>
      </c>
      <c r="C28" s="9" t="s">
        <v>50</v>
      </c>
      <c r="D28" s="10" t="s">
        <v>51</v>
      </c>
      <c r="E28" s="10" t="s">
        <v>47</v>
      </c>
      <c r="F28" s="11">
        <v>2163</v>
      </c>
      <c r="G28" s="11">
        <v>2763</v>
      </c>
      <c r="H28" s="11">
        <v>1983</v>
      </c>
      <c r="I28" s="11">
        <v>2583</v>
      </c>
      <c r="L28" s="11">
        <v>6366</v>
      </c>
      <c r="M28" s="11">
        <v>12174</v>
      </c>
      <c r="X28" s="13" t="s">
        <v>35</v>
      </c>
    </row>
    <row r="29" spans="2:24" ht="12">
      <c r="B29" s="1" t="s">
        <v>36</v>
      </c>
      <c r="C29" s="9" t="s">
        <v>52</v>
      </c>
      <c r="D29" s="10" t="s">
        <v>53</v>
      </c>
      <c r="E29" s="10" t="s">
        <v>47</v>
      </c>
      <c r="F29" s="12">
        <v>1600</v>
      </c>
      <c r="G29" s="11">
        <v>3150</v>
      </c>
      <c r="H29" s="11">
        <v>2146</v>
      </c>
      <c r="I29" s="11">
        <v>4282</v>
      </c>
      <c r="L29" s="11"/>
      <c r="M29" s="11"/>
      <c r="X29" s="13" t="s">
        <v>35</v>
      </c>
    </row>
    <row r="30" spans="2:24" ht="12">
      <c r="B30" s="1" t="s">
        <v>36</v>
      </c>
      <c r="C30" s="9" t="s">
        <v>54</v>
      </c>
      <c r="D30" s="10" t="s">
        <v>55</v>
      </c>
      <c r="E30" s="9" t="s">
        <v>56</v>
      </c>
      <c r="F30" s="11">
        <v>2100</v>
      </c>
      <c r="G30" s="11">
        <v>4140</v>
      </c>
      <c r="H30" s="11">
        <v>2220</v>
      </c>
      <c r="I30" s="11">
        <v>4380</v>
      </c>
      <c r="L30" s="12"/>
      <c r="M30" s="12"/>
      <c r="N30" s="12"/>
      <c r="O30" s="12"/>
      <c r="V30" s="12"/>
      <c r="W30" s="12"/>
      <c r="X30" s="13" t="s">
        <v>35</v>
      </c>
    </row>
    <row r="31" spans="2:24" ht="12">
      <c r="B31" s="1" t="s">
        <v>36</v>
      </c>
      <c r="C31" s="9" t="s">
        <v>57</v>
      </c>
      <c r="D31" s="10" t="s">
        <v>58</v>
      </c>
      <c r="E31" s="9" t="s">
        <v>56</v>
      </c>
      <c r="F31" s="11">
        <v>1599</v>
      </c>
      <c r="G31" s="11">
        <v>4797</v>
      </c>
      <c r="H31" s="11">
        <v>1599</v>
      </c>
      <c r="I31" s="11">
        <v>4797</v>
      </c>
      <c r="J31" s="12"/>
      <c r="K31" s="12"/>
      <c r="R31" s="12"/>
      <c r="S31" s="12"/>
      <c r="X31" s="13" t="s">
        <v>35</v>
      </c>
    </row>
    <row r="32" spans="2:24" ht="12">
      <c r="B32" s="1" t="s">
        <v>36</v>
      </c>
      <c r="C32" s="9" t="s">
        <v>59</v>
      </c>
      <c r="D32" s="10" t="s">
        <v>60</v>
      </c>
      <c r="E32" s="9" t="s">
        <v>56</v>
      </c>
      <c r="F32" s="11">
        <v>1617</v>
      </c>
      <c r="G32" s="11">
        <v>2519</v>
      </c>
      <c r="H32" s="11">
        <v>1800</v>
      </c>
      <c r="I32" s="11">
        <v>2808</v>
      </c>
      <c r="X32" s="13" t="s">
        <v>35</v>
      </c>
    </row>
    <row r="33" spans="2:24" ht="12">
      <c r="B33" s="1" t="s">
        <v>36</v>
      </c>
      <c r="C33" s="9" t="s">
        <v>61</v>
      </c>
      <c r="D33" s="10" t="s">
        <v>62</v>
      </c>
      <c r="E33" s="9" t="s">
        <v>56</v>
      </c>
      <c r="F33" s="11">
        <v>1485</v>
      </c>
      <c r="G33" s="11">
        <v>2970</v>
      </c>
      <c r="H33" s="11">
        <v>1296</v>
      </c>
      <c r="I33" s="11">
        <v>2592</v>
      </c>
      <c r="J33" s="12"/>
      <c r="K33" s="12"/>
      <c r="L33" s="12"/>
      <c r="M33" s="12"/>
      <c r="X33" s="13" t="s">
        <v>35</v>
      </c>
    </row>
    <row r="34" spans="2:24" ht="12">
      <c r="B34" s="1" t="s">
        <v>36</v>
      </c>
      <c r="C34" s="9" t="s">
        <v>63</v>
      </c>
      <c r="D34" s="10" t="s">
        <v>64</v>
      </c>
      <c r="E34" s="9" t="s">
        <v>65</v>
      </c>
      <c r="F34" s="11">
        <v>1827</v>
      </c>
      <c r="G34" s="11">
        <v>1827</v>
      </c>
      <c r="H34" s="11">
        <v>1728</v>
      </c>
      <c r="I34" s="11">
        <v>1728</v>
      </c>
      <c r="X34" s="13" t="s">
        <v>35</v>
      </c>
    </row>
    <row r="35" spans="2:24" ht="12">
      <c r="B35" s="1" t="s">
        <v>36</v>
      </c>
      <c r="C35" s="9" t="s">
        <v>66</v>
      </c>
      <c r="D35" s="10" t="s">
        <v>67</v>
      </c>
      <c r="E35" s="9" t="s">
        <v>65</v>
      </c>
      <c r="F35" s="11">
        <v>1617</v>
      </c>
      <c r="G35" s="11">
        <v>2750</v>
      </c>
      <c r="H35" s="11">
        <v>1764</v>
      </c>
      <c r="I35" s="11">
        <v>3006</v>
      </c>
      <c r="X35" s="13" t="s">
        <v>35</v>
      </c>
    </row>
    <row r="36" spans="2:24" ht="12">
      <c r="B36" s="1" t="s">
        <v>36</v>
      </c>
      <c r="C36" s="9" t="s">
        <v>68</v>
      </c>
      <c r="D36" s="10" t="s">
        <v>69</v>
      </c>
      <c r="E36" s="9" t="s">
        <v>65</v>
      </c>
      <c r="F36" s="11">
        <v>1460</v>
      </c>
      <c r="G36" s="11">
        <v>2060</v>
      </c>
      <c r="H36" s="11">
        <v>1604</v>
      </c>
      <c r="I36" s="11">
        <v>2204</v>
      </c>
      <c r="J36" s="12"/>
      <c r="K36" s="12"/>
      <c r="X36" s="13" t="s">
        <v>35</v>
      </c>
    </row>
    <row r="37" spans="2:24" ht="12">
      <c r="B37" s="1" t="s">
        <v>36</v>
      </c>
      <c r="C37" s="9" t="s">
        <v>70</v>
      </c>
      <c r="D37" s="10" t="s">
        <v>71</v>
      </c>
      <c r="E37" s="9" t="s">
        <v>65</v>
      </c>
      <c r="F37" s="11">
        <v>1608</v>
      </c>
      <c r="G37" s="11">
        <v>3108</v>
      </c>
      <c r="H37" s="11">
        <v>1836</v>
      </c>
      <c r="I37" s="11">
        <v>3540</v>
      </c>
      <c r="X37" s="13" t="s">
        <v>35</v>
      </c>
    </row>
    <row r="38" spans="2:24" ht="12">
      <c r="B38" s="1" t="s">
        <v>36</v>
      </c>
      <c r="C38" s="9" t="s">
        <v>72</v>
      </c>
      <c r="D38" s="10" t="s">
        <v>73</v>
      </c>
      <c r="E38" s="9" t="s">
        <v>74</v>
      </c>
      <c r="F38" s="11">
        <v>1395</v>
      </c>
      <c r="G38" s="11">
        <v>2745</v>
      </c>
      <c r="H38" s="14" t="s">
        <v>75</v>
      </c>
      <c r="I38" s="14" t="s">
        <v>75</v>
      </c>
      <c r="X38" s="13" t="s">
        <v>35</v>
      </c>
    </row>
    <row r="39" spans="2:24" ht="12">
      <c r="B39" s="1" t="s">
        <v>36</v>
      </c>
      <c r="C39" s="9" t="s">
        <v>76</v>
      </c>
      <c r="D39" s="10" t="s">
        <v>77</v>
      </c>
      <c r="E39" s="9" t="s">
        <v>78</v>
      </c>
      <c r="F39" s="11">
        <v>819</v>
      </c>
      <c r="G39" s="11">
        <v>1366</v>
      </c>
      <c r="H39" s="12"/>
      <c r="I39" s="12"/>
      <c r="J39" s="12"/>
      <c r="K39" s="12"/>
      <c r="X39" s="13" t="s">
        <v>35</v>
      </c>
    </row>
    <row r="40" spans="2:24" ht="12">
      <c r="B40" s="1" t="s">
        <v>36</v>
      </c>
      <c r="C40" s="9" t="s">
        <v>79</v>
      </c>
      <c r="D40" s="10" t="s">
        <v>80</v>
      </c>
      <c r="E40" s="9" t="s">
        <v>78</v>
      </c>
      <c r="F40" s="11">
        <v>945</v>
      </c>
      <c r="G40" s="11">
        <v>1552</v>
      </c>
      <c r="H40" s="12"/>
      <c r="I40" s="12"/>
      <c r="X40" s="13" t="s">
        <v>35</v>
      </c>
    </row>
    <row r="41" spans="2:24" ht="12">
      <c r="B41" s="1" t="s">
        <v>36</v>
      </c>
      <c r="C41" s="9" t="s">
        <v>81</v>
      </c>
      <c r="D41" s="10" t="s">
        <v>82</v>
      </c>
      <c r="E41" s="9" t="s">
        <v>78</v>
      </c>
      <c r="F41" s="11">
        <v>1116</v>
      </c>
      <c r="G41" s="11">
        <v>1784</v>
      </c>
      <c r="X41" s="13" t="s">
        <v>35</v>
      </c>
    </row>
    <row r="42" spans="2:24" ht="12">
      <c r="B42" s="1" t="s">
        <v>36</v>
      </c>
      <c r="C42" s="9" t="s">
        <v>83</v>
      </c>
      <c r="D42" s="10" t="s">
        <v>84</v>
      </c>
      <c r="E42" s="9" t="s">
        <v>78</v>
      </c>
      <c r="F42" s="11">
        <v>1035</v>
      </c>
      <c r="G42" s="11">
        <v>1643</v>
      </c>
      <c r="H42" s="12"/>
      <c r="I42" s="12"/>
      <c r="L42" s="12"/>
      <c r="M42" s="12"/>
      <c r="N42" s="12"/>
      <c r="O42" s="12"/>
      <c r="X42" s="13" t="s">
        <v>35</v>
      </c>
    </row>
    <row r="43" spans="2:24" ht="12">
      <c r="B43" s="1" t="s">
        <v>36</v>
      </c>
      <c r="C43" s="9" t="s">
        <v>85</v>
      </c>
      <c r="D43" s="10" t="s">
        <v>86</v>
      </c>
      <c r="E43" s="9" t="s">
        <v>78</v>
      </c>
      <c r="F43" s="11">
        <v>1125</v>
      </c>
      <c r="G43" s="11">
        <v>1867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V43" s="12"/>
      <c r="W43" s="12"/>
      <c r="X43" s="13" t="s">
        <v>35</v>
      </c>
    </row>
    <row r="44" spans="2:24" ht="12">
      <c r="B44" s="1" t="s">
        <v>36</v>
      </c>
      <c r="C44" s="9" t="s">
        <v>87</v>
      </c>
      <c r="D44" s="10" t="s">
        <v>88</v>
      </c>
      <c r="E44" s="9" t="s">
        <v>78</v>
      </c>
      <c r="F44" s="11">
        <v>900</v>
      </c>
      <c r="G44" s="11">
        <v>1508</v>
      </c>
      <c r="H44" s="12"/>
      <c r="I44" s="12"/>
      <c r="X44" s="13" t="s">
        <v>35</v>
      </c>
    </row>
    <row r="45" spans="2:24" ht="12">
      <c r="B45" s="1" t="s">
        <v>36</v>
      </c>
      <c r="C45" s="9" t="s">
        <v>89</v>
      </c>
      <c r="D45" s="10" t="s">
        <v>90</v>
      </c>
      <c r="E45" s="9" t="s">
        <v>78</v>
      </c>
      <c r="F45" s="11">
        <v>1116</v>
      </c>
      <c r="G45" s="11">
        <v>1784</v>
      </c>
      <c r="I45" s="12"/>
      <c r="X45" s="13" t="s">
        <v>35</v>
      </c>
    </row>
    <row r="46" spans="2:24" ht="12">
      <c r="B46" s="1" t="s">
        <v>36</v>
      </c>
      <c r="C46" s="9" t="s">
        <v>91</v>
      </c>
      <c r="D46" s="10" t="s">
        <v>92</v>
      </c>
      <c r="E46" s="9" t="s">
        <v>78</v>
      </c>
      <c r="F46" s="11">
        <v>945</v>
      </c>
      <c r="G46" s="11">
        <v>1552</v>
      </c>
      <c r="X46" s="13" t="s">
        <v>35</v>
      </c>
    </row>
    <row r="47" spans="2:24" ht="12">
      <c r="B47" s="1" t="s">
        <v>36</v>
      </c>
      <c r="C47" s="9" t="s">
        <v>93</v>
      </c>
      <c r="D47" s="10" t="s">
        <v>94</v>
      </c>
      <c r="E47" s="9" t="s">
        <v>78</v>
      </c>
      <c r="F47" s="11">
        <v>1116</v>
      </c>
      <c r="G47" s="11">
        <v>1784</v>
      </c>
      <c r="H47" s="12"/>
      <c r="I47" s="12"/>
      <c r="J47" s="12"/>
      <c r="K47" s="12"/>
      <c r="X47" s="13" t="s">
        <v>35</v>
      </c>
    </row>
    <row r="48" spans="2:24" ht="12">
      <c r="B48" s="1" t="s">
        <v>36</v>
      </c>
      <c r="C48" s="9" t="s">
        <v>95</v>
      </c>
      <c r="D48" s="10" t="s">
        <v>96</v>
      </c>
      <c r="E48" s="9" t="s">
        <v>78</v>
      </c>
      <c r="F48" s="11">
        <v>1080</v>
      </c>
      <c r="G48" s="11">
        <v>1755</v>
      </c>
      <c r="X48" s="13" t="s">
        <v>35</v>
      </c>
    </row>
    <row r="49" spans="2:24" ht="12">
      <c r="B49" s="1" t="s">
        <v>36</v>
      </c>
      <c r="C49" s="9" t="s">
        <v>97</v>
      </c>
      <c r="D49" s="10" t="s">
        <v>98</v>
      </c>
      <c r="E49" s="9" t="s">
        <v>78</v>
      </c>
      <c r="F49" s="11">
        <v>1116</v>
      </c>
      <c r="G49" s="11">
        <v>1784</v>
      </c>
      <c r="H49" s="12"/>
      <c r="I49" s="12"/>
      <c r="J49" s="12"/>
      <c r="K49" s="12"/>
      <c r="X49" s="13" t="s">
        <v>35</v>
      </c>
    </row>
    <row r="50" spans="2:24" ht="12">
      <c r="B50" s="1" t="s">
        <v>36</v>
      </c>
      <c r="C50" s="9" t="s">
        <v>99</v>
      </c>
      <c r="D50" s="10" t="s">
        <v>100</v>
      </c>
      <c r="E50" s="9" t="s">
        <v>78</v>
      </c>
      <c r="F50" s="11">
        <v>1026</v>
      </c>
      <c r="G50" s="11">
        <v>1694</v>
      </c>
      <c r="L50" s="12"/>
      <c r="O50" s="12"/>
      <c r="X50" s="13" t="s">
        <v>35</v>
      </c>
    </row>
    <row r="51" spans="2:24" ht="12">
      <c r="B51" s="1" t="s">
        <v>36</v>
      </c>
      <c r="C51" s="9" t="s">
        <v>101</v>
      </c>
      <c r="D51" s="10" t="s">
        <v>102</v>
      </c>
      <c r="E51" s="9" t="s">
        <v>78</v>
      </c>
      <c r="F51" s="11">
        <v>1125</v>
      </c>
      <c r="G51" s="11">
        <v>1867</v>
      </c>
      <c r="H51" s="12"/>
      <c r="I51" s="12"/>
      <c r="X51" s="13" t="s">
        <v>35</v>
      </c>
    </row>
    <row r="52" spans="2:24" ht="12">
      <c r="B52" s="1" t="s">
        <v>36</v>
      </c>
      <c r="C52" s="9" t="s">
        <v>103</v>
      </c>
      <c r="D52" s="10" t="s">
        <v>104</v>
      </c>
      <c r="E52" s="9" t="s">
        <v>78</v>
      </c>
      <c r="F52" s="11">
        <v>1071</v>
      </c>
      <c r="G52" s="11">
        <v>1739</v>
      </c>
      <c r="X52" s="13" t="s">
        <v>35</v>
      </c>
    </row>
    <row r="53" spans="2:24" ht="12">
      <c r="B53" s="1" t="s">
        <v>36</v>
      </c>
      <c r="C53" s="9" t="s">
        <v>105</v>
      </c>
      <c r="D53" s="10" t="s">
        <v>106</v>
      </c>
      <c r="E53" s="9" t="s">
        <v>78</v>
      </c>
      <c r="F53" s="11">
        <v>1125</v>
      </c>
      <c r="G53" s="11">
        <v>1867</v>
      </c>
      <c r="H53" s="12"/>
      <c r="I53" s="12"/>
      <c r="X53" s="13" t="s">
        <v>35</v>
      </c>
    </row>
    <row r="54" spans="2:24" ht="12">
      <c r="B54" s="1" t="s">
        <v>36</v>
      </c>
      <c r="C54" s="9" t="s">
        <v>107</v>
      </c>
      <c r="D54" s="10" t="s">
        <v>108</v>
      </c>
      <c r="E54" s="9" t="s">
        <v>78</v>
      </c>
      <c r="F54" s="11">
        <v>1026</v>
      </c>
      <c r="G54" s="11">
        <v>1694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V54" s="12"/>
      <c r="W54" s="12"/>
      <c r="X54" s="13" t="s">
        <v>35</v>
      </c>
    </row>
    <row r="55" spans="2:24" ht="12">
      <c r="B55" s="1" t="s">
        <v>36</v>
      </c>
      <c r="C55" s="9" t="s">
        <v>109</v>
      </c>
      <c r="D55" s="10" t="s">
        <v>110</v>
      </c>
      <c r="E55" s="9" t="s">
        <v>78</v>
      </c>
      <c r="F55" s="11">
        <v>900</v>
      </c>
      <c r="G55" s="11">
        <v>1508</v>
      </c>
      <c r="X55" s="13" t="s">
        <v>35</v>
      </c>
    </row>
    <row r="56" spans="2:24" ht="12">
      <c r="B56" s="1" t="s">
        <v>36</v>
      </c>
      <c r="C56" s="9" t="s">
        <v>111</v>
      </c>
      <c r="D56" s="10" t="s">
        <v>112</v>
      </c>
      <c r="E56" s="9" t="s">
        <v>78</v>
      </c>
      <c r="F56" s="11">
        <v>1215</v>
      </c>
      <c r="G56" s="11">
        <v>1958</v>
      </c>
      <c r="H56" s="12"/>
      <c r="I56" s="12"/>
      <c r="X56" s="13" t="s">
        <v>35</v>
      </c>
    </row>
    <row r="57" spans="2:24" ht="12">
      <c r="B57" s="1" t="s">
        <v>36</v>
      </c>
      <c r="C57" s="9" t="s">
        <v>113</v>
      </c>
      <c r="D57" s="10" t="s">
        <v>114</v>
      </c>
      <c r="E57" s="9" t="s">
        <v>78</v>
      </c>
      <c r="F57" s="11">
        <v>909</v>
      </c>
      <c r="G57" s="11">
        <v>1456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V57" s="12"/>
      <c r="W57" s="12"/>
      <c r="X57" s="13" t="s">
        <v>35</v>
      </c>
    </row>
    <row r="58" spans="2:24" ht="12">
      <c r="B58" s="1" t="s">
        <v>36</v>
      </c>
      <c r="C58" s="9" t="s">
        <v>115</v>
      </c>
      <c r="D58" s="10" t="s">
        <v>116</v>
      </c>
      <c r="E58" s="9" t="s">
        <v>78</v>
      </c>
      <c r="F58" s="11">
        <v>900</v>
      </c>
      <c r="G58" s="11">
        <v>1508</v>
      </c>
      <c r="H58" s="12"/>
      <c r="I58" s="12"/>
      <c r="J58" s="12"/>
      <c r="X58" s="13" t="s">
        <v>35</v>
      </c>
    </row>
    <row r="59" spans="2:24" ht="12">
      <c r="B59" s="1" t="s">
        <v>36</v>
      </c>
      <c r="C59" s="9" t="s">
        <v>117</v>
      </c>
      <c r="D59" s="10" t="s">
        <v>118</v>
      </c>
      <c r="E59" s="9" t="s">
        <v>78</v>
      </c>
      <c r="F59" s="11">
        <v>1035</v>
      </c>
      <c r="G59" s="11">
        <v>1643</v>
      </c>
      <c r="H59" s="12"/>
      <c r="I59" s="12"/>
      <c r="X59" s="13" t="s">
        <v>35</v>
      </c>
    </row>
    <row r="60" spans="2:24" ht="12">
      <c r="B60" s="1" t="s">
        <v>36</v>
      </c>
      <c r="C60" s="9" t="s">
        <v>119</v>
      </c>
      <c r="D60" s="10" t="s">
        <v>120</v>
      </c>
      <c r="E60" s="9" t="s">
        <v>78</v>
      </c>
      <c r="F60" s="11">
        <v>1035</v>
      </c>
      <c r="G60" s="11">
        <v>1710</v>
      </c>
      <c r="X60" s="13" t="s">
        <v>35</v>
      </c>
    </row>
    <row r="61" spans="2:24" ht="12">
      <c r="B61" s="1" t="s">
        <v>36</v>
      </c>
      <c r="C61" s="9" t="s">
        <v>121</v>
      </c>
      <c r="D61" s="15" t="s">
        <v>122</v>
      </c>
      <c r="E61" s="9" t="s">
        <v>123</v>
      </c>
      <c r="F61" s="11">
        <v>1026</v>
      </c>
      <c r="G61" s="11">
        <v>1694</v>
      </c>
      <c r="X61" s="13" t="s">
        <v>35</v>
      </c>
    </row>
    <row r="62" spans="2:24" ht="12">
      <c r="B62" s="1" t="s">
        <v>36</v>
      </c>
      <c r="C62" s="10" t="s">
        <v>124</v>
      </c>
      <c r="D62" s="10" t="s">
        <v>125</v>
      </c>
      <c r="E62" s="9" t="s">
        <v>123</v>
      </c>
      <c r="F62" s="11">
        <v>1125</v>
      </c>
      <c r="G62" s="11">
        <v>1800</v>
      </c>
      <c r="H62" s="12"/>
      <c r="I62" s="12"/>
      <c r="X62" s="13" t="s">
        <v>35</v>
      </c>
    </row>
    <row r="63" spans="2:24" ht="12">
      <c r="B63" s="1" t="s">
        <v>36</v>
      </c>
      <c r="C63" s="9" t="s">
        <v>126</v>
      </c>
      <c r="D63" s="10" t="s">
        <v>127</v>
      </c>
      <c r="E63" s="9" t="s">
        <v>123</v>
      </c>
      <c r="F63" s="11">
        <v>1026</v>
      </c>
      <c r="G63" s="11">
        <v>1694</v>
      </c>
      <c r="H63" s="12"/>
      <c r="I63" s="12"/>
      <c r="J63" s="12"/>
      <c r="K63" s="12"/>
      <c r="X63" s="13" t="s">
        <v>35</v>
      </c>
    </row>
    <row r="64" spans="2:24" ht="12">
      <c r="B64" s="1" t="s">
        <v>36</v>
      </c>
      <c r="C64" s="9" t="s">
        <v>128</v>
      </c>
      <c r="D64" s="10" t="s">
        <v>129</v>
      </c>
      <c r="E64" s="9" t="s">
        <v>123</v>
      </c>
      <c r="F64" s="12">
        <v>909</v>
      </c>
      <c r="G64" s="12">
        <v>1490</v>
      </c>
      <c r="X64" s="13" t="s">
        <v>35</v>
      </c>
    </row>
    <row r="65" spans="2:24" ht="12">
      <c r="B65" s="1" t="s">
        <v>36</v>
      </c>
      <c r="C65" s="9" t="s">
        <v>130</v>
      </c>
      <c r="D65" s="10" t="s">
        <v>131</v>
      </c>
      <c r="E65" s="9" t="s">
        <v>123</v>
      </c>
      <c r="F65" s="11">
        <v>945</v>
      </c>
      <c r="G65" s="11">
        <v>1552</v>
      </c>
      <c r="X65" s="13" t="s">
        <v>35</v>
      </c>
    </row>
    <row r="66" spans="2:24" ht="12">
      <c r="B66" s="1" t="s">
        <v>36</v>
      </c>
      <c r="C66" s="10" t="s">
        <v>132</v>
      </c>
      <c r="D66" s="10" t="s">
        <v>133</v>
      </c>
      <c r="E66" s="9" t="s">
        <v>123</v>
      </c>
      <c r="F66" s="11">
        <v>1026</v>
      </c>
      <c r="G66" s="11">
        <v>1694</v>
      </c>
      <c r="H66" s="12"/>
      <c r="I66" s="12"/>
      <c r="J66" s="12"/>
      <c r="X66" s="13" t="s">
        <v>35</v>
      </c>
    </row>
    <row r="67" spans="2:24" ht="12">
      <c r="B67" s="1" t="s">
        <v>36</v>
      </c>
      <c r="C67" s="9" t="s">
        <v>134</v>
      </c>
      <c r="D67" s="10" t="s">
        <v>135</v>
      </c>
      <c r="E67" s="9" t="s">
        <v>123</v>
      </c>
      <c r="F67" s="12">
        <v>900</v>
      </c>
      <c r="G67" s="12">
        <v>1508</v>
      </c>
      <c r="I67" s="12"/>
      <c r="X67" s="13" t="s">
        <v>35</v>
      </c>
    </row>
    <row r="68" spans="2:24" ht="12">
      <c r="B68" s="1" t="s">
        <v>36</v>
      </c>
      <c r="C68" s="9" t="s">
        <v>136</v>
      </c>
      <c r="D68" s="10" t="s">
        <v>137</v>
      </c>
      <c r="E68" s="9" t="s">
        <v>123</v>
      </c>
      <c r="F68" s="11">
        <v>900</v>
      </c>
      <c r="G68" s="11">
        <v>1508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V68" s="12"/>
      <c r="W68" s="12"/>
      <c r="X68" s="13" t="s">
        <v>35</v>
      </c>
    </row>
    <row r="69" spans="2:24" ht="12">
      <c r="B69" s="1" t="s">
        <v>36</v>
      </c>
      <c r="C69" s="9" t="s">
        <v>138</v>
      </c>
      <c r="D69" s="10" t="s">
        <v>139</v>
      </c>
      <c r="E69" s="9" t="s">
        <v>123</v>
      </c>
      <c r="F69" s="11">
        <v>900</v>
      </c>
      <c r="G69" s="11">
        <v>1508</v>
      </c>
      <c r="H69" s="12"/>
      <c r="I69" s="12"/>
      <c r="X69" s="13" t="s">
        <v>35</v>
      </c>
    </row>
    <row r="70" spans="2:24" ht="12">
      <c r="B70" s="1" t="s">
        <v>36</v>
      </c>
      <c r="C70" s="9" t="s">
        <v>140</v>
      </c>
      <c r="D70" s="15" t="s">
        <v>141</v>
      </c>
      <c r="E70" s="9" t="s">
        <v>123</v>
      </c>
      <c r="F70" s="11">
        <v>1125</v>
      </c>
      <c r="G70" s="11">
        <v>1867</v>
      </c>
      <c r="H70" s="12"/>
      <c r="I70" s="12"/>
      <c r="X70" s="13" t="s">
        <v>35</v>
      </c>
    </row>
    <row r="71" spans="2:24" ht="12">
      <c r="B71" s="1" t="s">
        <v>36</v>
      </c>
      <c r="C71" s="10" t="s">
        <v>142</v>
      </c>
      <c r="D71" s="10" t="s">
        <v>143</v>
      </c>
      <c r="E71" s="9" t="s">
        <v>123</v>
      </c>
      <c r="F71" s="12">
        <v>900</v>
      </c>
      <c r="G71" s="12">
        <v>1508</v>
      </c>
      <c r="L71" s="12"/>
      <c r="M71" s="12"/>
      <c r="N71" s="12"/>
      <c r="O71" s="12"/>
      <c r="X71" s="13" t="s">
        <v>35</v>
      </c>
    </row>
    <row r="72" spans="2:24" ht="12">
      <c r="B72" s="1" t="s">
        <v>36</v>
      </c>
      <c r="C72" s="9" t="s">
        <v>144</v>
      </c>
      <c r="D72" s="10" t="s">
        <v>145</v>
      </c>
      <c r="E72" s="9" t="s">
        <v>123</v>
      </c>
      <c r="F72" s="12">
        <v>945</v>
      </c>
      <c r="G72" s="12">
        <v>1552</v>
      </c>
      <c r="H72" s="12"/>
      <c r="I72" s="12"/>
      <c r="X72" s="13" t="s">
        <v>35</v>
      </c>
    </row>
    <row r="73" spans="2:24" ht="12">
      <c r="B73" s="1" t="s">
        <v>36</v>
      </c>
      <c r="C73" s="9" t="s">
        <v>146</v>
      </c>
      <c r="D73" s="15" t="s">
        <v>147</v>
      </c>
      <c r="E73" s="9" t="s">
        <v>123</v>
      </c>
      <c r="F73" s="11">
        <v>1026</v>
      </c>
      <c r="G73" s="11">
        <v>1694</v>
      </c>
      <c r="X73" s="13" t="s">
        <v>35</v>
      </c>
    </row>
    <row r="74" spans="2:24" ht="12">
      <c r="B74" s="1" t="s">
        <v>36</v>
      </c>
      <c r="C74" s="9" t="s">
        <v>148</v>
      </c>
      <c r="D74" s="10" t="s">
        <v>149</v>
      </c>
      <c r="E74" s="9" t="s">
        <v>123</v>
      </c>
      <c r="F74" s="11">
        <v>900</v>
      </c>
      <c r="G74" s="11">
        <v>1508</v>
      </c>
      <c r="H74" s="12"/>
      <c r="I74" s="12"/>
      <c r="J74" s="12"/>
      <c r="T74" s="11"/>
      <c r="X74" s="13" t="s">
        <v>35</v>
      </c>
    </row>
    <row r="75" spans="2:24" ht="12">
      <c r="B75" s="1" t="s">
        <v>36</v>
      </c>
      <c r="C75" s="9" t="s">
        <v>150</v>
      </c>
      <c r="D75" s="15" t="s">
        <v>151</v>
      </c>
      <c r="E75" s="9" t="s">
        <v>123</v>
      </c>
      <c r="F75" s="11">
        <v>855</v>
      </c>
      <c r="G75" s="11">
        <v>1462</v>
      </c>
      <c r="H75" s="12"/>
      <c r="I75" s="12"/>
      <c r="X75" s="13" t="s">
        <v>35</v>
      </c>
    </row>
    <row r="76" spans="2:24" ht="12">
      <c r="B76" s="1" t="s">
        <v>36</v>
      </c>
      <c r="C76" s="9" t="s">
        <v>152</v>
      </c>
      <c r="D76" s="10" t="s">
        <v>153</v>
      </c>
      <c r="E76" s="9" t="s">
        <v>123</v>
      </c>
      <c r="F76" s="11">
        <v>1170</v>
      </c>
      <c r="G76" s="11">
        <v>1913</v>
      </c>
      <c r="X76" s="13" t="s">
        <v>35</v>
      </c>
    </row>
    <row r="77" spans="2:24" ht="12">
      <c r="B77" s="1" t="s">
        <v>36</v>
      </c>
      <c r="C77" s="9" t="s">
        <v>154</v>
      </c>
      <c r="D77" s="15" t="s">
        <v>155</v>
      </c>
      <c r="E77" s="9" t="s">
        <v>123</v>
      </c>
      <c r="F77" s="11">
        <v>990</v>
      </c>
      <c r="G77" s="11">
        <v>1665</v>
      </c>
      <c r="H77" s="12"/>
      <c r="I77" s="12"/>
      <c r="X77" s="13" t="s">
        <v>35</v>
      </c>
    </row>
    <row r="78" spans="2:24" ht="12">
      <c r="B78" s="1" t="s">
        <v>156</v>
      </c>
      <c r="C78" s="10" t="s">
        <v>157</v>
      </c>
      <c r="D78" s="10" t="s">
        <v>158</v>
      </c>
      <c r="E78" s="10" t="s">
        <v>39</v>
      </c>
      <c r="F78" s="12">
        <v>1838</v>
      </c>
      <c r="G78" s="11">
        <v>4718</v>
      </c>
      <c r="H78" s="11">
        <v>2490</v>
      </c>
      <c r="I78" s="11">
        <v>5550</v>
      </c>
      <c r="J78" s="11">
        <v>2744</v>
      </c>
      <c r="K78" s="11">
        <v>5720</v>
      </c>
      <c r="M78" s="12"/>
      <c r="P78" s="12"/>
      <c r="R78" s="12"/>
      <c r="S78" s="12"/>
      <c r="X78" s="13" t="s">
        <v>35</v>
      </c>
    </row>
    <row r="79" spans="2:24" ht="12">
      <c r="B79" s="1" t="s">
        <v>156</v>
      </c>
      <c r="C79" s="10" t="s">
        <v>159</v>
      </c>
      <c r="D79" s="10" t="s">
        <v>160</v>
      </c>
      <c r="E79" s="9" t="s">
        <v>47</v>
      </c>
      <c r="F79" s="11">
        <v>1918</v>
      </c>
      <c r="G79" s="11">
        <v>4652</v>
      </c>
      <c r="H79" s="11">
        <v>2474</v>
      </c>
      <c r="I79" s="11">
        <v>5210</v>
      </c>
      <c r="J79" s="11">
        <v>2498</v>
      </c>
      <c r="K79" s="11">
        <v>5234</v>
      </c>
      <c r="X79" s="13" t="s">
        <v>35</v>
      </c>
    </row>
    <row r="80" spans="2:24" ht="12">
      <c r="B80" s="1" t="s">
        <v>156</v>
      </c>
      <c r="C80" s="10" t="s">
        <v>161</v>
      </c>
      <c r="D80" s="10" t="s">
        <v>162</v>
      </c>
      <c r="E80" s="9" t="s">
        <v>47</v>
      </c>
      <c r="F80" s="12">
        <v>1610</v>
      </c>
      <c r="G80" s="11">
        <v>3060</v>
      </c>
      <c r="H80" s="11">
        <v>1790</v>
      </c>
      <c r="I80" s="11">
        <v>3240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W80" s="12"/>
      <c r="X80" s="13" t="s">
        <v>35</v>
      </c>
    </row>
    <row r="81" spans="2:24" ht="12">
      <c r="B81" s="1" t="s">
        <v>156</v>
      </c>
      <c r="C81" s="10" t="s">
        <v>163</v>
      </c>
      <c r="D81" s="10" t="s">
        <v>164</v>
      </c>
      <c r="E81" s="9" t="s">
        <v>47</v>
      </c>
      <c r="F81" s="11">
        <v>1546</v>
      </c>
      <c r="G81" s="11">
        <v>2966</v>
      </c>
      <c r="H81" s="11">
        <v>2118</v>
      </c>
      <c r="I81" s="11">
        <v>4110</v>
      </c>
      <c r="J81" s="11"/>
      <c r="K81" s="11"/>
      <c r="L81" s="11"/>
      <c r="M81" s="11"/>
      <c r="N81" s="11"/>
      <c r="O81" s="11"/>
      <c r="P81" s="11"/>
      <c r="X81" s="13" t="s">
        <v>35</v>
      </c>
    </row>
    <row r="82" spans="2:24" ht="12">
      <c r="B82" s="1" t="s">
        <v>156</v>
      </c>
      <c r="C82" s="10" t="s">
        <v>165</v>
      </c>
      <c r="D82" s="10" t="s">
        <v>166</v>
      </c>
      <c r="E82" s="9" t="s">
        <v>65</v>
      </c>
      <c r="F82" s="11">
        <v>1620</v>
      </c>
      <c r="G82" s="11">
        <v>3040</v>
      </c>
      <c r="H82" s="11">
        <v>1964</v>
      </c>
      <c r="I82" s="11">
        <v>3764</v>
      </c>
      <c r="J82" s="12"/>
      <c r="K82" s="12"/>
      <c r="L82" s="12"/>
      <c r="M82" s="12"/>
      <c r="N82" s="12"/>
      <c r="O82" s="16"/>
      <c r="P82" s="16"/>
      <c r="Q82" s="12"/>
      <c r="R82" s="12"/>
      <c r="S82" s="12"/>
      <c r="T82" s="12"/>
      <c r="W82" s="12"/>
      <c r="X82" s="13" t="s">
        <v>35</v>
      </c>
    </row>
    <row r="83" spans="2:24" ht="12">
      <c r="B83" s="1" t="s">
        <v>156</v>
      </c>
      <c r="C83" s="10" t="s">
        <v>167</v>
      </c>
      <c r="D83" s="10" t="s">
        <v>168</v>
      </c>
      <c r="E83" s="9" t="s">
        <v>65</v>
      </c>
      <c r="F83" s="11">
        <v>1560</v>
      </c>
      <c r="G83" s="11">
        <v>3060</v>
      </c>
      <c r="H83" s="11">
        <v>1692</v>
      </c>
      <c r="I83" s="11">
        <v>3132</v>
      </c>
      <c r="L83" s="12"/>
      <c r="M83" s="12"/>
      <c r="O83" s="17"/>
      <c r="P83" s="17"/>
      <c r="X83" s="13" t="s">
        <v>35</v>
      </c>
    </row>
    <row r="84" spans="2:24" ht="12">
      <c r="B84" s="1" t="s">
        <v>156</v>
      </c>
      <c r="C84" s="10" t="s">
        <v>169</v>
      </c>
      <c r="D84" s="10" t="s">
        <v>170</v>
      </c>
      <c r="E84" s="9" t="s">
        <v>74</v>
      </c>
      <c r="F84" s="11">
        <v>1500</v>
      </c>
      <c r="G84" s="11">
        <v>3324</v>
      </c>
      <c r="H84" s="11">
        <v>1692</v>
      </c>
      <c r="I84" s="11">
        <v>3876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W84" s="12"/>
      <c r="X84" s="13" t="s">
        <v>35</v>
      </c>
    </row>
    <row r="85" spans="2:24" ht="12">
      <c r="B85" s="1" t="s">
        <v>156</v>
      </c>
      <c r="C85" s="10" t="s">
        <v>171</v>
      </c>
      <c r="D85" s="10" t="s">
        <v>172</v>
      </c>
      <c r="E85" s="9" t="s">
        <v>74</v>
      </c>
      <c r="F85" s="11">
        <v>1380</v>
      </c>
      <c r="G85" s="11">
        <v>2150</v>
      </c>
      <c r="H85" s="11">
        <v>1656</v>
      </c>
      <c r="I85" s="11">
        <v>2448</v>
      </c>
      <c r="J85" s="12"/>
      <c r="K85" s="12"/>
      <c r="X85" s="13" t="s">
        <v>35</v>
      </c>
    </row>
    <row r="86" spans="2:24" ht="12">
      <c r="B86" s="1" t="s">
        <v>156</v>
      </c>
      <c r="C86" s="10" t="s">
        <v>173</v>
      </c>
      <c r="D86" s="10" t="s">
        <v>174</v>
      </c>
      <c r="E86" s="9" t="s">
        <v>74</v>
      </c>
      <c r="F86" s="11">
        <v>1510</v>
      </c>
      <c r="G86" s="11">
        <v>3334</v>
      </c>
      <c r="H86" s="11">
        <v>1702</v>
      </c>
      <c r="I86" s="11">
        <v>3886</v>
      </c>
      <c r="J86" s="12"/>
      <c r="K86" s="12"/>
      <c r="L86" s="12"/>
      <c r="Q86" s="12"/>
      <c r="R86" s="12"/>
      <c r="T86" s="4"/>
      <c r="X86" s="13" t="s">
        <v>35</v>
      </c>
    </row>
    <row r="87" spans="2:24" ht="12">
      <c r="B87" s="1" t="s">
        <v>156</v>
      </c>
      <c r="C87" s="10" t="s">
        <v>175</v>
      </c>
      <c r="D87" s="10" t="s">
        <v>176</v>
      </c>
      <c r="E87" s="9" t="s">
        <v>78</v>
      </c>
      <c r="F87" s="11">
        <v>744</v>
      </c>
      <c r="G87" s="11">
        <v>1248</v>
      </c>
      <c r="H87" s="12"/>
      <c r="X87" s="13" t="s">
        <v>35</v>
      </c>
    </row>
    <row r="88" spans="2:24" ht="12">
      <c r="B88" s="1" t="s">
        <v>156</v>
      </c>
      <c r="C88" s="10" t="s">
        <v>177</v>
      </c>
      <c r="D88" s="10" t="s">
        <v>178</v>
      </c>
      <c r="E88" s="9" t="s">
        <v>78</v>
      </c>
      <c r="F88" s="11">
        <v>840</v>
      </c>
      <c r="G88" s="11">
        <v>1680</v>
      </c>
      <c r="H88" s="12"/>
      <c r="I88" s="12"/>
      <c r="X88" s="13" t="s">
        <v>35</v>
      </c>
    </row>
    <row r="89" spans="2:24" ht="12">
      <c r="B89" s="1" t="s">
        <v>156</v>
      </c>
      <c r="C89" s="10" t="s">
        <v>179</v>
      </c>
      <c r="D89" s="10" t="s">
        <v>180</v>
      </c>
      <c r="E89" s="9" t="s">
        <v>78</v>
      </c>
      <c r="F89" s="11">
        <v>600</v>
      </c>
      <c r="G89" s="11">
        <v>972</v>
      </c>
      <c r="H89" s="12"/>
      <c r="I89" s="12"/>
      <c r="X89" s="13" t="s">
        <v>35</v>
      </c>
    </row>
    <row r="90" spans="2:24" ht="12">
      <c r="B90" s="1" t="s">
        <v>156</v>
      </c>
      <c r="C90" s="10" t="s">
        <v>181</v>
      </c>
      <c r="D90" s="10" t="s">
        <v>182</v>
      </c>
      <c r="E90" s="9" t="s">
        <v>78</v>
      </c>
      <c r="F90" s="11">
        <v>720</v>
      </c>
      <c r="G90" s="11">
        <v>1920</v>
      </c>
      <c r="H90" s="12"/>
      <c r="I90" s="12"/>
      <c r="X90" s="13" t="s">
        <v>35</v>
      </c>
    </row>
    <row r="91" spans="2:24" ht="12">
      <c r="B91" s="1" t="s">
        <v>156</v>
      </c>
      <c r="C91" s="10" t="s">
        <v>183</v>
      </c>
      <c r="D91" s="10" t="s">
        <v>184</v>
      </c>
      <c r="E91" s="9" t="s">
        <v>78</v>
      </c>
      <c r="F91" s="11">
        <v>778</v>
      </c>
      <c r="G91" s="11">
        <v>1810</v>
      </c>
      <c r="H91" s="12"/>
      <c r="M91" s="12"/>
      <c r="P91" s="12"/>
      <c r="X91" s="13" t="s">
        <v>35</v>
      </c>
    </row>
    <row r="92" spans="2:24" ht="12">
      <c r="B92" s="1" t="s">
        <v>156</v>
      </c>
      <c r="C92" s="10" t="s">
        <v>185</v>
      </c>
      <c r="D92" s="10" t="s">
        <v>186</v>
      </c>
      <c r="E92" s="9" t="s">
        <v>78</v>
      </c>
      <c r="F92" s="11">
        <v>840</v>
      </c>
      <c r="G92" s="11">
        <v>1200</v>
      </c>
      <c r="H92" s="12"/>
      <c r="I92" s="12"/>
      <c r="J92" s="12"/>
      <c r="X92" s="13" t="s">
        <v>35</v>
      </c>
    </row>
    <row r="93" spans="2:40" ht="12">
      <c r="B93" s="1" t="s">
        <v>156</v>
      </c>
      <c r="C93" s="10" t="s">
        <v>187</v>
      </c>
      <c r="D93" s="10" t="s">
        <v>188</v>
      </c>
      <c r="E93" s="9" t="s">
        <v>78</v>
      </c>
      <c r="F93" s="11">
        <v>984</v>
      </c>
      <c r="G93" s="11">
        <v>1644</v>
      </c>
      <c r="H93" s="12"/>
      <c r="I93" s="12"/>
      <c r="J93" s="11"/>
      <c r="X93" s="13" t="s">
        <v>35</v>
      </c>
      <c r="AN93" s="18" t="s">
        <v>35</v>
      </c>
    </row>
    <row r="94" spans="2:40" ht="12">
      <c r="B94" s="1" t="s">
        <v>156</v>
      </c>
      <c r="C94" s="10" t="s">
        <v>189</v>
      </c>
      <c r="D94" s="10" t="s">
        <v>190</v>
      </c>
      <c r="E94" s="9" t="s">
        <v>78</v>
      </c>
      <c r="F94" s="11">
        <v>696</v>
      </c>
      <c r="G94" s="11">
        <v>1704</v>
      </c>
      <c r="H94" s="11"/>
      <c r="X94" s="13" t="s">
        <v>35</v>
      </c>
      <c r="AN94" s="18" t="s">
        <v>35</v>
      </c>
    </row>
    <row r="95" spans="2:40" ht="12">
      <c r="B95" s="1" t="s">
        <v>156</v>
      </c>
      <c r="C95" s="10" t="s">
        <v>191</v>
      </c>
      <c r="D95" s="10" t="s">
        <v>192</v>
      </c>
      <c r="E95" s="9" t="s">
        <v>78</v>
      </c>
      <c r="F95" s="11">
        <v>792</v>
      </c>
      <c r="G95" s="11">
        <v>1920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V95" s="12"/>
      <c r="W95" s="12"/>
      <c r="X95" s="13" t="s">
        <v>35</v>
      </c>
      <c r="AN95" s="18" t="s">
        <v>35</v>
      </c>
    </row>
    <row r="96" spans="2:40" ht="12">
      <c r="B96" s="1" t="s">
        <v>156</v>
      </c>
      <c r="C96" s="10" t="s">
        <v>193</v>
      </c>
      <c r="D96" s="10" t="s">
        <v>194</v>
      </c>
      <c r="E96" s="9" t="s">
        <v>78</v>
      </c>
      <c r="F96" s="11">
        <v>696</v>
      </c>
      <c r="G96" s="11">
        <v>1920</v>
      </c>
      <c r="X96" s="13" t="s">
        <v>35</v>
      </c>
      <c r="AN96" s="18" t="s">
        <v>35</v>
      </c>
    </row>
    <row r="97" spans="2:40" ht="12">
      <c r="B97" s="1" t="s">
        <v>156</v>
      </c>
      <c r="C97" s="10" t="s">
        <v>195</v>
      </c>
      <c r="D97" s="10" t="s">
        <v>196</v>
      </c>
      <c r="E97" s="9" t="s">
        <v>78</v>
      </c>
      <c r="F97" s="11">
        <v>696</v>
      </c>
      <c r="G97" s="11">
        <v>1704</v>
      </c>
      <c r="H97" s="11"/>
      <c r="I97" s="11"/>
      <c r="J97" s="11"/>
      <c r="X97" s="13" t="s">
        <v>35</v>
      </c>
      <c r="AN97" s="18" t="s">
        <v>35</v>
      </c>
    </row>
    <row r="98" spans="2:40" ht="12">
      <c r="B98" s="1" t="s">
        <v>156</v>
      </c>
      <c r="C98" s="10" t="s">
        <v>197</v>
      </c>
      <c r="D98" s="10" t="s">
        <v>198</v>
      </c>
      <c r="E98" s="9" t="s">
        <v>199</v>
      </c>
      <c r="F98" s="11">
        <v>1728</v>
      </c>
      <c r="G98" s="11">
        <v>4332</v>
      </c>
      <c r="H98" s="11">
        <v>2280</v>
      </c>
      <c r="I98" s="11">
        <v>4880</v>
      </c>
      <c r="J98" s="12"/>
      <c r="L98" s="11">
        <v>6342</v>
      </c>
      <c r="M98" s="11">
        <v>12684</v>
      </c>
      <c r="T98" s="11">
        <v>2880</v>
      </c>
      <c r="U98" s="11">
        <v>5760</v>
      </c>
      <c r="W98" s="12"/>
      <c r="X98" s="13" t="s">
        <v>35</v>
      </c>
      <c r="AN98" s="18" t="s">
        <v>35</v>
      </c>
    </row>
    <row r="99" spans="2:40" ht="12">
      <c r="B99" s="1" t="s">
        <v>200</v>
      </c>
      <c r="C99" s="9" t="s">
        <v>201</v>
      </c>
      <c r="D99" s="10" t="s">
        <v>202</v>
      </c>
      <c r="E99" s="10" t="s">
        <v>39</v>
      </c>
      <c r="F99" s="11">
        <v>1679</v>
      </c>
      <c r="G99" s="6">
        <v>6438</v>
      </c>
      <c r="H99" s="11">
        <v>2553</v>
      </c>
      <c r="I99" s="11">
        <v>8625</v>
      </c>
      <c r="J99" s="11">
        <v>2845</v>
      </c>
      <c r="K99" s="11">
        <v>9171</v>
      </c>
      <c r="R99" s="12"/>
      <c r="S99" s="12"/>
      <c r="V99" s="12"/>
      <c r="X99" s="13" t="s">
        <v>35</v>
      </c>
      <c r="AN99" s="18" t="s">
        <v>35</v>
      </c>
    </row>
    <row r="100" spans="2:40" ht="12">
      <c r="B100" s="1" t="s">
        <v>200</v>
      </c>
      <c r="C100" s="9" t="s">
        <v>203</v>
      </c>
      <c r="D100" s="10" t="s">
        <v>204</v>
      </c>
      <c r="E100" s="10" t="s">
        <v>39</v>
      </c>
      <c r="F100" s="4">
        <v>1649</v>
      </c>
      <c r="G100" s="4">
        <v>6409</v>
      </c>
      <c r="H100" s="11">
        <v>2529</v>
      </c>
      <c r="I100" s="11">
        <v>8602</v>
      </c>
      <c r="J100" s="11">
        <v>2821</v>
      </c>
      <c r="K100" s="11">
        <v>9147</v>
      </c>
      <c r="L100" s="11">
        <v>8145</v>
      </c>
      <c r="M100" s="11">
        <v>21144</v>
      </c>
      <c r="N100" s="11">
        <v>7167</v>
      </c>
      <c r="O100" s="11">
        <v>18471</v>
      </c>
      <c r="R100" s="11">
        <v>6124</v>
      </c>
      <c r="S100" s="11">
        <v>15619</v>
      </c>
      <c r="T100" s="11">
        <v>2529</v>
      </c>
      <c r="U100" s="11">
        <v>8602</v>
      </c>
      <c r="V100" s="12"/>
      <c r="W100" s="12"/>
      <c r="X100" s="13" t="s">
        <v>35</v>
      </c>
      <c r="AN100" s="18" t="s">
        <v>35</v>
      </c>
    </row>
    <row r="101" spans="2:40" ht="12">
      <c r="B101" s="1" t="s">
        <v>200</v>
      </c>
      <c r="C101" s="9" t="s">
        <v>205</v>
      </c>
      <c r="D101" s="10" t="s">
        <v>206</v>
      </c>
      <c r="E101" s="9" t="s">
        <v>44</v>
      </c>
      <c r="F101" s="6">
        <v>1821</v>
      </c>
      <c r="G101" s="11">
        <v>6580</v>
      </c>
      <c r="H101" s="11">
        <v>2666</v>
      </c>
      <c r="I101" s="11">
        <v>8739</v>
      </c>
      <c r="L101" s="11">
        <v>8152</v>
      </c>
      <c r="M101" s="11">
        <v>21151</v>
      </c>
      <c r="R101" s="12"/>
      <c r="S101" s="12"/>
      <c r="X101" s="13" t="s">
        <v>35</v>
      </c>
      <c r="AN101" s="18" t="s">
        <v>35</v>
      </c>
    </row>
    <row r="102" spans="2:40" ht="12">
      <c r="B102" s="1" t="s">
        <v>200</v>
      </c>
      <c r="C102" s="9" t="s">
        <v>207</v>
      </c>
      <c r="D102" s="10" t="s">
        <v>208</v>
      </c>
      <c r="E102" s="9" t="s">
        <v>44</v>
      </c>
      <c r="F102" s="6">
        <v>1733</v>
      </c>
      <c r="G102" s="4">
        <v>6493</v>
      </c>
      <c r="H102" s="11">
        <v>2596</v>
      </c>
      <c r="I102" s="11">
        <v>8669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V102" s="12"/>
      <c r="W102" s="12"/>
      <c r="X102" s="13" t="s">
        <v>35</v>
      </c>
      <c r="AN102" s="18" t="s">
        <v>35</v>
      </c>
    </row>
    <row r="103" spans="2:40" ht="12">
      <c r="B103" s="1" t="s">
        <v>200</v>
      </c>
      <c r="C103" s="9" t="s">
        <v>209</v>
      </c>
      <c r="D103" s="10" t="s">
        <v>210</v>
      </c>
      <c r="E103" s="9" t="s">
        <v>47</v>
      </c>
      <c r="F103" s="11">
        <v>1701</v>
      </c>
      <c r="G103" s="11">
        <v>6460</v>
      </c>
      <c r="H103" s="11">
        <v>2585</v>
      </c>
      <c r="I103" s="11">
        <v>8658</v>
      </c>
      <c r="L103" s="12"/>
      <c r="M103" s="12"/>
      <c r="R103" s="12"/>
      <c r="S103" s="12"/>
      <c r="V103" s="12"/>
      <c r="W103" s="12"/>
      <c r="X103" s="13" t="s">
        <v>35</v>
      </c>
      <c r="AN103" s="18" t="s">
        <v>35</v>
      </c>
    </row>
    <row r="104" spans="2:40" ht="12">
      <c r="B104" s="1" t="s">
        <v>200</v>
      </c>
      <c r="C104" s="9" t="s">
        <v>211</v>
      </c>
      <c r="D104" s="10" t="s">
        <v>212</v>
      </c>
      <c r="E104" s="9" t="s">
        <v>47</v>
      </c>
      <c r="F104" s="11">
        <v>1654</v>
      </c>
      <c r="G104" s="11">
        <v>6413</v>
      </c>
      <c r="H104" s="11">
        <v>2533</v>
      </c>
      <c r="I104" s="11">
        <v>8605</v>
      </c>
      <c r="J104" s="12"/>
      <c r="K104" s="12"/>
      <c r="R104" s="12"/>
      <c r="S104" s="12"/>
      <c r="X104" s="13" t="s">
        <v>35</v>
      </c>
      <c r="AN104" s="18" t="s">
        <v>35</v>
      </c>
    </row>
    <row r="105" spans="2:40" ht="12">
      <c r="B105" s="1" t="s">
        <v>200</v>
      </c>
      <c r="C105" s="9" t="s">
        <v>213</v>
      </c>
      <c r="D105" s="10" t="s">
        <v>214</v>
      </c>
      <c r="E105" s="9" t="s">
        <v>47</v>
      </c>
      <c r="F105" s="11">
        <v>1713</v>
      </c>
      <c r="G105" s="11">
        <v>6472</v>
      </c>
      <c r="H105" s="11">
        <v>2597</v>
      </c>
      <c r="I105" s="11">
        <v>8670</v>
      </c>
      <c r="R105" s="12"/>
      <c r="S105" s="12"/>
      <c r="X105" s="13" t="s">
        <v>35</v>
      </c>
      <c r="AN105" s="18" t="s">
        <v>35</v>
      </c>
    </row>
    <row r="106" spans="2:40" ht="12">
      <c r="B106" s="1" t="s">
        <v>200</v>
      </c>
      <c r="C106" s="9" t="s">
        <v>215</v>
      </c>
      <c r="D106" s="10" t="s">
        <v>216</v>
      </c>
      <c r="E106" s="9" t="s">
        <v>56</v>
      </c>
      <c r="F106" s="11">
        <v>1751</v>
      </c>
      <c r="G106" s="11">
        <v>6510</v>
      </c>
      <c r="H106" s="11">
        <v>2626</v>
      </c>
      <c r="I106" s="11">
        <v>8699</v>
      </c>
      <c r="R106" s="12"/>
      <c r="S106" s="12"/>
      <c r="T106" s="11">
        <v>2626</v>
      </c>
      <c r="U106" s="11">
        <v>8699</v>
      </c>
      <c r="V106" s="12"/>
      <c r="W106" s="12"/>
      <c r="X106" s="13" t="s">
        <v>35</v>
      </c>
      <c r="AN106" s="18" t="s">
        <v>35</v>
      </c>
    </row>
    <row r="107" spans="2:24" ht="12">
      <c r="B107" s="1" t="s">
        <v>200</v>
      </c>
      <c r="C107" s="9" t="s">
        <v>217</v>
      </c>
      <c r="D107" s="10" t="s">
        <v>218</v>
      </c>
      <c r="E107" s="9" t="s">
        <v>56</v>
      </c>
      <c r="F107" s="11">
        <v>1650</v>
      </c>
      <c r="G107" s="11">
        <v>6410</v>
      </c>
      <c r="H107" s="11">
        <v>2530</v>
      </c>
      <c r="I107" s="11">
        <v>8603</v>
      </c>
      <c r="R107" s="12"/>
      <c r="S107" s="12"/>
      <c r="X107" s="13" t="s">
        <v>35</v>
      </c>
    </row>
    <row r="108" spans="2:24" ht="12">
      <c r="B108" s="1" t="s">
        <v>200</v>
      </c>
      <c r="C108" s="9" t="s">
        <v>219</v>
      </c>
      <c r="D108" s="1" t="s">
        <v>220</v>
      </c>
      <c r="E108" s="1" t="s">
        <v>78</v>
      </c>
      <c r="F108" s="11">
        <v>960</v>
      </c>
      <c r="G108" s="11">
        <v>3570</v>
      </c>
      <c r="H108" s="12"/>
      <c r="I108" s="12"/>
      <c r="X108" s="13" t="s">
        <v>35</v>
      </c>
    </row>
    <row r="109" spans="2:24" ht="12">
      <c r="B109" s="1" t="s">
        <v>200</v>
      </c>
      <c r="C109" s="9" t="s">
        <v>221</v>
      </c>
      <c r="D109" s="1" t="s">
        <v>222</v>
      </c>
      <c r="E109" s="1" t="s">
        <v>78</v>
      </c>
      <c r="F109" s="11">
        <v>999</v>
      </c>
      <c r="G109" s="11">
        <v>3837</v>
      </c>
      <c r="X109" s="13" t="s">
        <v>35</v>
      </c>
    </row>
    <row r="110" spans="2:24" ht="12">
      <c r="B110" s="1" t="s">
        <v>200</v>
      </c>
      <c r="C110" s="9" t="s">
        <v>223</v>
      </c>
      <c r="D110" s="1" t="s">
        <v>224</v>
      </c>
      <c r="E110" s="1" t="s">
        <v>78</v>
      </c>
      <c r="F110" s="11">
        <v>1044.6</v>
      </c>
      <c r="G110" s="11">
        <v>3913.8</v>
      </c>
      <c r="H110" s="12"/>
      <c r="I110" s="12"/>
      <c r="X110" s="13" t="s">
        <v>35</v>
      </c>
    </row>
    <row r="111" spans="2:24" ht="12">
      <c r="B111" s="1" t="s">
        <v>200</v>
      </c>
      <c r="C111" s="9" t="s">
        <v>225</v>
      </c>
      <c r="D111" s="1" t="s">
        <v>226</v>
      </c>
      <c r="E111" s="1" t="s">
        <v>78</v>
      </c>
      <c r="F111" s="11">
        <v>930</v>
      </c>
      <c r="G111" s="11">
        <v>3420</v>
      </c>
      <c r="X111" s="13" t="s">
        <v>35</v>
      </c>
    </row>
    <row r="112" spans="2:24" ht="12">
      <c r="B112" s="1" t="s">
        <v>200</v>
      </c>
      <c r="C112" s="9" t="s">
        <v>227</v>
      </c>
      <c r="D112" s="1" t="s">
        <v>228</v>
      </c>
      <c r="E112" s="1" t="s">
        <v>78</v>
      </c>
      <c r="F112" s="11">
        <v>990</v>
      </c>
      <c r="G112" s="11">
        <v>3825</v>
      </c>
      <c r="H112" s="12"/>
      <c r="I112" s="12"/>
      <c r="X112" s="13" t="s">
        <v>35</v>
      </c>
    </row>
    <row r="113" spans="2:24" ht="12">
      <c r="B113" s="1" t="s">
        <v>200</v>
      </c>
      <c r="C113" s="9" t="s">
        <v>229</v>
      </c>
      <c r="D113" s="1" t="s">
        <v>230</v>
      </c>
      <c r="E113" s="1" t="s">
        <v>78</v>
      </c>
      <c r="F113" s="11">
        <v>1000.5</v>
      </c>
      <c r="G113" s="11">
        <v>3678</v>
      </c>
      <c r="X113" s="13" t="s">
        <v>35</v>
      </c>
    </row>
    <row r="114" spans="2:24" ht="12">
      <c r="B114" s="1" t="s">
        <v>200</v>
      </c>
      <c r="C114" s="9" t="s">
        <v>231</v>
      </c>
      <c r="D114" s="1" t="s">
        <v>232</v>
      </c>
      <c r="E114" s="1" t="s">
        <v>78</v>
      </c>
      <c r="F114" s="11">
        <v>930</v>
      </c>
      <c r="G114" s="11">
        <v>3708</v>
      </c>
      <c r="H114" s="12"/>
      <c r="I114" s="12"/>
      <c r="L114" s="12"/>
      <c r="M114" s="12"/>
      <c r="X114" s="13" t="s">
        <v>35</v>
      </c>
    </row>
    <row r="115" spans="2:24" ht="12">
      <c r="B115" s="1" t="s">
        <v>200</v>
      </c>
      <c r="C115" s="9" t="s">
        <v>233</v>
      </c>
      <c r="D115" s="1" t="s">
        <v>234</v>
      </c>
      <c r="E115" s="1" t="s">
        <v>78</v>
      </c>
      <c r="F115" s="12">
        <v>892.5</v>
      </c>
      <c r="G115" s="11">
        <v>3442.5</v>
      </c>
      <c r="X115" s="13" t="s">
        <v>35</v>
      </c>
    </row>
    <row r="116" spans="2:24" ht="12">
      <c r="B116" s="1" t="s">
        <v>200</v>
      </c>
      <c r="C116" s="9" t="s">
        <v>235</v>
      </c>
      <c r="D116" s="1" t="s">
        <v>236</v>
      </c>
      <c r="E116" s="1" t="s">
        <v>78</v>
      </c>
      <c r="F116" s="11">
        <v>1035</v>
      </c>
      <c r="G116" s="11">
        <v>3873</v>
      </c>
      <c r="X116" s="13" t="s">
        <v>35</v>
      </c>
    </row>
    <row r="117" spans="2:24" ht="12">
      <c r="B117" s="1" t="s">
        <v>200</v>
      </c>
      <c r="C117" s="9" t="s">
        <v>237</v>
      </c>
      <c r="D117" s="1" t="s">
        <v>238</v>
      </c>
      <c r="E117" s="1" t="s">
        <v>78</v>
      </c>
      <c r="F117" s="12">
        <v>909.9</v>
      </c>
      <c r="G117" s="11">
        <v>3264.9</v>
      </c>
      <c r="H117" s="12"/>
      <c r="I117" s="12"/>
      <c r="R117" s="12"/>
      <c r="S117" s="12"/>
      <c r="X117" s="13" t="s">
        <v>35</v>
      </c>
    </row>
    <row r="118" spans="2:24" ht="12">
      <c r="B118" s="1" t="s">
        <v>200</v>
      </c>
      <c r="C118" s="9" t="s">
        <v>239</v>
      </c>
      <c r="D118" s="1" t="s">
        <v>240</v>
      </c>
      <c r="E118" s="1" t="s">
        <v>78</v>
      </c>
      <c r="F118" s="11">
        <v>1042.5</v>
      </c>
      <c r="G118" s="11">
        <v>3727.5</v>
      </c>
      <c r="H118" s="12"/>
      <c r="I118" s="12"/>
      <c r="L118" s="12"/>
      <c r="M118" s="12"/>
      <c r="X118" s="13" t="s">
        <v>35</v>
      </c>
    </row>
    <row r="119" spans="2:24" ht="12">
      <c r="B119" s="1" t="s">
        <v>200</v>
      </c>
      <c r="C119" s="9" t="s">
        <v>241</v>
      </c>
      <c r="D119" s="1" t="s">
        <v>242</v>
      </c>
      <c r="E119" s="1" t="s">
        <v>78</v>
      </c>
      <c r="F119" s="11">
        <v>900</v>
      </c>
      <c r="G119" s="11">
        <v>3600</v>
      </c>
      <c r="H119" s="12"/>
      <c r="I119" s="12"/>
      <c r="R119" s="12"/>
      <c r="S119" s="12"/>
      <c r="X119" s="13" t="s">
        <v>35</v>
      </c>
    </row>
    <row r="120" spans="2:24" ht="12">
      <c r="B120" s="1" t="s">
        <v>200</v>
      </c>
      <c r="C120" s="9" t="s">
        <v>243</v>
      </c>
      <c r="D120" s="1" t="s">
        <v>244</v>
      </c>
      <c r="E120" s="1" t="s">
        <v>78</v>
      </c>
      <c r="F120" s="11">
        <v>810</v>
      </c>
      <c r="G120" s="11">
        <v>3240</v>
      </c>
      <c r="X120" s="13" t="s">
        <v>35</v>
      </c>
    </row>
    <row r="121" spans="2:24" ht="12">
      <c r="B121" s="1" t="s">
        <v>200</v>
      </c>
      <c r="C121" s="9" t="s">
        <v>245</v>
      </c>
      <c r="D121" s="1" t="s">
        <v>246</v>
      </c>
      <c r="E121" s="1" t="s">
        <v>78</v>
      </c>
      <c r="F121" s="11">
        <v>996</v>
      </c>
      <c r="G121" s="11">
        <v>3576</v>
      </c>
      <c r="H121" s="12"/>
      <c r="I121" s="12"/>
      <c r="J121" s="12"/>
      <c r="K121" s="12"/>
      <c r="L121" s="12"/>
      <c r="M121" s="12"/>
      <c r="N121" s="12"/>
      <c r="O121" s="12"/>
      <c r="V121" s="12"/>
      <c r="W121" s="12"/>
      <c r="X121" s="13" t="s">
        <v>35</v>
      </c>
    </row>
    <row r="122" spans="2:24" ht="12">
      <c r="B122" s="1" t="s">
        <v>200</v>
      </c>
      <c r="C122" s="9" t="s">
        <v>247</v>
      </c>
      <c r="D122" s="1" t="s">
        <v>248</v>
      </c>
      <c r="E122" s="1" t="s">
        <v>78</v>
      </c>
      <c r="F122" s="11">
        <v>1044.6</v>
      </c>
      <c r="G122" s="11">
        <v>3913.8</v>
      </c>
      <c r="H122" s="12"/>
      <c r="I122" s="12"/>
      <c r="X122" s="13" t="s">
        <v>35</v>
      </c>
    </row>
    <row r="123" spans="2:24" ht="12">
      <c r="B123" s="1" t="s">
        <v>200</v>
      </c>
      <c r="C123" s="9" t="s">
        <v>249</v>
      </c>
      <c r="D123" s="1" t="s">
        <v>250</v>
      </c>
      <c r="E123" s="1" t="s">
        <v>78</v>
      </c>
      <c r="F123" s="11">
        <v>1035</v>
      </c>
      <c r="G123" s="11">
        <v>3735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V123" s="12"/>
      <c r="W123" s="12"/>
      <c r="X123" s="13" t="s">
        <v>35</v>
      </c>
    </row>
    <row r="124" spans="2:24" ht="12">
      <c r="B124" s="1" t="s">
        <v>200</v>
      </c>
      <c r="C124" s="9" t="s">
        <v>251</v>
      </c>
      <c r="D124" s="1" t="s">
        <v>252</v>
      </c>
      <c r="E124" s="1" t="s">
        <v>78</v>
      </c>
      <c r="F124" s="11">
        <v>990</v>
      </c>
      <c r="G124" s="12">
        <v>3709.2</v>
      </c>
      <c r="H124" s="12"/>
      <c r="I124" s="12"/>
      <c r="X124" s="13" t="s">
        <v>35</v>
      </c>
    </row>
    <row r="125" spans="2:24" ht="12">
      <c r="B125" s="1" t="s">
        <v>200</v>
      </c>
      <c r="C125" s="9" t="s">
        <v>253</v>
      </c>
      <c r="D125" s="1" t="s">
        <v>254</v>
      </c>
      <c r="E125" s="1" t="s">
        <v>78</v>
      </c>
      <c r="F125" s="11">
        <v>1042.5</v>
      </c>
      <c r="G125" s="11">
        <v>3748.5</v>
      </c>
      <c r="X125" s="13" t="s">
        <v>35</v>
      </c>
    </row>
    <row r="126" spans="2:24" ht="12">
      <c r="B126" s="1" t="s">
        <v>200</v>
      </c>
      <c r="C126" s="9" t="s">
        <v>255</v>
      </c>
      <c r="D126" s="1" t="s">
        <v>256</v>
      </c>
      <c r="E126" s="1" t="s">
        <v>78</v>
      </c>
      <c r="F126" s="11">
        <v>882</v>
      </c>
      <c r="G126" s="11">
        <v>3528</v>
      </c>
      <c r="H126" s="12"/>
      <c r="I126" s="12"/>
      <c r="J126" s="12"/>
      <c r="S126" s="12"/>
      <c r="V126" s="12"/>
      <c r="W126" s="12"/>
      <c r="X126" s="13" t="s">
        <v>35</v>
      </c>
    </row>
    <row r="127" spans="2:24" ht="12">
      <c r="B127" s="1" t="s">
        <v>200</v>
      </c>
      <c r="C127" s="9" t="s">
        <v>257</v>
      </c>
      <c r="D127" s="1" t="s">
        <v>258</v>
      </c>
      <c r="E127" s="1" t="s">
        <v>78</v>
      </c>
      <c r="F127" s="11">
        <v>772.5</v>
      </c>
      <c r="G127" s="11">
        <v>3000</v>
      </c>
      <c r="X127" s="13" t="s">
        <v>35</v>
      </c>
    </row>
    <row r="128" spans="2:24" ht="12">
      <c r="B128" s="1" t="s">
        <v>200</v>
      </c>
      <c r="C128" s="9" t="s">
        <v>259</v>
      </c>
      <c r="D128" s="1" t="s">
        <v>260</v>
      </c>
      <c r="E128" s="1" t="s">
        <v>78</v>
      </c>
      <c r="F128" s="11">
        <v>996</v>
      </c>
      <c r="G128" s="11">
        <v>3465</v>
      </c>
      <c r="X128" s="13" t="s">
        <v>35</v>
      </c>
    </row>
    <row r="129" spans="2:24" ht="12">
      <c r="B129" s="1" t="s">
        <v>200</v>
      </c>
      <c r="C129" s="9" t="s">
        <v>261</v>
      </c>
      <c r="D129" s="1" t="s">
        <v>262</v>
      </c>
      <c r="E129" s="1" t="s">
        <v>78</v>
      </c>
      <c r="F129" s="12">
        <v>990</v>
      </c>
      <c r="G129" s="11">
        <v>3600</v>
      </c>
      <c r="X129" s="13" t="s">
        <v>35</v>
      </c>
    </row>
    <row r="130" spans="2:24" ht="12">
      <c r="B130" s="1" t="s">
        <v>200</v>
      </c>
      <c r="C130" s="9" t="s">
        <v>263</v>
      </c>
      <c r="D130" s="1" t="s">
        <v>264</v>
      </c>
      <c r="E130" s="1" t="s">
        <v>78</v>
      </c>
      <c r="F130" s="11">
        <v>900</v>
      </c>
      <c r="G130" s="11">
        <v>3360</v>
      </c>
      <c r="X130" s="13" t="s">
        <v>35</v>
      </c>
    </row>
    <row r="131" spans="2:24" ht="12">
      <c r="B131" s="1" t="s">
        <v>200</v>
      </c>
      <c r="C131" s="9" t="s">
        <v>265</v>
      </c>
      <c r="D131" s="1" t="s">
        <v>266</v>
      </c>
      <c r="E131" s="1" t="s">
        <v>78</v>
      </c>
      <c r="F131" s="11">
        <v>819</v>
      </c>
      <c r="G131" s="11">
        <v>3159</v>
      </c>
      <c r="X131" s="13" t="s">
        <v>35</v>
      </c>
    </row>
    <row r="132" spans="2:24" ht="12">
      <c r="B132" s="1" t="s">
        <v>200</v>
      </c>
      <c r="C132" s="9" t="s">
        <v>267</v>
      </c>
      <c r="D132" s="1" t="s">
        <v>268</v>
      </c>
      <c r="E132" s="1" t="s">
        <v>78</v>
      </c>
      <c r="F132" s="11">
        <v>900</v>
      </c>
      <c r="G132" s="11">
        <v>3375</v>
      </c>
      <c r="L132" s="12"/>
      <c r="O132" s="12"/>
      <c r="X132" s="13" t="s">
        <v>35</v>
      </c>
    </row>
    <row r="133" spans="2:24" ht="12">
      <c r="B133" s="1" t="s">
        <v>200</v>
      </c>
      <c r="C133" s="9" t="s">
        <v>269</v>
      </c>
      <c r="D133" s="1" t="s">
        <v>270</v>
      </c>
      <c r="E133" s="1" t="s">
        <v>78</v>
      </c>
      <c r="F133" s="12">
        <v>1040.1</v>
      </c>
      <c r="G133" s="11">
        <v>3908.4</v>
      </c>
      <c r="H133" s="12"/>
      <c r="I133" s="12"/>
      <c r="P133" s="12"/>
      <c r="Q133" s="12"/>
      <c r="X133" s="13" t="s">
        <v>35</v>
      </c>
    </row>
    <row r="134" spans="2:24" ht="12">
      <c r="B134" s="1" t="s">
        <v>200</v>
      </c>
      <c r="C134" s="9" t="s">
        <v>271</v>
      </c>
      <c r="D134" s="1" t="s">
        <v>272</v>
      </c>
      <c r="E134" s="1" t="s">
        <v>78</v>
      </c>
      <c r="F134" s="11">
        <v>1044</v>
      </c>
      <c r="G134" s="11">
        <v>3882</v>
      </c>
      <c r="H134" s="12"/>
      <c r="I134" s="12"/>
      <c r="X134" s="13" t="s">
        <v>35</v>
      </c>
    </row>
    <row r="135" spans="2:40" ht="12">
      <c r="B135" s="1" t="s">
        <v>200</v>
      </c>
      <c r="C135" s="9" t="s">
        <v>273</v>
      </c>
      <c r="D135" s="1" t="s">
        <v>274</v>
      </c>
      <c r="E135" s="1" t="s">
        <v>78</v>
      </c>
      <c r="F135" s="11">
        <v>847.5</v>
      </c>
      <c r="G135" s="11">
        <v>3165</v>
      </c>
      <c r="H135" s="12"/>
      <c r="I135" s="12"/>
      <c r="J135" s="12"/>
      <c r="K135" s="12"/>
      <c r="L135" s="12"/>
      <c r="M135" s="12"/>
      <c r="N135" s="12"/>
      <c r="O135" s="12"/>
      <c r="X135" s="13" t="s">
        <v>35</v>
      </c>
      <c r="AN135" s="18" t="s">
        <v>35</v>
      </c>
    </row>
    <row r="136" spans="2:24" ht="12">
      <c r="B136" s="1" t="s">
        <v>275</v>
      </c>
      <c r="C136" s="9" t="s">
        <v>276</v>
      </c>
      <c r="D136" s="15" t="s">
        <v>277</v>
      </c>
      <c r="E136" s="9" t="s">
        <v>39</v>
      </c>
      <c r="F136" s="12">
        <v>2175</v>
      </c>
      <c r="G136" s="11">
        <v>5757</v>
      </c>
      <c r="H136" s="12">
        <v>2175</v>
      </c>
      <c r="I136" s="11">
        <v>5757</v>
      </c>
      <c r="J136" s="11">
        <v>2590</v>
      </c>
      <c r="K136" s="11">
        <v>7004</v>
      </c>
      <c r="R136" s="11">
        <v>2817</v>
      </c>
      <c r="S136" s="14" t="s">
        <v>75</v>
      </c>
      <c r="T136" s="6">
        <v>2445</v>
      </c>
      <c r="U136" s="6">
        <v>6570</v>
      </c>
      <c r="V136" s="6">
        <v>2487</v>
      </c>
      <c r="W136" s="6">
        <v>6693</v>
      </c>
      <c r="X136" s="13" t="s">
        <v>35</v>
      </c>
    </row>
    <row r="137" spans="2:24" ht="12">
      <c r="B137" s="1" t="s">
        <v>275</v>
      </c>
      <c r="C137" s="9" t="s">
        <v>278</v>
      </c>
      <c r="D137" s="15" t="s">
        <v>279</v>
      </c>
      <c r="E137" s="10" t="s">
        <v>44</v>
      </c>
      <c r="F137" s="11">
        <v>2205</v>
      </c>
      <c r="G137" s="12">
        <v>6531</v>
      </c>
      <c r="H137" s="11">
        <v>2205</v>
      </c>
      <c r="I137" s="12">
        <v>6531</v>
      </c>
      <c r="X137" s="13" t="s">
        <v>35</v>
      </c>
    </row>
    <row r="138" spans="2:40" ht="12">
      <c r="B138" s="1" t="s">
        <v>275</v>
      </c>
      <c r="C138" s="9" t="s">
        <v>280</v>
      </c>
      <c r="D138" s="15" t="s">
        <v>281</v>
      </c>
      <c r="E138" s="9" t="s">
        <v>44</v>
      </c>
      <c r="F138" s="11">
        <v>1952</v>
      </c>
      <c r="G138" s="11">
        <v>6258</v>
      </c>
      <c r="H138" s="11">
        <v>1952</v>
      </c>
      <c r="I138" s="11">
        <v>6258</v>
      </c>
      <c r="J138" s="11">
        <v>3495</v>
      </c>
      <c r="K138" s="11">
        <v>10142</v>
      </c>
      <c r="L138" s="12"/>
      <c r="M138" s="12"/>
      <c r="N138" s="12"/>
      <c r="O138" s="12"/>
      <c r="P138" s="12"/>
      <c r="Q138" s="12"/>
      <c r="R138" s="12"/>
      <c r="S138" s="12"/>
      <c r="V138" s="12"/>
      <c r="X138" s="13" t="s">
        <v>35</v>
      </c>
      <c r="AN138" s="18" t="s">
        <v>35</v>
      </c>
    </row>
    <row r="139" spans="2:40" ht="12">
      <c r="B139" s="1" t="s">
        <v>275</v>
      </c>
      <c r="C139" s="9" t="s">
        <v>282</v>
      </c>
      <c r="D139" s="15" t="s">
        <v>283</v>
      </c>
      <c r="E139" s="9" t="s">
        <v>47</v>
      </c>
      <c r="F139" s="11">
        <v>1776</v>
      </c>
      <c r="G139" s="11">
        <v>4458</v>
      </c>
      <c r="H139" s="11">
        <v>1776</v>
      </c>
      <c r="I139" s="11">
        <v>4458</v>
      </c>
      <c r="X139" s="13" t="s">
        <v>35</v>
      </c>
      <c r="AN139" s="18" t="s">
        <v>35</v>
      </c>
    </row>
    <row r="140" spans="2:40" ht="12">
      <c r="B140" s="1" t="s">
        <v>275</v>
      </c>
      <c r="C140" s="9" t="s">
        <v>284</v>
      </c>
      <c r="D140" s="15" t="s">
        <v>285</v>
      </c>
      <c r="E140" s="9" t="s">
        <v>56</v>
      </c>
      <c r="F140" s="11">
        <v>1689</v>
      </c>
      <c r="G140" s="11">
        <v>4371</v>
      </c>
      <c r="H140" s="11">
        <v>1689</v>
      </c>
      <c r="I140" s="11">
        <v>4371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1"/>
      <c r="U140" s="11"/>
      <c r="V140" s="11"/>
      <c r="W140" s="11"/>
      <c r="X140" s="13" t="s">
        <v>35</v>
      </c>
      <c r="AN140" s="18" t="s">
        <v>35</v>
      </c>
    </row>
    <row r="141" spans="2:40" ht="12">
      <c r="B141" s="1" t="s">
        <v>275</v>
      </c>
      <c r="C141" s="9" t="s">
        <v>286</v>
      </c>
      <c r="D141" s="15" t="s">
        <v>287</v>
      </c>
      <c r="E141" s="9" t="s">
        <v>56</v>
      </c>
      <c r="F141" s="11">
        <v>1704</v>
      </c>
      <c r="G141" s="11">
        <v>4386</v>
      </c>
      <c r="H141" s="11">
        <v>1704</v>
      </c>
      <c r="I141" s="11">
        <v>4386</v>
      </c>
      <c r="K141" s="12"/>
      <c r="L141" s="12"/>
      <c r="M141" s="12"/>
      <c r="N141" s="12"/>
      <c r="O141" s="12"/>
      <c r="P141" s="12"/>
      <c r="Q141" s="12"/>
      <c r="R141" s="12"/>
      <c r="S141" s="12"/>
      <c r="V141" s="11"/>
      <c r="W141" s="11"/>
      <c r="X141" s="13" t="s">
        <v>35</v>
      </c>
      <c r="AN141" s="18" t="s">
        <v>35</v>
      </c>
    </row>
    <row r="142" spans="2:40" ht="12">
      <c r="B142" s="1" t="s">
        <v>275</v>
      </c>
      <c r="C142" s="9" t="s">
        <v>288</v>
      </c>
      <c r="D142" s="15" t="s">
        <v>289</v>
      </c>
      <c r="E142" s="9" t="s">
        <v>56</v>
      </c>
      <c r="F142" s="11">
        <v>1632</v>
      </c>
      <c r="G142" s="11">
        <v>4314</v>
      </c>
      <c r="H142" s="11">
        <v>1632</v>
      </c>
      <c r="I142" s="11">
        <v>4314</v>
      </c>
      <c r="L142" s="11"/>
      <c r="M142" s="11"/>
      <c r="T142" s="11"/>
      <c r="U142" s="11"/>
      <c r="V142" s="11"/>
      <c r="W142" s="11"/>
      <c r="X142" s="13" t="s">
        <v>35</v>
      </c>
      <c r="AN142" s="18" t="s">
        <v>35</v>
      </c>
    </row>
    <row r="143" spans="2:40" ht="12">
      <c r="B143" s="1" t="s">
        <v>275</v>
      </c>
      <c r="C143" s="9" t="s">
        <v>290</v>
      </c>
      <c r="D143" s="15" t="s">
        <v>291</v>
      </c>
      <c r="E143" s="9" t="s">
        <v>65</v>
      </c>
      <c r="F143" s="11">
        <v>1590</v>
      </c>
      <c r="G143" s="11">
        <v>4272</v>
      </c>
      <c r="H143" s="11">
        <v>1590</v>
      </c>
      <c r="I143" s="11">
        <v>4272</v>
      </c>
      <c r="K143" s="12"/>
      <c r="L143" s="11"/>
      <c r="M143" s="11"/>
      <c r="N143" s="12"/>
      <c r="O143" s="12"/>
      <c r="P143" s="12"/>
      <c r="Q143" s="12"/>
      <c r="R143" s="12"/>
      <c r="S143" s="12"/>
      <c r="V143" s="11"/>
      <c r="W143" s="11"/>
      <c r="X143" s="13" t="s">
        <v>35</v>
      </c>
      <c r="AN143" s="18" t="s">
        <v>35</v>
      </c>
    </row>
    <row r="144" spans="2:40" ht="12">
      <c r="B144" s="1" t="s">
        <v>275</v>
      </c>
      <c r="C144" s="9" t="s">
        <v>292</v>
      </c>
      <c r="D144" s="15" t="s">
        <v>293</v>
      </c>
      <c r="E144" s="9" t="s">
        <v>65</v>
      </c>
      <c r="F144" s="11">
        <v>1512</v>
      </c>
      <c r="G144" s="11">
        <v>4194</v>
      </c>
      <c r="H144" s="11">
        <v>1512</v>
      </c>
      <c r="I144" s="11">
        <v>4194</v>
      </c>
      <c r="J144" s="11"/>
      <c r="K144" s="11"/>
      <c r="L144" s="11"/>
      <c r="M144" s="11"/>
      <c r="N144" s="11"/>
      <c r="O144" s="11"/>
      <c r="V144" s="11"/>
      <c r="X144" s="13" t="s">
        <v>35</v>
      </c>
      <c r="AN144" s="18" t="s">
        <v>35</v>
      </c>
    </row>
    <row r="145" spans="2:40" ht="12">
      <c r="B145" s="1" t="s">
        <v>275</v>
      </c>
      <c r="C145" s="9" t="s">
        <v>294</v>
      </c>
      <c r="D145" s="15" t="s">
        <v>295</v>
      </c>
      <c r="E145" s="9" t="s">
        <v>65</v>
      </c>
      <c r="F145" s="11">
        <v>1722</v>
      </c>
      <c r="G145" s="11">
        <v>4404</v>
      </c>
      <c r="H145" s="11">
        <v>1722</v>
      </c>
      <c r="I145" s="11">
        <v>4404</v>
      </c>
      <c r="J145" s="12"/>
      <c r="K145" s="12"/>
      <c r="L145" s="12"/>
      <c r="M145" s="12"/>
      <c r="X145" s="13" t="s">
        <v>35</v>
      </c>
      <c r="AN145" s="18" t="s">
        <v>35</v>
      </c>
    </row>
    <row r="146" spans="2:24" ht="12">
      <c r="B146" s="1" t="s">
        <v>275</v>
      </c>
      <c r="C146" s="9" t="s">
        <v>296</v>
      </c>
      <c r="D146" s="15" t="s">
        <v>297</v>
      </c>
      <c r="E146" s="9" t="s">
        <v>65</v>
      </c>
      <c r="F146" s="11">
        <v>1731</v>
      </c>
      <c r="G146" s="11">
        <v>4413</v>
      </c>
      <c r="H146" s="11">
        <v>1731</v>
      </c>
      <c r="I146" s="11">
        <v>4413</v>
      </c>
      <c r="J146" s="12"/>
      <c r="K146" s="12"/>
      <c r="L146" s="12"/>
      <c r="M146" s="12"/>
      <c r="N146" s="12"/>
      <c r="O146" s="12"/>
      <c r="V146" s="12"/>
      <c r="W146" s="12"/>
      <c r="X146" s="13" t="s">
        <v>35</v>
      </c>
    </row>
    <row r="147" spans="2:40" ht="12">
      <c r="B147" s="1" t="s">
        <v>275</v>
      </c>
      <c r="C147" s="9" t="s">
        <v>298</v>
      </c>
      <c r="D147" s="15" t="s">
        <v>299</v>
      </c>
      <c r="E147" s="9" t="s">
        <v>65</v>
      </c>
      <c r="F147" s="11">
        <v>1542</v>
      </c>
      <c r="G147" s="11">
        <v>4224</v>
      </c>
      <c r="H147" s="11">
        <v>1542</v>
      </c>
      <c r="I147" s="11">
        <v>4224</v>
      </c>
      <c r="L147" s="12"/>
      <c r="M147" s="12"/>
      <c r="N147" s="12"/>
      <c r="O147" s="12"/>
      <c r="V147" s="12"/>
      <c r="X147" s="13" t="s">
        <v>35</v>
      </c>
      <c r="AN147" s="18" t="s">
        <v>35</v>
      </c>
    </row>
    <row r="148" spans="2:40" ht="12">
      <c r="B148" s="1" t="s">
        <v>275</v>
      </c>
      <c r="C148" s="9" t="s">
        <v>300</v>
      </c>
      <c r="D148" s="15" t="s">
        <v>301</v>
      </c>
      <c r="E148" s="9" t="s">
        <v>65</v>
      </c>
      <c r="F148" s="11">
        <v>1626</v>
      </c>
      <c r="G148" s="11">
        <v>4308</v>
      </c>
      <c r="H148" s="11">
        <v>1626</v>
      </c>
      <c r="I148" s="11">
        <v>4308</v>
      </c>
      <c r="J148" s="11"/>
      <c r="K148" s="11"/>
      <c r="L148" s="11"/>
      <c r="M148" s="11"/>
      <c r="N148" s="11"/>
      <c r="O148" s="11"/>
      <c r="P148" s="12"/>
      <c r="Q148" s="12"/>
      <c r="R148" s="11"/>
      <c r="S148" s="11"/>
      <c r="T148" s="11"/>
      <c r="U148" s="11"/>
      <c r="V148" s="11"/>
      <c r="W148" s="11"/>
      <c r="X148" s="13" t="s">
        <v>35</v>
      </c>
      <c r="AN148" s="18" t="s">
        <v>35</v>
      </c>
    </row>
    <row r="149" spans="2:40" ht="12">
      <c r="B149" s="1" t="s">
        <v>275</v>
      </c>
      <c r="C149" s="9" t="s">
        <v>302</v>
      </c>
      <c r="D149" s="15" t="s">
        <v>303</v>
      </c>
      <c r="E149" s="9" t="s">
        <v>65</v>
      </c>
      <c r="F149" s="11">
        <v>1545</v>
      </c>
      <c r="G149" s="11">
        <v>4227</v>
      </c>
      <c r="H149" s="11">
        <v>1545</v>
      </c>
      <c r="I149" s="11">
        <v>4227</v>
      </c>
      <c r="X149" s="13" t="s">
        <v>35</v>
      </c>
      <c r="AN149" s="18" t="s">
        <v>35</v>
      </c>
    </row>
    <row r="150" spans="2:40" ht="12">
      <c r="B150" s="1" t="s">
        <v>275</v>
      </c>
      <c r="C150" s="9" t="s">
        <v>304</v>
      </c>
      <c r="D150" s="15" t="s">
        <v>305</v>
      </c>
      <c r="E150" s="9" t="s">
        <v>74</v>
      </c>
      <c r="F150" s="11">
        <v>1521</v>
      </c>
      <c r="G150" s="11">
        <v>4203</v>
      </c>
      <c r="H150" s="11">
        <v>1521</v>
      </c>
      <c r="I150" s="11">
        <v>4203</v>
      </c>
      <c r="J150" s="12"/>
      <c r="K150" s="12"/>
      <c r="L150" s="12"/>
      <c r="M150" s="12"/>
      <c r="N150" s="12"/>
      <c r="O150" s="12"/>
      <c r="V150" s="12"/>
      <c r="W150" s="12"/>
      <c r="X150" s="13" t="s">
        <v>35</v>
      </c>
      <c r="AN150" s="18" t="s">
        <v>35</v>
      </c>
    </row>
    <row r="151" spans="2:40" ht="12">
      <c r="B151" s="1" t="s">
        <v>275</v>
      </c>
      <c r="C151" s="9" t="s">
        <v>306</v>
      </c>
      <c r="D151" s="15" t="s">
        <v>307</v>
      </c>
      <c r="E151" s="9" t="s">
        <v>74</v>
      </c>
      <c r="F151" s="11">
        <v>1440</v>
      </c>
      <c r="G151" s="11">
        <v>4122</v>
      </c>
      <c r="H151" s="11">
        <v>1440</v>
      </c>
      <c r="I151" s="11">
        <v>4122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V151" s="12"/>
      <c r="W151" s="12"/>
      <c r="X151" s="13" t="s">
        <v>35</v>
      </c>
      <c r="AN151" s="18" t="s">
        <v>35</v>
      </c>
    </row>
    <row r="152" spans="2:40" ht="12">
      <c r="B152" s="1" t="s">
        <v>275</v>
      </c>
      <c r="C152" s="9" t="s">
        <v>308</v>
      </c>
      <c r="D152" s="15" t="s">
        <v>309</v>
      </c>
      <c r="E152" s="9" t="s">
        <v>74</v>
      </c>
      <c r="F152" s="11">
        <v>1686</v>
      </c>
      <c r="G152" s="11">
        <v>4368</v>
      </c>
      <c r="H152" s="11">
        <v>1686</v>
      </c>
      <c r="I152" s="11">
        <v>4368</v>
      </c>
      <c r="V152" s="11"/>
      <c r="W152" s="11"/>
      <c r="X152" s="13" t="s">
        <v>35</v>
      </c>
      <c r="AN152" s="18" t="s">
        <v>35</v>
      </c>
    </row>
    <row r="153" spans="2:40" ht="12">
      <c r="B153" s="1" t="s">
        <v>275</v>
      </c>
      <c r="C153" s="9" t="s">
        <v>310</v>
      </c>
      <c r="D153" s="15" t="s">
        <v>311</v>
      </c>
      <c r="E153" s="9" t="s">
        <v>78</v>
      </c>
      <c r="F153" s="11">
        <v>1092</v>
      </c>
      <c r="G153" s="11">
        <v>3018</v>
      </c>
      <c r="H153" s="11"/>
      <c r="I153" s="11"/>
      <c r="X153" s="13" t="s">
        <v>35</v>
      </c>
      <c r="AN153" s="18" t="s">
        <v>35</v>
      </c>
    </row>
    <row r="154" spans="2:40" ht="12">
      <c r="B154" s="1" t="s">
        <v>275</v>
      </c>
      <c r="C154" s="9" t="s">
        <v>312</v>
      </c>
      <c r="D154" s="15" t="s">
        <v>313</v>
      </c>
      <c r="E154" s="9" t="s">
        <v>78</v>
      </c>
      <c r="F154" s="11">
        <v>1062</v>
      </c>
      <c r="G154" s="11">
        <v>2988</v>
      </c>
      <c r="H154" s="11"/>
      <c r="I154" s="11"/>
      <c r="X154" s="13" t="s">
        <v>35</v>
      </c>
      <c r="AN154" s="18" t="s">
        <v>35</v>
      </c>
    </row>
    <row r="155" spans="2:40" ht="12">
      <c r="B155" s="1" t="s">
        <v>275</v>
      </c>
      <c r="C155" s="9" t="s">
        <v>314</v>
      </c>
      <c r="D155" s="15" t="s">
        <v>315</v>
      </c>
      <c r="E155" s="9" t="s">
        <v>78</v>
      </c>
      <c r="F155" s="11">
        <v>1152</v>
      </c>
      <c r="G155" s="11">
        <v>3078</v>
      </c>
      <c r="H155" s="11"/>
      <c r="I155" s="11"/>
      <c r="X155" s="13" t="s">
        <v>35</v>
      </c>
      <c r="AN155" s="18" t="s">
        <v>35</v>
      </c>
    </row>
    <row r="156" spans="2:40" ht="12">
      <c r="B156" s="1" t="s">
        <v>275</v>
      </c>
      <c r="C156" s="9" t="s">
        <v>316</v>
      </c>
      <c r="D156" s="15" t="s">
        <v>317</v>
      </c>
      <c r="E156" s="9" t="s">
        <v>78</v>
      </c>
      <c r="F156" s="11">
        <v>1137</v>
      </c>
      <c r="G156" s="11">
        <v>3063</v>
      </c>
      <c r="H156" s="11"/>
      <c r="I156" s="11"/>
      <c r="K156" s="12"/>
      <c r="L156" s="12"/>
      <c r="M156" s="12"/>
      <c r="N156" s="12"/>
      <c r="O156" s="12"/>
      <c r="P156" s="12"/>
      <c r="Q156" s="12"/>
      <c r="R156" s="12"/>
      <c r="S156" s="12"/>
      <c r="V156" s="12"/>
      <c r="W156" s="12"/>
      <c r="X156" s="13" t="s">
        <v>35</v>
      </c>
      <c r="AN156" s="18" t="s">
        <v>35</v>
      </c>
    </row>
    <row r="157" spans="2:40" ht="12">
      <c r="B157" s="1" t="s">
        <v>275</v>
      </c>
      <c r="C157" s="9" t="s">
        <v>318</v>
      </c>
      <c r="D157" s="15" t="s">
        <v>319</v>
      </c>
      <c r="E157" s="9" t="s">
        <v>78</v>
      </c>
      <c r="F157" s="11">
        <v>1086</v>
      </c>
      <c r="G157" s="11">
        <v>3012</v>
      </c>
      <c r="H157" s="11"/>
      <c r="I157" s="11"/>
      <c r="X157" s="13" t="s">
        <v>35</v>
      </c>
      <c r="AN157" s="18" t="s">
        <v>35</v>
      </c>
    </row>
    <row r="158" spans="2:40" ht="12">
      <c r="B158" s="1" t="s">
        <v>275</v>
      </c>
      <c r="C158" s="9" t="s">
        <v>320</v>
      </c>
      <c r="D158" s="15" t="s">
        <v>321</v>
      </c>
      <c r="E158" s="9" t="s">
        <v>78</v>
      </c>
      <c r="F158" s="11">
        <v>1047</v>
      </c>
      <c r="G158" s="11">
        <v>2973</v>
      </c>
      <c r="H158" s="11"/>
      <c r="I158" s="11"/>
      <c r="X158" s="13" t="s">
        <v>35</v>
      </c>
      <c r="AN158" s="18" t="s">
        <v>35</v>
      </c>
    </row>
    <row r="159" spans="2:40" ht="12">
      <c r="B159" s="1" t="s">
        <v>275</v>
      </c>
      <c r="C159" s="9" t="s">
        <v>322</v>
      </c>
      <c r="D159" s="15" t="s">
        <v>323</v>
      </c>
      <c r="E159" s="9" t="s">
        <v>78</v>
      </c>
      <c r="F159" s="11">
        <v>1057</v>
      </c>
      <c r="G159" s="11">
        <v>3183</v>
      </c>
      <c r="H159" s="11"/>
      <c r="I159" s="11"/>
      <c r="X159" s="13" t="s">
        <v>35</v>
      </c>
      <c r="AN159" s="18" t="s">
        <v>35</v>
      </c>
    </row>
    <row r="160" spans="2:40" ht="12">
      <c r="B160" s="1" t="s">
        <v>275</v>
      </c>
      <c r="C160" s="9" t="s">
        <v>324</v>
      </c>
      <c r="D160" s="15" t="s">
        <v>325</v>
      </c>
      <c r="E160" s="9" t="s">
        <v>78</v>
      </c>
      <c r="F160" s="11">
        <v>1062</v>
      </c>
      <c r="G160" s="11">
        <v>2988</v>
      </c>
      <c r="H160" s="11"/>
      <c r="I160" s="11"/>
      <c r="X160" s="13" t="s">
        <v>35</v>
      </c>
      <c r="AN160" s="18" t="s">
        <v>35</v>
      </c>
    </row>
    <row r="161" spans="2:24" ht="12">
      <c r="B161" s="1" t="s">
        <v>275</v>
      </c>
      <c r="C161" s="9" t="s">
        <v>326</v>
      </c>
      <c r="D161" s="15" t="s">
        <v>327</v>
      </c>
      <c r="E161" s="9" t="s">
        <v>78</v>
      </c>
      <c r="F161" s="11">
        <v>1077</v>
      </c>
      <c r="G161" s="11">
        <v>3003</v>
      </c>
      <c r="H161" s="11"/>
      <c r="I161" s="11"/>
      <c r="X161" s="13" t="s">
        <v>35</v>
      </c>
    </row>
    <row r="162" spans="2:24" ht="12">
      <c r="B162" s="1" t="s">
        <v>275</v>
      </c>
      <c r="C162" s="9" t="s">
        <v>328</v>
      </c>
      <c r="D162" s="15" t="s">
        <v>329</v>
      </c>
      <c r="E162" s="9" t="s">
        <v>78</v>
      </c>
      <c r="F162" s="11">
        <v>1101</v>
      </c>
      <c r="G162" s="11">
        <v>3027</v>
      </c>
      <c r="H162" s="11"/>
      <c r="I162" s="11"/>
      <c r="X162" s="13" t="s">
        <v>35</v>
      </c>
    </row>
    <row r="163" spans="2:24" ht="12">
      <c r="B163" s="1" t="s">
        <v>275</v>
      </c>
      <c r="C163" s="9" t="s">
        <v>330</v>
      </c>
      <c r="D163" s="15" t="s">
        <v>331</v>
      </c>
      <c r="E163" s="9" t="s">
        <v>78</v>
      </c>
      <c r="F163" s="11">
        <v>1137</v>
      </c>
      <c r="G163" s="11">
        <v>3063</v>
      </c>
      <c r="H163" s="11"/>
      <c r="I163" s="11"/>
      <c r="X163" s="13" t="s">
        <v>35</v>
      </c>
    </row>
    <row r="164" spans="2:24" ht="12">
      <c r="B164" s="1" t="s">
        <v>275</v>
      </c>
      <c r="C164" s="9" t="s">
        <v>332</v>
      </c>
      <c r="D164" s="15" t="s">
        <v>333</v>
      </c>
      <c r="E164" s="9" t="s">
        <v>78</v>
      </c>
      <c r="F164" s="11">
        <v>1248</v>
      </c>
      <c r="G164" s="11">
        <v>3174</v>
      </c>
      <c r="H164" s="11"/>
      <c r="I164" s="11"/>
      <c r="K164" s="12"/>
      <c r="L164" s="12"/>
      <c r="M164" s="12"/>
      <c r="N164" s="12"/>
      <c r="O164" s="12"/>
      <c r="P164" s="12"/>
      <c r="Q164" s="12"/>
      <c r="R164" s="12"/>
      <c r="S164" s="12"/>
      <c r="V164" s="11"/>
      <c r="W164" s="11"/>
      <c r="X164" s="13" t="s">
        <v>35</v>
      </c>
    </row>
    <row r="165" spans="2:24" ht="12">
      <c r="B165" s="1" t="s">
        <v>275</v>
      </c>
      <c r="C165" s="9" t="s">
        <v>334</v>
      </c>
      <c r="D165" s="15" t="s">
        <v>335</v>
      </c>
      <c r="E165" s="9" t="s">
        <v>78</v>
      </c>
      <c r="F165" s="11">
        <v>1121</v>
      </c>
      <c r="G165" s="11">
        <v>2759</v>
      </c>
      <c r="H165" s="11"/>
      <c r="I165" s="11"/>
      <c r="X165" s="13" t="s">
        <v>35</v>
      </c>
    </row>
    <row r="166" spans="2:24" ht="12">
      <c r="B166" s="1" t="s">
        <v>275</v>
      </c>
      <c r="C166" s="9" t="s">
        <v>336</v>
      </c>
      <c r="D166" s="15" t="s">
        <v>337</v>
      </c>
      <c r="E166" s="9" t="s">
        <v>78</v>
      </c>
      <c r="F166" s="11">
        <v>1062</v>
      </c>
      <c r="G166" s="11">
        <v>2988</v>
      </c>
      <c r="H166" s="11"/>
      <c r="I166" s="11"/>
      <c r="X166" s="13" t="s">
        <v>35</v>
      </c>
    </row>
    <row r="167" spans="2:24" ht="12">
      <c r="B167" s="1" t="s">
        <v>275</v>
      </c>
      <c r="C167" s="9" t="s">
        <v>338</v>
      </c>
      <c r="D167" s="15" t="s">
        <v>339</v>
      </c>
      <c r="E167" s="9" t="s">
        <v>78</v>
      </c>
      <c r="F167" s="11">
        <v>1107</v>
      </c>
      <c r="G167" s="11">
        <v>3033</v>
      </c>
      <c r="H167" s="11"/>
      <c r="I167" s="11"/>
      <c r="X167" s="13" t="s">
        <v>35</v>
      </c>
    </row>
    <row r="168" spans="2:24" ht="12">
      <c r="B168" s="1" t="s">
        <v>275</v>
      </c>
      <c r="C168" s="9" t="s">
        <v>340</v>
      </c>
      <c r="D168" s="10" t="s">
        <v>341</v>
      </c>
      <c r="E168" s="9" t="s">
        <v>123</v>
      </c>
      <c r="F168" s="11">
        <v>555</v>
      </c>
      <c r="G168" s="11">
        <v>745</v>
      </c>
      <c r="X168" s="13" t="s">
        <v>35</v>
      </c>
    </row>
    <row r="169" spans="2:24" ht="12">
      <c r="B169" s="1" t="s">
        <v>275</v>
      </c>
      <c r="C169" s="9" t="s">
        <v>342</v>
      </c>
      <c r="D169" s="10" t="s">
        <v>343</v>
      </c>
      <c r="E169" s="9" t="s">
        <v>123</v>
      </c>
      <c r="F169" s="11">
        <v>550</v>
      </c>
      <c r="G169" s="11">
        <v>1110</v>
      </c>
      <c r="X169" s="13" t="s">
        <v>35</v>
      </c>
    </row>
    <row r="170" spans="2:24" ht="12">
      <c r="B170" s="1" t="s">
        <v>275</v>
      </c>
      <c r="C170" s="9" t="s">
        <v>344</v>
      </c>
      <c r="D170" s="10" t="s">
        <v>345</v>
      </c>
      <c r="E170" s="9" t="s">
        <v>123</v>
      </c>
      <c r="F170" s="6">
        <v>555</v>
      </c>
      <c r="G170" s="11">
        <v>915</v>
      </c>
      <c r="X170" s="13" t="s">
        <v>35</v>
      </c>
    </row>
    <row r="171" spans="2:24" ht="12">
      <c r="B171" s="1" t="s">
        <v>275</v>
      </c>
      <c r="C171" s="9" t="s">
        <v>346</v>
      </c>
      <c r="D171" s="10" t="s">
        <v>347</v>
      </c>
      <c r="E171" s="9" t="s">
        <v>123</v>
      </c>
      <c r="F171" s="11">
        <v>552</v>
      </c>
      <c r="G171" s="11">
        <v>924</v>
      </c>
      <c r="X171" s="13" t="s">
        <v>35</v>
      </c>
    </row>
    <row r="172" spans="2:24" ht="12">
      <c r="B172" s="1" t="s">
        <v>275</v>
      </c>
      <c r="C172" s="9" t="s">
        <v>348</v>
      </c>
      <c r="D172" s="10" t="s">
        <v>349</v>
      </c>
      <c r="E172" s="9" t="s">
        <v>123</v>
      </c>
      <c r="F172" s="11">
        <v>564</v>
      </c>
      <c r="G172" s="11">
        <v>924</v>
      </c>
      <c r="X172" s="13" t="s">
        <v>35</v>
      </c>
    </row>
    <row r="173" spans="2:24" ht="12">
      <c r="B173" s="1" t="s">
        <v>275</v>
      </c>
      <c r="C173" s="9" t="s">
        <v>350</v>
      </c>
      <c r="D173" s="10" t="s">
        <v>351</v>
      </c>
      <c r="E173" s="9" t="s">
        <v>123</v>
      </c>
      <c r="F173" s="11">
        <v>558</v>
      </c>
      <c r="G173" s="11">
        <v>918</v>
      </c>
      <c r="X173" s="13" t="s">
        <v>35</v>
      </c>
    </row>
    <row r="174" spans="2:24" ht="12">
      <c r="B174" s="1" t="s">
        <v>275</v>
      </c>
      <c r="C174" s="9" t="s">
        <v>352</v>
      </c>
      <c r="D174" s="10" t="s">
        <v>353</v>
      </c>
      <c r="E174" s="9" t="s">
        <v>123</v>
      </c>
      <c r="F174" s="11">
        <v>567</v>
      </c>
      <c r="G174" s="11">
        <v>927</v>
      </c>
      <c r="X174" s="13" t="s">
        <v>35</v>
      </c>
    </row>
    <row r="175" spans="2:24" ht="12">
      <c r="B175" s="1" t="s">
        <v>275</v>
      </c>
      <c r="C175" s="9" t="s">
        <v>354</v>
      </c>
      <c r="D175" s="10" t="s">
        <v>355</v>
      </c>
      <c r="E175" s="9" t="s">
        <v>123</v>
      </c>
      <c r="F175" s="11">
        <v>555</v>
      </c>
      <c r="G175" s="11">
        <v>915</v>
      </c>
      <c r="X175" s="13" t="s">
        <v>35</v>
      </c>
    </row>
    <row r="176" spans="2:24" ht="12">
      <c r="B176" s="1" t="s">
        <v>275</v>
      </c>
      <c r="C176" s="9" t="s">
        <v>356</v>
      </c>
      <c r="D176" s="10" t="s">
        <v>357</v>
      </c>
      <c r="E176" s="9" t="s">
        <v>123</v>
      </c>
      <c r="F176" s="11">
        <v>555</v>
      </c>
      <c r="G176" s="11">
        <v>1110</v>
      </c>
      <c r="X176" s="13" t="s">
        <v>35</v>
      </c>
    </row>
    <row r="177" spans="2:24" ht="12">
      <c r="B177" s="1" t="s">
        <v>275</v>
      </c>
      <c r="C177" s="9" t="s">
        <v>358</v>
      </c>
      <c r="D177" s="10" t="s">
        <v>359</v>
      </c>
      <c r="E177" s="9" t="s">
        <v>123</v>
      </c>
      <c r="F177" s="11">
        <v>555</v>
      </c>
      <c r="G177" s="11">
        <v>1110</v>
      </c>
      <c r="X177" s="13" t="s">
        <v>35</v>
      </c>
    </row>
    <row r="178" spans="2:24" ht="12">
      <c r="B178" s="1" t="s">
        <v>275</v>
      </c>
      <c r="C178" s="9" t="s">
        <v>360</v>
      </c>
      <c r="D178" s="10" t="s">
        <v>361</v>
      </c>
      <c r="E178" s="9" t="s">
        <v>123</v>
      </c>
      <c r="F178" s="11">
        <v>612</v>
      </c>
      <c r="G178" s="11">
        <v>900</v>
      </c>
      <c r="X178" s="13" t="s">
        <v>35</v>
      </c>
    </row>
    <row r="179" spans="2:24" ht="12">
      <c r="B179" s="1" t="s">
        <v>275</v>
      </c>
      <c r="C179" s="9" t="s">
        <v>362</v>
      </c>
      <c r="D179" s="10" t="s">
        <v>363</v>
      </c>
      <c r="E179" s="9" t="s">
        <v>123</v>
      </c>
      <c r="F179" s="11">
        <v>540</v>
      </c>
      <c r="G179" s="11">
        <v>1080</v>
      </c>
      <c r="X179" s="13" t="s">
        <v>35</v>
      </c>
    </row>
    <row r="180" spans="2:24" ht="12">
      <c r="B180" s="1" t="s">
        <v>275</v>
      </c>
      <c r="C180" s="9" t="s">
        <v>364</v>
      </c>
      <c r="D180" s="10" t="s">
        <v>365</v>
      </c>
      <c r="E180" s="9" t="s">
        <v>123</v>
      </c>
      <c r="F180" s="11">
        <v>573</v>
      </c>
      <c r="G180" s="11">
        <v>933</v>
      </c>
      <c r="X180" s="13" t="s">
        <v>35</v>
      </c>
    </row>
    <row r="181" spans="2:24" ht="12">
      <c r="B181" s="1" t="s">
        <v>275</v>
      </c>
      <c r="C181" s="9" t="s">
        <v>366</v>
      </c>
      <c r="D181" s="10" t="s">
        <v>367</v>
      </c>
      <c r="E181" s="9" t="s">
        <v>123</v>
      </c>
      <c r="F181" s="11">
        <v>609</v>
      </c>
      <c r="G181" s="11">
        <v>969</v>
      </c>
      <c r="X181" s="13" t="s">
        <v>35</v>
      </c>
    </row>
    <row r="182" spans="2:24" ht="12">
      <c r="B182" s="1" t="s">
        <v>275</v>
      </c>
      <c r="C182" s="9" t="s">
        <v>368</v>
      </c>
      <c r="D182" s="10" t="s">
        <v>369</v>
      </c>
      <c r="E182" s="9" t="s">
        <v>123</v>
      </c>
      <c r="F182" s="11">
        <v>588</v>
      </c>
      <c r="G182" s="11">
        <v>948</v>
      </c>
      <c r="X182" s="13" t="s">
        <v>35</v>
      </c>
    </row>
    <row r="183" spans="2:24" ht="12">
      <c r="B183" s="1" t="s">
        <v>275</v>
      </c>
      <c r="C183" s="9" t="s">
        <v>370</v>
      </c>
      <c r="D183" s="10" t="s">
        <v>371</v>
      </c>
      <c r="E183" s="9" t="s">
        <v>123</v>
      </c>
      <c r="F183" s="11">
        <v>654</v>
      </c>
      <c r="G183" s="11">
        <v>1002</v>
      </c>
      <c r="X183" s="13" t="s">
        <v>35</v>
      </c>
    </row>
    <row r="184" spans="2:24" ht="12">
      <c r="B184" s="1" t="s">
        <v>275</v>
      </c>
      <c r="C184" s="9" t="s">
        <v>372</v>
      </c>
      <c r="D184" s="10" t="s">
        <v>373</v>
      </c>
      <c r="E184" s="9" t="s">
        <v>123</v>
      </c>
      <c r="F184" s="11">
        <v>555</v>
      </c>
      <c r="G184" s="11">
        <v>1110</v>
      </c>
      <c r="X184" s="13" t="s">
        <v>35</v>
      </c>
    </row>
    <row r="185" spans="2:24" ht="12">
      <c r="B185" s="1" t="s">
        <v>275</v>
      </c>
      <c r="C185" s="9" t="s">
        <v>374</v>
      </c>
      <c r="D185" s="10" t="s">
        <v>375</v>
      </c>
      <c r="E185" s="9" t="s">
        <v>123</v>
      </c>
      <c r="F185" s="11">
        <v>591</v>
      </c>
      <c r="G185" s="11">
        <v>951</v>
      </c>
      <c r="X185" s="13" t="s">
        <v>35</v>
      </c>
    </row>
    <row r="186" spans="2:24" ht="12">
      <c r="B186" s="1" t="s">
        <v>275</v>
      </c>
      <c r="C186" s="9" t="s">
        <v>376</v>
      </c>
      <c r="D186" s="10" t="s">
        <v>377</v>
      </c>
      <c r="E186" s="9" t="s">
        <v>123</v>
      </c>
      <c r="F186" s="11">
        <v>606</v>
      </c>
      <c r="G186" s="11">
        <v>966</v>
      </c>
      <c r="X186" s="13" t="s">
        <v>35</v>
      </c>
    </row>
    <row r="187" spans="2:24" ht="12">
      <c r="B187" s="1" t="s">
        <v>275</v>
      </c>
      <c r="C187" s="9" t="s">
        <v>378</v>
      </c>
      <c r="D187" s="10" t="s">
        <v>379</v>
      </c>
      <c r="E187" s="9" t="s">
        <v>123</v>
      </c>
      <c r="F187" s="11">
        <v>504</v>
      </c>
      <c r="G187" s="11">
        <v>828</v>
      </c>
      <c r="X187" s="13" t="s">
        <v>35</v>
      </c>
    </row>
    <row r="188" spans="2:24" ht="12">
      <c r="B188" s="1" t="s">
        <v>275</v>
      </c>
      <c r="C188" s="9" t="s">
        <v>380</v>
      </c>
      <c r="D188" s="10" t="s">
        <v>381</v>
      </c>
      <c r="E188" s="9" t="s">
        <v>123</v>
      </c>
      <c r="F188" s="11">
        <v>549</v>
      </c>
      <c r="G188" s="11">
        <v>909</v>
      </c>
      <c r="X188" s="13" t="s">
        <v>35</v>
      </c>
    </row>
    <row r="189" spans="2:24" ht="12">
      <c r="B189" s="1" t="s">
        <v>275</v>
      </c>
      <c r="C189" s="9" t="s">
        <v>382</v>
      </c>
      <c r="D189" s="10" t="s">
        <v>383</v>
      </c>
      <c r="E189" s="9" t="s">
        <v>123</v>
      </c>
      <c r="F189" s="11">
        <v>540</v>
      </c>
      <c r="G189" s="11">
        <v>900</v>
      </c>
      <c r="X189" s="13" t="s">
        <v>35</v>
      </c>
    </row>
    <row r="190" spans="2:24" ht="12">
      <c r="B190" s="1" t="s">
        <v>275</v>
      </c>
      <c r="C190" s="9" t="s">
        <v>384</v>
      </c>
      <c r="D190" s="10" t="s">
        <v>385</v>
      </c>
      <c r="E190" s="9" t="s">
        <v>123</v>
      </c>
      <c r="F190" s="11">
        <v>612</v>
      </c>
      <c r="G190" s="11">
        <v>972</v>
      </c>
      <c r="X190" s="13" t="s">
        <v>35</v>
      </c>
    </row>
    <row r="191" spans="2:24" ht="12">
      <c r="B191" s="1" t="s">
        <v>275</v>
      </c>
      <c r="C191" s="9" t="s">
        <v>386</v>
      </c>
      <c r="D191" s="10" t="s">
        <v>387</v>
      </c>
      <c r="E191" s="9" t="s">
        <v>123</v>
      </c>
      <c r="F191" s="11">
        <v>555</v>
      </c>
      <c r="G191" s="11">
        <v>555</v>
      </c>
      <c r="X191" s="13" t="s">
        <v>35</v>
      </c>
    </row>
    <row r="192" spans="2:24" ht="12">
      <c r="B192" s="1" t="s">
        <v>275</v>
      </c>
      <c r="C192" s="9" t="s">
        <v>388</v>
      </c>
      <c r="D192" s="10" t="s">
        <v>389</v>
      </c>
      <c r="E192" s="9" t="s">
        <v>123</v>
      </c>
      <c r="F192" s="11">
        <v>555</v>
      </c>
      <c r="G192" s="11">
        <v>1110</v>
      </c>
      <c r="X192" s="13" t="s">
        <v>35</v>
      </c>
    </row>
    <row r="193" spans="2:24" ht="12">
      <c r="B193" s="1" t="s">
        <v>275</v>
      </c>
      <c r="C193" s="9" t="s">
        <v>390</v>
      </c>
      <c r="D193" s="10" t="s">
        <v>391</v>
      </c>
      <c r="E193" s="9" t="s">
        <v>123</v>
      </c>
      <c r="F193" s="11">
        <v>615</v>
      </c>
      <c r="G193" s="11">
        <v>1230</v>
      </c>
      <c r="X193" s="13" t="s">
        <v>35</v>
      </c>
    </row>
    <row r="194" spans="2:24" ht="12">
      <c r="B194" s="1" t="s">
        <v>275</v>
      </c>
      <c r="C194" s="9" t="s">
        <v>392</v>
      </c>
      <c r="D194" s="10" t="s">
        <v>393</v>
      </c>
      <c r="E194" s="9" t="s">
        <v>123</v>
      </c>
      <c r="F194" s="11">
        <v>570</v>
      </c>
      <c r="G194" s="11">
        <v>1080</v>
      </c>
      <c r="X194" s="13" t="s">
        <v>35</v>
      </c>
    </row>
    <row r="195" spans="2:24" ht="12">
      <c r="B195" s="1" t="s">
        <v>275</v>
      </c>
      <c r="C195" s="9" t="s">
        <v>394</v>
      </c>
      <c r="D195" s="10" t="s">
        <v>395</v>
      </c>
      <c r="E195" s="9" t="s">
        <v>123</v>
      </c>
      <c r="F195" s="6">
        <v>540</v>
      </c>
      <c r="G195" s="11">
        <v>1080</v>
      </c>
      <c r="X195" s="13" t="s">
        <v>35</v>
      </c>
    </row>
    <row r="196" spans="2:24" ht="12">
      <c r="B196" s="1" t="s">
        <v>275</v>
      </c>
      <c r="C196" s="9" t="s">
        <v>396</v>
      </c>
      <c r="D196" s="10" t="s">
        <v>397</v>
      </c>
      <c r="E196" s="9" t="s">
        <v>123</v>
      </c>
      <c r="F196" s="11">
        <v>556</v>
      </c>
      <c r="G196" s="11">
        <v>1212</v>
      </c>
      <c r="X196" s="13" t="s">
        <v>35</v>
      </c>
    </row>
    <row r="197" spans="2:24" ht="12">
      <c r="B197" s="1" t="s">
        <v>275</v>
      </c>
      <c r="C197" s="9" t="s">
        <v>398</v>
      </c>
      <c r="D197" s="10" t="s">
        <v>399</v>
      </c>
      <c r="E197" s="9" t="s">
        <v>123</v>
      </c>
      <c r="F197" s="11">
        <v>555</v>
      </c>
      <c r="G197" s="11">
        <v>1667</v>
      </c>
      <c r="X197" s="13" t="s">
        <v>35</v>
      </c>
    </row>
    <row r="198" spans="2:24" ht="12">
      <c r="B198" s="1" t="s">
        <v>275</v>
      </c>
      <c r="C198" s="9" t="s">
        <v>400</v>
      </c>
      <c r="D198" s="10" t="s">
        <v>401</v>
      </c>
      <c r="E198" s="9" t="s">
        <v>123</v>
      </c>
      <c r="F198" s="11">
        <v>574</v>
      </c>
      <c r="G198" s="11">
        <v>934</v>
      </c>
      <c r="X198" s="13" t="s">
        <v>35</v>
      </c>
    </row>
    <row r="199" spans="2:24" ht="12">
      <c r="B199" s="1" t="s">
        <v>275</v>
      </c>
      <c r="C199" s="9" t="s">
        <v>402</v>
      </c>
      <c r="D199" s="10" t="s">
        <v>403</v>
      </c>
      <c r="E199" s="9" t="s">
        <v>123</v>
      </c>
      <c r="F199" s="11">
        <v>603</v>
      </c>
      <c r="G199" s="11">
        <v>963</v>
      </c>
      <c r="X199" s="13" t="s">
        <v>35</v>
      </c>
    </row>
    <row r="200" spans="2:24" ht="12">
      <c r="B200" s="1" t="s">
        <v>275</v>
      </c>
      <c r="C200" s="9" t="s">
        <v>404</v>
      </c>
      <c r="D200" s="10" t="s">
        <v>405</v>
      </c>
      <c r="E200" s="9" t="s">
        <v>123</v>
      </c>
      <c r="F200" s="11">
        <v>558</v>
      </c>
      <c r="G200" s="11">
        <v>918</v>
      </c>
      <c r="X200" s="13" t="s">
        <v>35</v>
      </c>
    </row>
    <row r="201" spans="2:24" ht="12">
      <c r="B201" s="1" t="s">
        <v>275</v>
      </c>
      <c r="C201" s="9" t="s">
        <v>406</v>
      </c>
      <c r="D201" s="15" t="s">
        <v>407</v>
      </c>
      <c r="E201" s="10" t="s">
        <v>199</v>
      </c>
      <c r="F201" s="12">
        <v>2031</v>
      </c>
      <c r="G201" s="11">
        <v>5613</v>
      </c>
      <c r="H201" s="12">
        <v>2031</v>
      </c>
      <c r="I201" s="11">
        <v>5613</v>
      </c>
      <c r="J201" s="12"/>
      <c r="L201" s="11">
        <v>4506</v>
      </c>
      <c r="M201" s="11">
        <v>13035</v>
      </c>
      <c r="N201" s="11">
        <v>4506</v>
      </c>
      <c r="O201" s="11">
        <v>13035</v>
      </c>
      <c r="X201" s="13" t="s">
        <v>35</v>
      </c>
    </row>
    <row r="202" spans="2:24" ht="12">
      <c r="B202" s="1" t="s">
        <v>275</v>
      </c>
      <c r="C202" s="9" t="s">
        <v>408</v>
      </c>
      <c r="D202" s="15" t="s">
        <v>409</v>
      </c>
      <c r="E202" s="9" t="s">
        <v>199</v>
      </c>
      <c r="F202" s="11">
        <v>1548</v>
      </c>
      <c r="G202" s="11">
        <v>4230</v>
      </c>
      <c r="H202" s="11">
        <v>1548</v>
      </c>
      <c r="I202" s="11">
        <v>4230</v>
      </c>
      <c r="V202" s="11"/>
      <c r="W202" s="11"/>
      <c r="X202" s="13" t="s">
        <v>35</v>
      </c>
    </row>
    <row r="203" spans="2:24" ht="12">
      <c r="B203" s="1" t="s">
        <v>410</v>
      </c>
      <c r="C203" s="9" t="s">
        <v>411</v>
      </c>
      <c r="D203" s="15" t="s">
        <v>412</v>
      </c>
      <c r="E203" s="10" t="s">
        <v>39</v>
      </c>
      <c r="F203" s="11">
        <f>(840*2)+(159*2)</f>
        <v>1998</v>
      </c>
      <c r="G203" s="12">
        <f>2520*2+159*2</f>
        <v>5358</v>
      </c>
      <c r="H203" s="11">
        <f>920*2+159*2</f>
        <v>2158</v>
      </c>
      <c r="I203" s="11">
        <f>2760*2+159*2</f>
        <v>5838</v>
      </c>
      <c r="J203" s="11">
        <f>2760+159*2</f>
        <v>3078</v>
      </c>
      <c r="K203" s="11">
        <f>8090+159*2</f>
        <v>8408</v>
      </c>
      <c r="L203" s="11">
        <f>5530+159*2</f>
        <v>5848</v>
      </c>
      <c r="M203" s="11">
        <f>15270+159*2</f>
        <v>15588</v>
      </c>
      <c r="N203" s="11">
        <f>4650+159*2</f>
        <v>4968</v>
      </c>
      <c r="O203" s="11">
        <f>13740+159*2</f>
        <v>14058</v>
      </c>
      <c r="X203" s="13" t="s">
        <v>35</v>
      </c>
    </row>
    <row r="204" spans="2:24" ht="12">
      <c r="B204" s="1" t="s">
        <v>410</v>
      </c>
      <c r="C204" s="9" t="s">
        <v>413</v>
      </c>
      <c r="D204" s="15" t="s">
        <v>414</v>
      </c>
      <c r="E204" s="10" t="s">
        <v>44</v>
      </c>
      <c r="F204" s="12">
        <f>840*2+200</f>
        <v>1880</v>
      </c>
      <c r="G204" s="11">
        <f>2520*2+200</f>
        <v>5240</v>
      </c>
      <c r="H204" s="11">
        <f>920*2+200</f>
        <v>2040</v>
      </c>
      <c r="I204" s="11">
        <f>2760*2+200</f>
        <v>5720</v>
      </c>
      <c r="J204" s="11">
        <f>2760+200</f>
        <v>2960</v>
      </c>
      <c r="K204" s="11">
        <f>8090+200</f>
        <v>8290</v>
      </c>
      <c r="L204" s="11">
        <f>5530+200</f>
        <v>5730</v>
      </c>
      <c r="M204" s="11">
        <f>15270+200</f>
        <v>15470</v>
      </c>
      <c r="N204" s="11">
        <f>4650+200</f>
        <v>4850</v>
      </c>
      <c r="O204" s="11">
        <f>13740+200</f>
        <v>13940</v>
      </c>
      <c r="X204" s="13" t="s">
        <v>35</v>
      </c>
    </row>
    <row r="205" spans="2:24" ht="12">
      <c r="B205" s="1" t="s">
        <v>410</v>
      </c>
      <c r="C205" s="9" t="s">
        <v>415</v>
      </c>
      <c r="D205" s="15" t="s">
        <v>416</v>
      </c>
      <c r="E205" s="9" t="s">
        <v>47</v>
      </c>
      <c r="F205" s="11">
        <f>670*2+102*2</f>
        <v>1544</v>
      </c>
      <c r="G205" s="11">
        <f>2010*2+204</f>
        <v>4224</v>
      </c>
      <c r="H205" s="11">
        <f>740*2+204</f>
        <v>1684</v>
      </c>
      <c r="I205" s="11">
        <f>2220*2+204</f>
        <v>4644</v>
      </c>
      <c r="X205" s="13" t="s">
        <v>35</v>
      </c>
    </row>
    <row r="206" spans="2:24" ht="12">
      <c r="B206" s="1" t="s">
        <v>410</v>
      </c>
      <c r="C206" s="9" t="s">
        <v>417</v>
      </c>
      <c r="D206" s="15" t="s">
        <v>418</v>
      </c>
      <c r="E206" s="9" t="s">
        <v>47</v>
      </c>
      <c r="F206" s="12">
        <f>670*2+200</f>
        <v>1540</v>
      </c>
      <c r="G206" s="11">
        <f>2010*2+200</f>
        <v>4220</v>
      </c>
      <c r="H206" s="11">
        <f>740*2+200</f>
        <v>1680</v>
      </c>
      <c r="I206" s="11">
        <f>2220*2+200</f>
        <v>4640</v>
      </c>
      <c r="X206" s="13" t="s">
        <v>35</v>
      </c>
    </row>
    <row r="207" spans="2:24" ht="12">
      <c r="B207" s="1" t="s">
        <v>410</v>
      </c>
      <c r="C207" s="9" t="s">
        <v>419</v>
      </c>
      <c r="D207" s="15" t="s">
        <v>420</v>
      </c>
      <c r="E207" s="9" t="s">
        <v>47</v>
      </c>
      <c r="F207" s="11">
        <f>670*2+130*2</f>
        <v>1600</v>
      </c>
      <c r="G207" s="11">
        <f>2010*2+130*2</f>
        <v>4280</v>
      </c>
      <c r="H207" s="11">
        <f>740*2+130*2</f>
        <v>1740</v>
      </c>
      <c r="I207" s="11">
        <f>2220*2+130*2</f>
        <v>4700</v>
      </c>
      <c r="X207" s="13" t="s">
        <v>35</v>
      </c>
    </row>
    <row r="208" spans="2:24" ht="12">
      <c r="B208" s="1" t="s">
        <v>410</v>
      </c>
      <c r="C208" s="9" t="s">
        <v>421</v>
      </c>
      <c r="D208" s="15" t="s">
        <v>422</v>
      </c>
      <c r="E208" s="9" t="s">
        <v>56</v>
      </c>
      <c r="F208" s="11">
        <f>670*2+290</f>
        <v>1630</v>
      </c>
      <c r="G208" s="11">
        <f>2010*2+290</f>
        <v>4310</v>
      </c>
      <c r="H208" s="11">
        <f>740*2+290</f>
        <v>1770</v>
      </c>
      <c r="I208" s="11">
        <f>2220*2+290</f>
        <v>4730</v>
      </c>
      <c r="X208" s="13" t="s">
        <v>35</v>
      </c>
    </row>
    <row r="209" spans="2:24" ht="12">
      <c r="B209" s="1" t="s">
        <v>410</v>
      </c>
      <c r="C209" s="10" t="s">
        <v>423</v>
      </c>
      <c r="D209" s="10" t="s">
        <v>424</v>
      </c>
      <c r="E209" s="9" t="s">
        <v>65</v>
      </c>
      <c r="F209" s="11">
        <f>670*2+220</f>
        <v>1560</v>
      </c>
      <c r="G209" s="11">
        <f>2010*2+110*2</f>
        <v>4240</v>
      </c>
      <c r="H209" s="11">
        <f>740*2+110*2</f>
        <v>1700</v>
      </c>
      <c r="I209" s="11">
        <f>2220*2+110*2</f>
        <v>4660</v>
      </c>
      <c r="J209" s="11">
        <f>2760+220</f>
        <v>2980</v>
      </c>
      <c r="K209" s="11">
        <f>8090+220</f>
        <v>8310</v>
      </c>
      <c r="X209" s="13" t="s">
        <v>35</v>
      </c>
    </row>
    <row r="210" spans="2:24" ht="12">
      <c r="B210" s="1" t="s">
        <v>410</v>
      </c>
      <c r="C210" s="9" t="s">
        <v>425</v>
      </c>
      <c r="D210" s="15" t="s">
        <v>426</v>
      </c>
      <c r="E210" s="9" t="s">
        <v>74</v>
      </c>
      <c r="F210" s="11">
        <f>670*2+50*2</f>
        <v>1440</v>
      </c>
      <c r="G210" s="11">
        <f>2010*2+100</f>
        <v>4120</v>
      </c>
      <c r="H210" s="11">
        <f>740*2+100</f>
        <v>1580</v>
      </c>
      <c r="I210" s="11">
        <f>2220*2+100</f>
        <v>4540</v>
      </c>
      <c r="X210" s="13" t="s">
        <v>35</v>
      </c>
    </row>
    <row r="211" spans="2:24" ht="12">
      <c r="B211" s="1" t="s">
        <v>410</v>
      </c>
      <c r="C211" s="9" t="s">
        <v>427</v>
      </c>
      <c r="D211" s="15" t="s">
        <v>428</v>
      </c>
      <c r="E211" s="9" t="s">
        <v>78</v>
      </c>
      <c r="F211" s="11">
        <v>700</v>
      </c>
      <c r="G211" s="11">
        <f>1050*2</f>
        <v>2100</v>
      </c>
      <c r="X211" s="13" t="s">
        <v>35</v>
      </c>
    </row>
    <row r="212" spans="2:24" ht="12">
      <c r="B212" s="1" t="s">
        <v>410</v>
      </c>
      <c r="C212" s="1" t="s">
        <v>429</v>
      </c>
      <c r="D212" s="1" t="s">
        <v>430</v>
      </c>
      <c r="E212" s="1" t="s">
        <v>123</v>
      </c>
      <c r="F212" s="6">
        <v>375</v>
      </c>
      <c r="G212" s="6">
        <v>750</v>
      </c>
      <c r="T212" s="11"/>
      <c r="U212" s="11"/>
      <c r="X212" s="13" t="s">
        <v>35</v>
      </c>
    </row>
    <row r="213" spans="2:24" ht="12">
      <c r="B213" s="1" t="s">
        <v>410</v>
      </c>
      <c r="C213" s="1" t="s">
        <v>429</v>
      </c>
      <c r="D213" s="1" t="s">
        <v>430</v>
      </c>
      <c r="E213" s="1" t="s">
        <v>123</v>
      </c>
      <c r="F213" s="6">
        <v>375</v>
      </c>
      <c r="G213" s="6">
        <v>750</v>
      </c>
      <c r="T213" s="11"/>
      <c r="U213" s="11"/>
      <c r="X213" s="13" t="s">
        <v>35</v>
      </c>
    </row>
    <row r="214" spans="2:24" ht="12">
      <c r="B214" s="1" t="s">
        <v>410</v>
      </c>
      <c r="C214" s="1" t="s">
        <v>429</v>
      </c>
      <c r="D214" s="1" t="s">
        <v>430</v>
      </c>
      <c r="E214" s="1" t="s">
        <v>123</v>
      </c>
      <c r="F214" s="6">
        <v>375</v>
      </c>
      <c r="G214" s="6">
        <v>750</v>
      </c>
      <c r="X214" s="13" t="s">
        <v>35</v>
      </c>
    </row>
    <row r="215" spans="2:24" ht="12">
      <c r="B215" s="1" t="s">
        <v>410</v>
      </c>
      <c r="C215" s="1" t="s">
        <v>429</v>
      </c>
      <c r="D215" s="1" t="s">
        <v>430</v>
      </c>
      <c r="E215" s="1" t="s">
        <v>123</v>
      </c>
      <c r="F215" s="6">
        <v>375</v>
      </c>
      <c r="G215" s="6">
        <v>750</v>
      </c>
      <c r="X215" s="13" t="s">
        <v>35</v>
      </c>
    </row>
    <row r="216" spans="2:24" ht="12">
      <c r="B216" s="1" t="s">
        <v>410</v>
      </c>
      <c r="C216" s="1" t="s">
        <v>429</v>
      </c>
      <c r="D216" s="1" t="s">
        <v>430</v>
      </c>
      <c r="E216" s="1" t="s">
        <v>123</v>
      </c>
      <c r="F216" s="6">
        <v>375</v>
      </c>
      <c r="G216" s="6">
        <v>750</v>
      </c>
      <c r="X216" s="13" t="s">
        <v>35</v>
      </c>
    </row>
    <row r="217" spans="2:24" ht="12">
      <c r="B217" s="1" t="s">
        <v>410</v>
      </c>
      <c r="C217" s="1" t="s">
        <v>429</v>
      </c>
      <c r="D217" s="1" t="s">
        <v>430</v>
      </c>
      <c r="E217" s="1" t="s">
        <v>123</v>
      </c>
      <c r="F217" s="6">
        <v>375</v>
      </c>
      <c r="G217" s="6">
        <v>750</v>
      </c>
      <c r="T217" s="11"/>
      <c r="U217" s="11"/>
      <c r="X217" s="13" t="s">
        <v>35</v>
      </c>
    </row>
    <row r="218" spans="2:24" ht="12">
      <c r="B218" s="1" t="s">
        <v>410</v>
      </c>
      <c r="C218" s="1" t="s">
        <v>429</v>
      </c>
      <c r="D218" s="1" t="s">
        <v>430</v>
      </c>
      <c r="E218" s="1" t="s">
        <v>123</v>
      </c>
      <c r="F218" s="6">
        <v>375</v>
      </c>
      <c r="G218" s="6">
        <v>750</v>
      </c>
      <c r="X218" s="13" t="s">
        <v>35</v>
      </c>
    </row>
    <row r="219" spans="2:24" ht="12">
      <c r="B219" s="1" t="s">
        <v>410</v>
      </c>
      <c r="C219" s="1" t="s">
        <v>429</v>
      </c>
      <c r="D219" s="1" t="s">
        <v>430</v>
      </c>
      <c r="E219" s="1" t="s">
        <v>123</v>
      </c>
      <c r="F219" s="6">
        <v>375</v>
      </c>
      <c r="G219" s="6">
        <v>750</v>
      </c>
      <c r="X219" s="13" t="s">
        <v>35</v>
      </c>
    </row>
    <row r="220" spans="2:24" ht="12">
      <c r="B220" s="1" t="s">
        <v>410</v>
      </c>
      <c r="C220" s="1" t="s">
        <v>429</v>
      </c>
      <c r="D220" s="1" t="s">
        <v>430</v>
      </c>
      <c r="E220" s="1" t="s">
        <v>123</v>
      </c>
      <c r="F220" s="6">
        <v>375</v>
      </c>
      <c r="G220" s="6">
        <v>750</v>
      </c>
      <c r="Q220" s="11"/>
      <c r="T220" s="11"/>
      <c r="U220" s="11"/>
      <c r="X220" s="13" t="s">
        <v>35</v>
      </c>
    </row>
    <row r="221" spans="2:24" ht="12">
      <c r="B221" s="1" t="s">
        <v>410</v>
      </c>
      <c r="C221" s="1" t="s">
        <v>429</v>
      </c>
      <c r="D221" s="1" t="s">
        <v>430</v>
      </c>
      <c r="E221" s="1" t="s">
        <v>123</v>
      </c>
      <c r="F221" s="6">
        <v>375</v>
      </c>
      <c r="G221" s="6">
        <v>750</v>
      </c>
      <c r="X221" s="13" t="s">
        <v>35</v>
      </c>
    </row>
    <row r="222" spans="2:24" ht="12">
      <c r="B222" s="1" t="s">
        <v>410</v>
      </c>
      <c r="C222" s="1" t="s">
        <v>429</v>
      </c>
      <c r="D222" s="1" t="s">
        <v>430</v>
      </c>
      <c r="E222" s="1" t="s">
        <v>123</v>
      </c>
      <c r="F222" s="6">
        <v>375</v>
      </c>
      <c r="G222" s="6">
        <v>750</v>
      </c>
      <c r="X222" s="13" t="s">
        <v>35</v>
      </c>
    </row>
    <row r="223" spans="2:24" ht="12">
      <c r="B223" s="1" t="s">
        <v>410</v>
      </c>
      <c r="C223" s="1" t="s">
        <v>429</v>
      </c>
      <c r="D223" s="1" t="s">
        <v>430</v>
      </c>
      <c r="E223" s="1" t="s">
        <v>123</v>
      </c>
      <c r="F223" s="6">
        <v>375</v>
      </c>
      <c r="G223" s="6">
        <v>750</v>
      </c>
      <c r="X223" s="13" t="s">
        <v>35</v>
      </c>
    </row>
    <row r="224" spans="2:24" ht="12">
      <c r="B224" s="1" t="s">
        <v>410</v>
      </c>
      <c r="C224" s="1" t="s">
        <v>429</v>
      </c>
      <c r="D224" s="1" t="s">
        <v>430</v>
      </c>
      <c r="E224" s="1" t="s">
        <v>123</v>
      </c>
      <c r="F224" s="6">
        <v>375</v>
      </c>
      <c r="G224" s="6">
        <v>750</v>
      </c>
      <c r="X224" s="13" t="s">
        <v>35</v>
      </c>
    </row>
    <row r="225" spans="2:24" ht="12">
      <c r="B225" s="1" t="s">
        <v>410</v>
      </c>
      <c r="C225" s="1" t="s">
        <v>429</v>
      </c>
      <c r="D225" s="1" t="s">
        <v>430</v>
      </c>
      <c r="E225" s="1" t="s">
        <v>123</v>
      </c>
      <c r="F225" s="6">
        <v>375</v>
      </c>
      <c r="G225" s="6">
        <v>750</v>
      </c>
      <c r="X225" s="13" t="s">
        <v>35</v>
      </c>
    </row>
    <row r="226" spans="2:24" ht="12">
      <c r="B226" s="1" t="s">
        <v>431</v>
      </c>
      <c r="C226" s="9" t="s">
        <v>432</v>
      </c>
      <c r="D226" s="10" t="s">
        <v>433</v>
      </c>
      <c r="E226" s="10" t="s">
        <v>39</v>
      </c>
      <c r="F226" s="12">
        <v>2573</v>
      </c>
      <c r="G226" s="11">
        <v>5873</v>
      </c>
      <c r="H226" s="11">
        <v>2576</v>
      </c>
      <c r="I226" s="11">
        <v>5876</v>
      </c>
      <c r="R226" s="11">
        <v>4400</v>
      </c>
      <c r="S226" s="11">
        <v>13400</v>
      </c>
      <c r="X226" s="13" t="s">
        <v>35</v>
      </c>
    </row>
    <row r="227" spans="2:24" ht="12">
      <c r="B227" s="1" t="s">
        <v>431</v>
      </c>
      <c r="C227" s="9" t="s">
        <v>434</v>
      </c>
      <c r="D227" s="10" t="s">
        <v>435</v>
      </c>
      <c r="E227" s="9" t="s">
        <v>44</v>
      </c>
      <c r="F227" s="11">
        <v>1698</v>
      </c>
      <c r="G227" s="11">
        <v>3498</v>
      </c>
      <c r="H227" s="11">
        <v>1686</v>
      </c>
      <c r="I227" s="11">
        <v>3484</v>
      </c>
      <c r="X227" s="13" t="s">
        <v>35</v>
      </c>
    </row>
    <row r="228" spans="2:24" ht="12">
      <c r="B228" s="1" t="s">
        <v>431</v>
      </c>
      <c r="C228" s="9" t="s">
        <v>436</v>
      </c>
      <c r="D228" s="10" t="s">
        <v>437</v>
      </c>
      <c r="E228" s="9" t="s">
        <v>47</v>
      </c>
      <c r="F228" s="11">
        <v>1588</v>
      </c>
      <c r="G228" s="11">
        <v>3102</v>
      </c>
      <c r="H228" s="11">
        <v>1606</v>
      </c>
      <c r="I228" s="11">
        <v>2754</v>
      </c>
      <c r="J228" s="11">
        <v>2788</v>
      </c>
      <c r="K228" s="11">
        <v>5288</v>
      </c>
      <c r="X228" s="13" t="s">
        <v>35</v>
      </c>
    </row>
    <row r="229" spans="2:24" ht="12">
      <c r="B229" s="1" t="s">
        <v>431</v>
      </c>
      <c r="C229" s="9" t="s">
        <v>438</v>
      </c>
      <c r="D229" s="10" t="s">
        <v>439</v>
      </c>
      <c r="E229" s="9" t="s">
        <v>47</v>
      </c>
      <c r="F229" s="11">
        <v>2088</v>
      </c>
      <c r="G229" s="11">
        <v>3543</v>
      </c>
      <c r="H229" s="11">
        <v>2073</v>
      </c>
      <c r="I229" s="11">
        <v>3528</v>
      </c>
      <c r="X229" s="13" t="s">
        <v>35</v>
      </c>
    </row>
    <row r="230" spans="2:24" ht="12">
      <c r="B230" s="1" t="s">
        <v>431</v>
      </c>
      <c r="C230" s="9" t="s">
        <v>440</v>
      </c>
      <c r="D230" s="10" t="s">
        <v>441</v>
      </c>
      <c r="E230" s="9" t="s">
        <v>47</v>
      </c>
      <c r="F230" s="11">
        <v>2362</v>
      </c>
      <c r="G230" s="11">
        <v>5154</v>
      </c>
      <c r="H230" s="11">
        <v>2362</v>
      </c>
      <c r="I230" s="11">
        <v>5154</v>
      </c>
      <c r="X230" s="13" t="s">
        <v>35</v>
      </c>
    </row>
    <row r="231" spans="2:24" ht="12">
      <c r="B231" s="1" t="s">
        <v>431</v>
      </c>
      <c r="C231" s="9" t="s">
        <v>442</v>
      </c>
      <c r="D231" s="10" t="s">
        <v>443</v>
      </c>
      <c r="E231" s="9" t="s">
        <v>47</v>
      </c>
      <c r="F231" s="11">
        <v>1818</v>
      </c>
      <c r="G231" s="11">
        <v>3402</v>
      </c>
      <c r="H231" s="11">
        <v>1824</v>
      </c>
      <c r="I231" s="11">
        <v>3408</v>
      </c>
      <c r="X231" s="13" t="s">
        <v>35</v>
      </c>
    </row>
    <row r="232" spans="2:24" ht="12">
      <c r="B232" s="1" t="s">
        <v>431</v>
      </c>
      <c r="C232" s="9" t="s">
        <v>444</v>
      </c>
      <c r="D232" s="10" t="s">
        <v>445</v>
      </c>
      <c r="E232" s="9" t="s">
        <v>56</v>
      </c>
      <c r="F232" s="11">
        <v>1988</v>
      </c>
      <c r="G232" s="11">
        <v>3538</v>
      </c>
      <c r="H232" s="11">
        <v>1737</v>
      </c>
      <c r="I232" s="11">
        <v>3287</v>
      </c>
      <c r="J232" s="11"/>
      <c r="K232" s="11"/>
      <c r="R232" s="11"/>
      <c r="S232" s="11"/>
      <c r="X232" s="13" t="s">
        <v>35</v>
      </c>
    </row>
    <row r="233" spans="2:24" ht="12">
      <c r="B233" s="1" t="s">
        <v>431</v>
      </c>
      <c r="C233" s="9" t="s">
        <v>446</v>
      </c>
      <c r="D233" s="10" t="s">
        <v>447</v>
      </c>
      <c r="E233" s="9" t="s">
        <v>56</v>
      </c>
      <c r="F233" s="11">
        <v>1931</v>
      </c>
      <c r="G233" s="11">
        <v>3731</v>
      </c>
      <c r="H233" s="11">
        <v>1887</v>
      </c>
      <c r="I233" s="11">
        <v>3687</v>
      </c>
      <c r="L233" s="12"/>
      <c r="M233" s="12"/>
      <c r="N233" s="12"/>
      <c r="O233" s="12"/>
      <c r="X233" s="13" t="s">
        <v>35</v>
      </c>
    </row>
    <row r="234" spans="2:24" ht="12">
      <c r="B234" s="1" t="s">
        <v>431</v>
      </c>
      <c r="C234" s="9" t="s">
        <v>448</v>
      </c>
      <c r="D234" s="10" t="s">
        <v>449</v>
      </c>
      <c r="E234" s="9" t="s">
        <v>56</v>
      </c>
      <c r="F234" s="11">
        <v>1834</v>
      </c>
      <c r="G234" s="11">
        <v>3384</v>
      </c>
      <c r="H234" s="11">
        <v>1824</v>
      </c>
      <c r="I234" s="11">
        <v>3374</v>
      </c>
      <c r="X234" s="13" t="s">
        <v>35</v>
      </c>
    </row>
    <row r="235" spans="2:24" ht="12">
      <c r="B235" s="1" t="s">
        <v>431</v>
      </c>
      <c r="C235" s="9" t="s">
        <v>376</v>
      </c>
      <c r="D235" s="10" t="s">
        <v>450</v>
      </c>
      <c r="E235" s="9" t="s">
        <v>56</v>
      </c>
      <c r="F235" s="11">
        <v>1810</v>
      </c>
      <c r="G235" s="11">
        <v>3610</v>
      </c>
      <c r="H235" s="11">
        <v>1800</v>
      </c>
      <c r="I235" s="11">
        <v>3600</v>
      </c>
      <c r="J235" s="11"/>
      <c r="K235" s="11"/>
      <c r="X235" s="13" t="s">
        <v>35</v>
      </c>
    </row>
    <row r="236" spans="2:24" ht="12">
      <c r="B236" s="1" t="s">
        <v>431</v>
      </c>
      <c r="C236" s="9" t="s">
        <v>451</v>
      </c>
      <c r="D236" s="10" t="s">
        <v>452</v>
      </c>
      <c r="E236" s="9" t="s">
        <v>65</v>
      </c>
      <c r="F236" s="11">
        <v>1762</v>
      </c>
      <c r="G236" s="11">
        <v>3562</v>
      </c>
      <c r="H236" s="11">
        <v>1762</v>
      </c>
      <c r="I236" s="11">
        <v>3562</v>
      </c>
      <c r="X236" s="13" t="s">
        <v>35</v>
      </c>
    </row>
    <row r="237" spans="2:24" ht="12">
      <c r="B237" s="1" t="s">
        <v>431</v>
      </c>
      <c r="C237" s="9" t="s">
        <v>453</v>
      </c>
      <c r="D237" s="10" t="s">
        <v>454</v>
      </c>
      <c r="E237" s="9" t="s">
        <v>65</v>
      </c>
      <c r="F237" s="11">
        <v>1820</v>
      </c>
      <c r="G237" s="11">
        <v>4460</v>
      </c>
      <c r="H237" s="11">
        <v>2300</v>
      </c>
      <c r="I237" s="11">
        <v>5760</v>
      </c>
      <c r="L237" s="12"/>
      <c r="M237" s="12"/>
      <c r="X237" s="13" t="s">
        <v>35</v>
      </c>
    </row>
    <row r="238" spans="2:24" ht="12">
      <c r="B238" s="1" t="s">
        <v>431</v>
      </c>
      <c r="C238" s="9" t="s">
        <v>455</v>
      </c>
      <c r="D238" s="10" t="s">
        <v>456</v>
      </c>
      <c r="E238" s="9" t="s">
        <v>65</v>
      </c>
      <c r="F238" s="11">
        <v>1456</v>
      </c>
      <c r="G238" s="11">
        <v>3014</v>
      </c>
      <c r="H238" s="11">
        <v>1476</v>
      </c>
      <c r="I238" s="11">
        <v>2668</v>
      </c>
      <c r="X238" s="13" t="s">
        <v>35</v>
      </c>
    </row>
    <row r="239" spans="2:24" ht="12">
      <c r="B239" s="1" t="s">
        <v>431</v>
      </c>
      <c r="C239" s="9" t="s">
        <v>457</v>
      </c>
      <c r="D239" s="10" t="s">
        <v>458</v>
      </c>
      <c r="E239" s="9" t="s">
        <v>78</v>
      </c>
      <c r="F239" s="11">
        <v>910</v>
      </c>
      <c r="G239" s="11">
        <v>1860</v>
      </c>
      <c r="H239" s="11"/>
      <c r="I239" s="11"/>
      <c r="X239" s="13" t="s">
        <v>35</v>
      </c>
    </row>
    <row r="240" spans="2:24" ht="12">
      <c r="B240" s="1" t="s">
        <v>431</v>
      </c>
      <c r="C240" s="9" t="s">
        <v>459</v>
      </c>
      <c r="D240" s="10" t="s">
        <v>460</v>
      </c>
      <c r="E240" s="9" t="s">
        <v>78</v>
      </c>
      <c r="F240" s="11">
        <v>1060</v>
      </c>
      <c r="G240" s="11">
        <v>2164</v>
      </c>
      <c r="H240" s="11"/>
      <c r="I240" s="11"/>
      <c r="J240" s="11"/>
      <c r="K240" s="11"/>
      <c r="L240" s="12"/>
      <c r="M240" s="12"/>
      <c r="N240" s="12"/>
      <c r="O240" s="12"/>
      <c r="P240" s="12"/>
      <c r="Q240" s="12"/>
      <c r="R240" s="11"/>
      <c r="S240" s="11"/>
      <c r="V240" s="12"/>
      <c r="W240" s="12"/>
      <c r="X240" s="13" t="s">
        <v>35</v>
      </c>
    </row>
    <row r="241" spans="2:24" ht="12">
      <c r="B241" s="1" t="s">
        <v>431</v>
      </c>
      <c r="C241" s="9" t="s">
        <v>461</v>
      </c>
      <c r="D241" s="10" t="s">
        <v>462</v>
      </c>
      <c r="E241" s="9" t="s">
        <v>78</v>
      </c>
      <c r="F241" s="11">
        <v>1126</v>
      </c>
      <c r="G241" s="11">
        <v>2326</v>
      </c>
      <c r="H241" s="11"/>
      <c r="I241" s="11"/>
      <c r="L241" s="11"/>
      <c r="M241" s="11"/>
      <c r="N241" s="11"/>
      <c r="O241" s="11"/>
      <c r="X241" s="13" t="s">
        <v>35</v>
      </c>
    </row>
    <row r="242" spans="2:24" ht="12">
      <c r="B242" s="1" t="s">
        <v>431</v>
      </c>
      <c r="C242" s="9" t="s">
        <v>463</v>
      </c>
      <c r="D242" s="10" t="s">
        <v>464</v>
      </c>
      <c r="E242" s="9" t="s">
        <v>78</v>
      </c>
      <c r="F242" s="11">
        <v>1056</v>
      </c>
      <c r="G242" s="11">
        <v>2256</v>
      </c>
      <c r="H242" s="11"/>
      <c r="I242" s="11"/>
      <c r="X242" s="13" t="s">
        <v>35</v>
      </c>
    </row>
    <row r="243" spans="2:24" ht="12">
      <c r="B243" s="1" t="s">
        <v>431</v>
      </c>
      <c r="C243" s="1" t="s">
        <v>465</v>
      </c>
      <c r="E243" s="1" t="s">
        <v>123</v>
      </c>
      <c r="F243" s="6">
        <v>300</v>
      </c>
      <c r="G243" s="6">
        <v>600</v>
      </c>
      <c r="X243" s="13" t="s">
        <v>35</v>
      </c>
    </row>
    <row r="244" spans="2:24" ht="12">
      <c r="B244" s="1" t="s">
        <v>431</v>
      </c>
      <c r="C244" s="9" t="s">
        <v>466</v>
      </c>
      <c r="D244" s="10" t="s">
        <v>467</v>
      </c>
      <c r="E244" s="9" t="s">
        <v>199</v>
      </c>
      <c r="F244" s="11"/>
      <c r="G244" s="11"/>
      <c r="H244" s="11"/>
      <c r="I244" s="11"/>
      <c r="L244" s="11">
        <v>6776</v>
      </c>
      <c r="M244" s="11">
        <v>14676</v>
      </c>
      <c r="N244" s="11">
        <v>5736</v>
      </c>
      <c r="O244" s="11">
        <v>10436</v>
      </c>
      <c r="X244" s="13" t="s">
        <v>35</v>
      </c>
    </row>
    <row r="245" spans="2:24" ht="12">
      <c r="B245" s="1" t="s">
        <v>431</v>
      </c>
      <c r="C245" s="9" t="s">
        <v>468</v>
      </c>
      <c r="D245" s="9" t="s">
        <v>469</v>
      </c>
      <c r="E245" s="9" t="s">
        <v>199</v>
      </c>
      <c r="F245" s="11"/>
      <c r="G245" s="11"/>
      <c r="H245" s="11"/>
      <c r="I245" s="11"/>
      <c r="J245" s="11">
        <v>3867</v>
      </c>
      <c r="K245" s="11">
        <v>8487</v>
      </c>
      <c r="X245" s="13" t="s">
        <v>35</v>
      </c>
    </row>
    <row r="246" spans="2:24" ht="12">
      <c r="B246" s="1" t="s">
        <v>470</v>
      </c>
      <c r="C246" s="9" t="s">
        <v>471</v>
      </c>
      <c r="D246" s="10" t="s">
        <v>472</v>
      </c>
      <c r="E246" s="10" t="s">
        <v>39</v>
      </c>
      <c r="F246" s="12">
        <v>2903</v>
      </c>
      <c r="G246" s="11">
        <v>8507</v>
      </c>
      <c r="H246" s="11">
        <v>4471</v>
      </c>
      <c r="I246" s="11">
        <v>7591</v>
      </c>
      <c r="X246" s="13" t="s">
        <v>35</v>
      </c>
    </row>
    <row r="247" spans="2:24" ht="12">
      <c r="B247" s="1" t="s">
        <v>470</v>
      </c>
      <c r="C247" s="9" t="s">
        <v>473</v>
      </c>
      <c r="D247" s="10" t="s">
        <v>474</v>
      </c>
      <c r="E247" s="9" t="s">
        <v>47</v>
      </c>
      <c r="F247" s="12">
        <v>2966</v>
      </c>
      <c r="G247" s="11">
        <v>8192</v>
      </c>
      <c r="H247" s="11">
        <v>4704</v>
      </c>
      <c r="I247" s="11">
        <v>7728</v>
      </c>
      <c r="X247" s="13" t="s">
        <v>35</v>
      </c>
    </row>
    <row r="248" spans="2:24" ht="12">
      <c r="B248" s="1" t="s">
        <v>470</v>
      </c>
      <c r="C248" s="9" t="s">
        <v>475</v>
      </c>
      <c r="D248" s="10" t="s">
        <v>476</v>
      </c>
      <c r="E248" s="9" t="s">
        <v>56</v>
      </c>
      <c r="F248" s="11">
        <v>2844</v>
      </c>
      <c r="G248" s="11">
        <v>5280</v>
      </c>
      <c r="H248" s="11">
        <v>2570</v>
      </c>
      <c r="I248" s="11">
        <v>2873</v>
      </c>
      <c r="X248" s="13" t="s">
        <v>35</v>
      </c>
    </row>
    <row r="249" spans="2:24" ht="12">
      <c r="B249" s="1" t="s">
        <v>470</v>
      </c>
      <c r="C249" s="9" t="s">
        <v>477</v>
      </c>
      <c r="D249" s="10" t="s">
        <v>478</v>
      </c>
      <c r="E249" s="9" t="s">
        <v>56</v>
      </c>
      <c r="F249" s="11">
        <v>2438</v>
      </c>
      <c r="G249" s="11">
        <v>4780</v>
      </c>
      <c r="H249" s="6">
        <v>2504</v>
      </c>
      <c r="I249" s="11">
        <v>2624</v>
      </c>
      <c r="X249" s="13" t="s">
        <v>35</v>
      </c>
    </row>
    <row r="250" spans="2:24" ht="12">
      <c r="B250" s="1" t="s">
        <v>470</v>
      </c>
      <c r="C250" s="9" t="s">
        <v>479</v>
      </c>
      <c r="D250" s="10" t="s">
        <v>480</v>
      </c>
      <c r="E250" s="9" t="s">
        <v>56</v>
      </c>
      <c r="F250" s="11">
        <v>2514</v>
      </c>
      <c r="G250" s="11">
        <v>4689</v>
      </c>
      <c r="H250" s="11">
        <v>2867</v>
      </c>
      <c r="I250" s="11">
        <v>2867</v>
      </c>
      <c r="X250" s="13" t="s">
        <v>35</v>
      </c>
    </row>
    <row r="251" spans="2:24" ht="12">
      <c r="B251" s="1" t="s">
        <v>470</v>
      </c>
      <c r="C251" s="9" t="s">
        <v>481</v>
      </c>
      <c r="D251" s="10" t="s">
        <v>482</v>
      </c>
      <c r="E251" s="9" t="s">
        <v>56</v>
      </c>
      <c r="F251" s="11">
        <v>2646</v>
      </c>
      <c r="G251" s="11">
        <v>4682</v>
      </c>
      <c r="H251" s="11">
        <v>3732</v>
      </c>
      <c r="I251" s="11">
        <v>3732</v>
      </c>
      <c r="J251" s="11">
        <v>5628</v>
      </c>
      <c r="K251" s="11">
        <v>9520</v>
      </c>
      <c r="X251" s="13" t="s">
        <v>35</v>
      </c>
    </row>
    <row r="252" spans="2:24" ht="12">
      <c r="B252" s="1" t="s">
        <v>470</v>
      </c>
      <c r="C252" s="9" t="s">
        <v>483</v>
      </c>
      <c r="D252" s="10" t="s">
        <v>484</v>
      </c>
      <c r="E252" s="9" t="s">
        <v>56</v>
      </c>
      <c r="F252" s="11">
        <v>2938</v>
      </c>
      <c r="G252" s="11">
        <v>5302</v>
      </c>
      <c r="H252" s="11">
        <v>3576</v>
      </c>
      <c r="I252" s="11">
        <v>3672</v>
      </c>
      <c r="X252" s="13" t="s">
        <v>35</v>
      </c>
    </row>
    <row r="253" spans="2:24" ht="12">
      <c r="B253" s="1" t="s">
        <v>470</v>
      </c>
      <c r="C253" s="9" t="s">
        <v>485</v>
      </c>
      <c r="D253" s="10" t="s">
        <v>486</v>
      </c>
      <c r="E253" s="9" t="s">
        <v>56</v>
      </c>
      <c r="F253" s="11">
        <v>2396</v>
      </c>
      <c r="G253" s="11">
        <v>4558</v>
      </c>
      <c r="H253" s="11">
        <v>3634</v>
      </c>
      <c r="I253" s="11">
        <v>3634</v>
      </c>
      <c r="X253" s="13" t="s">
        <v>35</v>
      </c>
    </row>
    <row r="254" spans="2:24" ht="12">
      <c r="B254" s="1" t="s">
        <v>470</v>
      </c>
      <c r="C254" s="9" t="s">
        <v>487</v>
      </c>
      <c r="D254" s="10" t="s">
        <v>488</v>
      </c>
      <c r="E254" s="9" t="s">
        <v>65</v>
      </c>
      <c r="F254" s="11">
        <v>2533</v>
      </c>
      <c r="G254" s="11">
        <v>4527</v>
      </c>
      <c r="H254" s="11">
        <v>2619</v>
      </c>
      <c r="I254" s="11">
        <v>2811</v>
      </c>
      <c r="X254" s="13" t="s">
        <v>35</v>
      </c>
    </row>
    <row r="255" spans="2:24" ht="12">
      <c r="B255" s="1" t="s">
        <v>470</v>
      </c>
      <c r="C255" s="9" t="s">
        <v>489</v>
      </c>
      <c r="D255" s="10" t="s">
        <v>490</v>
      </c>
      <c r="E255" s="9" t="s">
        <v>74</v>
      </c>
      <c r="F255" s="11">
        <v>3880</v>
      </c>
      <c r="G255" s="11">
        <v>5980</v>
      </c>
      <c r="X255" s="13" t="s">
        <v>35</v>
      </c>
    </row>
    <row r="256" spans="2:24" ht="12">
      <c r="B256" s="1" t="s">
        <v>470</v>
      </c>
      <c r="C256" s="9" t="s">
        <v>491</v>
      </c>
      <c r="D256" s="10" t="s">
        <v>492</v>
      </c>
      <c r="E256" s="9" t="s">
        <v>74</v>
      </c>
      <c r="F256" s="11">
        <v>2511</v>
      </c>
      <c r="G256" s="11">
        <v>6928</v>
      </c>
      <c r="H256" s="11">
        <v>3240</v>
      </c>
      <c r="I256" s="11">
        <v>5712</v>
      </c>
      <c r="X256" s="13" t="s">
        <v>35</v>
      </c>
    </row>
    <row r="257" spans="2:24" ht="12">
      <c r="B257" s="1" t="s">
        <v>470</v>
      </c>
      <c r="C257" s="9" t="s">
        <v>493</v>
      </c>
      <c r="D257" s="10" t="s">
        <v>494</v>
      </c>
      <c r="E257" s="9" t="s">
        <v>78</v>
      </c>
      <c r="F257" s="11">
        <v>1860</v>
      </c>
      <c r="G257" s="11">
        <v>5520</v>
      </c>
      <c r="X257" s="13" t="s">
        <v>35</v>
      </c>
    </row>
    <row r="258" spans="2:24" ht="12">
      <c r="B258" s="1" t="s">
        <v>470</v>
      </c>
      <c r="C258" s="9" t="s">
        <v>495</v>
      </c>
      <c r="D258" s="10" t="s">
        <v>496</v>
      </c>
      <c r="E258" s="9" t="s">
        <v>78</v>
      </c>
      <c r="F258" s="11">
        <v>1710</v>
      </c>
      <c r="G258" s="11">
        <v>3180</v>
      </c>
      <c r="X258" s="13" t="s">
        <v>35</v>
      </c>
    </row>
    <row r="259" spans="2:24" ht="12">
      <c r="B259" s="1" t="s">
        <v>470</v>
      </c>
      <c r="C259" s="9" t="s">
        <v>497</v>
      </c>
      <c r="D259" s="10" t="s">
        <v>498</v>
      </c>
      <c r="E259" s="9" t="s">
        <v>78</v>
      </c>
      <c r="F259" s="11">
        <v>1410</v>
      </c>
      <c r="G259" s="11">
        <v>4350</v>
      </c>
      <c r="X259" s="13" t="s">
        <v>35</v>
      </c>
    </row>
    <row r="260" spans="2:24" ht="12">
      <c r="B260" s="1" t="s">
        <v>470</v>
      </c>
      <c r="C260" s="9" t="s">
        <v>499</v>
      </c>
      <c r="D260" s="10" t="s">
        <v>500</v>
      </c>
      <c r="E260" s="9" t="s">
        <v>78</v>
      </c>
      <c r="F260" s="11">
        <v>1530</v>
      </c>
      <c r="G260" s="11">
        <v>2970</v>
      </c>
      <c r="X260" s="13" t="s">
        <v>35</v>
      </c>
    </row>
    <row r="261" spans="2:24" ht="12">
      <c r="B261" s="1" t="s">
        <v>470</v>
      </c>
      <c r="C261" s="9" t="s">
        <v>501</v>
      </c>
      <c r="D261" s="10" t="s">
        <v>502</v>
      </c>
      <c r="E261" s="9" t="s">
        <v>78</v>
      </c>
      <c r="F261" s="11">
        <v>1560</v>
      </c>
      <c r="G261" s="11">
        <v>4140</v>
      </c>
      <c r="X261" s="13" t="s">
        <v>35</v>
      </c>
    </row>
    <row r="262" spans="2:24" ht="12">
      <c r="B262" s="1" t="s">
        <v>470</v>
      </c>
      <c r="C262" s="9" t="s">
        <v>503</v>
      </c>
      <c r="D262" s="10" t="s">
        <v>504</v>
      </c>
      <c r="E262" s="9" t="s">
        <v>78</v>
      </c>
      <c r="F262" s="11">
        <v>1440</v>
      </c>
      <c r="G262" s="11">
        <v>4530</v>
      </c>
      <c r="X262" s="13" t="s">
        <v>35</v>
      </c>
    </row>
    <row r="263" spans="2:24" ht="12">
      <c r="B263" s="1" t="s">
        <v>470</v>
      </c>
      <c r="C263" s="9" t="s">
        <v>505</v>
      </c>
      <c r="D263" s="10" t="s">
        <v>506</v>
      </c>
      <c r="E263" s="9" t="s">
        <v>78</v>
      </c>
      <c r="F263" s="11">
        <v>1350</v>
      </c>
      <c r="G263" s="11">
        <v>4050</v>
      </c>
      <c r="X263" s="13" t="s">
        <v>35</v>
      </c>
    </row>
    <row r="264" spans="2:24" ht="12">
      <c r="B264" s="1" t="s">
        <v>470</v>
      </c>
      <c r="C264" s="9" t="s">
        <v>507</v>
      </c>
      <c r="D264" s="10" t="s">
        <v>508</v>
      </c>
      <c r="E264" s="9" t="s">
        <v>78</v>
      </c>
      <c r="F264" s="11">
        <v>1440</v>
      </c>
      <c r="G264" s="11">
        <v>4530</v>
      </c>
      <c r="X264" s="13" t="s">
        <v>35</v>
      </c>
    </row>
    <row r="265" spans="2:24" ht="12">
      <c r="B265" s="1" t="s">
        <v>470</v>
      </c>
      <c r="C265" s="9" t="s">
        <v>509</v>
      </c>
      <c r="D265" s="10" t="s">
        <v>510</v>
      </c>
      <c r="E265" s="9" t="s">
        <v>78</v>
      </c>
      <c r="F265" s="11">
        <v>1440</v>
      </c>
      <c r="G265" s="11">
        <v>4530</v>
      </c>
      <c r="X265" s="13" t="s">
        <v>35</v>
      </c>
    </row>
    <row r="266" spans="2:24" ht="12">
      <c r="B266" s="1" t="s">
        <v>470</v>
      </c>
      <c r="C266" s="9" t="s">
        <v>511</v>
      </c>
      <c r="D266" s="10" t="s">
        <v>512</v>
      </c>
      <c r="E266" s="9" t="s">
        <v>78</v>
      </c>
      <c r="F266" s="11">
        <v>1350</v>
      </c>
      <c r="G266" s="11">
        <v>5670</v>
      </c>
      <c r="X266" s="13" t="s">
        <v>35</v>
      </c>
    </row>
    <row r="267" spans="2:24" ht="12">
      <c r="B267" s="1" t="s">
        <v>470</v>
      </c>
      <c r="C267" s="9" t="s">
        <v>513</v>
      </c>
      <c r="D267" s="10" t="s">
        <v>514</v>
      </c>
      <c r="E267" s="9" t="s">
        <v>78</v>
      </c>
      <c r="F267" s="11">
        <v>1560</v>
      </c>
      <c r="G267" s="11">
        <v>4140</v>
      </c>
      <c r="X267" s="13" t="s">
        <v>35</v>
      </c>
    </row>
    <row r="268" spans="2:24" ht="12">
      <c r="B268" s="1" t="s">
        <v>470</v>
      </c>
      <c r="C268" s="9" t="s">
        <v>515</v>
      </c>
      <c r="D268" s="10" t="s">
        <v>516</v>
      </c>
      <c r="E268" s="9" t="s">
        <v>78</v>
      </c>
      <c r="F268" s="11">
        <v>1650</v>
      </c>
      <c r="G268" s="11">
        <v>5970</v>
      </c>
      <c r="X268" s="13" t="s">
        <v>35</v>
      </c>
    </row>
    <row r="269" spans="2:24" ht="12">
      <c r="B269" s="1" t="s">
        <v>470</v>
      </c>
      <c r="C269" s="9" t="s">
        <v>517</v>
      </c>
      <c r="D269" s="9" t="s">
        <v>518</v>
      </c>
      <c r="E269" s="9" t="s">
        <v>78</v>
      </c>
      <c r="F269" s="11">
        <v>1560</v>
      </c>
      <c r="G269" s="11">
        <v>4140</v>
      </c>
      <c r="X269" s="13" t="s">
        <v>35</v>
      </c>
    </row>
    <row r="270" spans="2:24" ht="12">
      <c r="B270" s="1" t="s">
        <v>470</v>
      </c>
      <c r="C270" s="9" t="s">
        <v>519</v>
      </c>
      <c r="D270" s="10" t="s">
        <v>520</v>
      </c>
      <c r="E270" s="9" t="s">
        <v>78</v>
      </c>
      <c r="F270" s="11">
        <v>1650</v>
      </c>
      <c r="G270" s="11">
        <v>4500</v>
      </c>
      <c r="X270" s="13" t="s">
        <v>35</v>
      </c>
    </row>
    <row r="271" spans="2:24" ht="12">
      <c r="B271" s="1" t="s">
        <v>470</v>
      </c>
      <c r="C271" s="9" t="s">
        <v>521</v>
      </c>
      <c r="D271" s="10" t="s">
        <v>522</v>
      </c>
      <c r="E271" s="9" t="s">
        <v>78</v>
      </c>
      <c r="F271" s="11">
        <v>1680</v>
      </c>
      <c r="G271" s="11">
        <v>3990</v>
      </c>
      <c r="X271" s="13" t="s">
        <v>35</v>
      </c>
    </row>
    <row r="272" spans="2:24" ht="12">
      <c r="B272" s="1" t="s">
        <v>470</v>
      </c>
      <c r="C272" s="9" t="s">
        <v>523</v>
      </c>
      <c r="D272" s="10" t="s">
        <v>524</v>
      </c>
      <c r="E272" s="9" t="s">
        <v>78</v>
      </c>
      <c r="F272" s="11">
        <v>1620</v>
      </c>
      <c r="G272" s="11">
        <v>5580</v>
      </c>
      <c r="X272" s="13" t="s">
        <v>35</v>
      </c>
    </row>
    <row r="273" spans="2:24" ht="12">
      <c r="B273" s="1" t="s">
        <v>470</v>
      </c>
      <c r="C273" s="9" t="s">
        <v>525</v>
      </c>
      <c r="D273" s="10" t="s">
        <v>526</v>
      </c>
      <c r="E273" s="9" t="s">
        <v>78</v>
      </c>
      <c r="F273" s="11">
        <v>1110</v>
      </c>
      <c r="G273" s="11">
        <v>3210</v>
      </c>
      <c r="X273" s="13" t="s">
        <v>35</v>
      </c>
    </row>
    <row r="274" spans="2:24" ht="12">
      <c r="B274" s="1" t="s">
        <v>470</v>
      </c>
      <c r="C274" s="9" t="s">
        <v>527</v>
      </c>
      <c r="D274" s="10" t="s">
        <v>528</v>
      </c>
      <c r="E274" s="9" t="s">
        <v>78</v>
      </c>
      <c r="F274" s="11">
        <v>1230</v>
      </c>
      <c r="G274" s="11">
        <v>3420</v>
      </c>
      <c r="X274" s="13" t="s">
        <v>35</v>
      </c>
    </row>
    <row r="275" spans="2:24" ht="12">
      <c r="B275" s="1" t="s">
        <v>470</v>
      </c>
      <c r="C275" s="9" t="s">
        <v>529</v>
      </c>
      <c r="D275" s="10" t="s">
        <v>530</v>
      </c>
      <c r="E275" s="9" t="s">
        <v>78</v>
      </c>
      <c r="F275" s="11">
        <v>1740</v>
      </c>
      <c r="G275" s="11">
        <v>4200</v>
      </c>
      <c r="X275" s="13" t="s">
        <v>35</v>
      </c>
    </row>
    <row r="276" spans="2:24" ht="12">
      <c r="B276" s="1" t="s">
        <v>470</v>
      </c>
      <c r="C276" s="9" t="s">
        <v>531</v>
      </c>
      <c r="D276" s="10" t="s">
        <v>532</v>
      </c>
      <c r="E276" s="9" t="s">
        <v>199</v>
      </c>
      <c r="F276" s="11">
        <v>2503</v>
      </c>
      <c r="G276" s="11">
        <v>7403</v>
      </c>
      <c r="H276" s="11">
        <v>3928</v>
      </c>
      <c r="I276" s="11">
        <v>6952</v>
      </c>
      <c r="J276" s="11">
        <v>6821</v>
      </c>
      <c r="K276" s="11">
        <v>11867</v>
      </c>
      <c r="L276" s="11">
        <v>10060</v>
      </c>
      <c r="M276" s="11">
        <v>20011</v>
      </c>
      <c r="N276" s="11">
        <v>8687</v>
      </c>
      <c r="O276" s="11">
        <v>19392</v>
      </c>
      <c r="T276" s="11">
        <v>4011</v>
      </c>
      <c r="U276" s="11">
        <v>9374</v>
      </c>
      <c r="X276" s="13" t="s">
        <v>35</v>
      </c>
    </row>
    <row r="277" spans="2:24" ht="12">
      <c r="B277" s="1" t="s">
        <v>470</v>
      </c>
      <c r="C277" s="9" t="s">
        <v>533</v>
      </c>
      <c r="D277" s="10" t="s">
        <v>534</v>
      </c>
      <c r="E277" s="9" t="s">
        <v>199</v>
      </c>
      <c r="F277" s="11">
        <v>4140</v>
      </c>
      <c r="G277" s="11">
        <v>4290</v>
      </c>
      <c r="H277" s="11">
        <v>5345</v>
      </c>
      <c r="I277" s="11">
        <v>6905</v>
      </c>
      <c r="X277" s="13" t="s">
        <v>35</v>
      </c>
    </row>
    <row r="278" spans="2:24" ht="12">
      <c r="B278" s="1" t="s">
        <v>535</v>
      </c>
      <c r="C278" s="9" t="s">
        <v>477</v>
      </c>
      <c r="D278" s="10" t="s">
        <v>536</v>
      </c>
      <c r="E278" s="10" t="s">
        <v>39</v>
      </c>
      <c r="F278" s="11">
        <v>2473</v>
      </c>
      <c r="G278" s="12">
        <v>4433</v>
      </c>
      <c r="H278" s="11">
        <v>2473</v>
      </c>
      <c r="I278" s="11">
        <v>4433</v>
      </c>
      <c r="J278" s="11"/>
      <c r="K278" s="11"/>
      <c r="L278" s="11"/>
      <c r="M278" s="11"/>
      <c r="N278" s="11"/>
      <c r="O278" s="11"/>
      <c r="P278" s="11"/>
      <c r="Q278" s="11"/>
      <c r="R278" s="11">
        <v>4240</v>
      </c>
      <c r="S278" s="11">
        <v>11740</v>
      </c>
      <c r="T278" s="11"/>
      <c r="U278" s="11"/>
      <c r="X278" s="13" t="s">
        <v>35</v>
      </c>
    </row>
    <row r="279" spans="2:24" ht="12">
      <c r="B279" s="1" t="s">
        <v>535</v>
      </c>
      <c r="C279" s="9" t="s">
        <v>54</v>
      </c>
      <c r="D279" s="15" t="s">
        <v>537</v>
      </c>
      <c r="E279" s="9" t="s">
        <v>44</v>
      </c>
      <c r="F279" s="11">
        <v>2435</v>
      </c>
      <c r="G279" s="11">
        <v>4395</v>
      </c>
      <c r="H279" s="11">
        <v>2435</v>
      </c>
      <c r="I279" s="11">
        <v>4395</v>
      </c>
      <c r="J279" s="11">
        <v>2785</v>
      </c>
      <c r="K279" s="11">
        <v>4745</v>
      </c>
      <c r="L279" s="11"/>
      <c r="M279" s="11"/>
      <c r="N279" s="11"/>
      <c r="O279" s="11"/>
      <c r="P279" s="11"/>
      <c r="Q279" s="11"/>
      <c r="R279" s="11"/>
      <c r="S279" s="11"/>
      <c r="T279" s="11">
        <v>2656</v>
      </c>
      <c r="U279" s="11">
        <v>5116</v>
      </c>
      <c r="X279" s="13" t="s">
        <v>35</v>
      </c>
    </row>
    <row r="280" spans="2:24" ht="12">
      <c r="B280" s="1" t="s">
        <v>535</v>
      </c>
      <c r="C280" s="9" t="s">
        <v>538</v>
      </c>
      <c r="D280" s="10" t="s">
        <v>539</v>
      </c>
      <c r="E280" s="9" t="s">
        <v>44</v>
      </c>
      <c r="F280" s="12">
        <v>2404</v>
      </c>
      <c r="G280" s="11">
        <v>4364</v>
      </c>
      <c r="H280" s="11">
        <v>2404</v>
      </c>
      <c r="I280" s="11">
        <v>4364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X280" s="13" t="s">
        <v>35</v>
      </c>
    </row>
    <row r="281" spans="2:24" ht="12">
      <c r="B281" s="1" t="s">
        <v>535</v>
      </c>
      <c r="C281" s="9" t="s">
        <v>48</v>
      </c>
      <c r="D281" s="10" t="s">
        <v>540</v>
      </c>
      <c r="E281" s="9" t="s">
        <v>47</v>
      </c>
      <c r="F281" s="12">
        <v>2223</v>
      </c>
      <c r="G281" s="11">
        <v>4183</v>
      </c>
      <c r="H281" s="11">
        <v>2223</v>
      </c>
      <c r="I281" s="11">
        <v>4183</v>
      </c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X281" s="13" t="s">
        <v>35</v>
      </c>
    </row>
    <row r="282" spans="2:24" ht="12">
      <c r="B282" s="1" t="s">
        <v>535</v>
      </c>
      <c r="C282" s="9" t="s">
        <v>541</v>
      </c>
      <c r="D282" s="10" t="s">
        <v>542</v>
      </c>
      <c r="E282" s="9" t="s">
        <v>65</v>
      </c>
      <c r="F282" s="11">
        <v>2194</v>
      </c>
      <c r="G282" s="11">
        <v>4154</v>
      </c>
      <c r="H282" s="11">
        <v>2194</v>
      </c>
      <c r="I282" s="11">
        <v>4154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X282" s="13" t="s">
        <v>35</v>
      </c>
    </row>
    <row r="283" spans="2:24" ht="12">
      <c r="B283" s="1" t="s">
        <v>535</v>
      </c>
      <c r="C283" s="9" t="s">
        <v>70</v>
      </c>
      <c r="D283" s="10" t="s">
        <v>543</v>
      </c>
      <c r="E283" s="9" t="s">
        <v>65</v>
      </c>
      <c r="F283" s="11">
        <v>2376</v>
      </c>
      <c r="G283" s="11">
        <v>4336</v>
      </c>
      <c r="H283" s="11">
        <v>2149</v>
      </c>
      <c r="I283" s="11">
        <v>4109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X283" s="13" t="s">
        <v>35</v>
      </c>
    </row>
    <row r="284" spans="2:24" ht="12">
      <c r="B284" s="1" t="s">
        <v>535</v>
      </c>
      <c r="C284" s="9" t="s">
        <v>544</v>
      </c>
      <c r="D284" s="10" t="s">
        <v>545</v>
      </c>
      <c r="E284" s="9" t="s">
        <v>74</v>
      </c>
      <c r="F284" s="11">
        <v>2164</v>
      </c>
      <c r="G284" s="11">
        <v>4124</v>
      </c>
      <c r="H284" s="11">
        <v>2164</v>
      </c>
      <c r="I284" s="11">
        <v>4124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X284" s="13" t="s">
        <v>35</v>
      </c>
    </row>
    <row r="285" spans="2:24" ht="12">
      <c r="B285" s="1" t="s">
        <v>535</v>
      </c>
      <c r="C285" s="9" t="s">
        <v>546</v>
      </c>
      <c r="D285" s="10" t="s">
        <v>547</v>
      </c>
      <c r="E285" s="9" t="s">
        <v>74</v>
      </c>
      <c r="F285" s="11">
        <v>2239</v>
      </c>
      <c r="G285" s="11">
        <v>4199</v>
      </c>
      <c r="H285" s="11">
        <v>2239</v>
      </c>
      <c r="I285" s="11">
        <v>4199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X285" s="13" t="s">
        <v>35</v>
      </c>
    </row>
    <row r="286" spans="2:24" ht="12">
      <c r="B286" s="1" t="s">
        <v>535</v>
      </c>
      <c r="C286" s="9" t="s">
        <v>548</v>
      </c>
      <c r="D286" s="10" t="s">
        <v>549</v>
      </c>
      <c r="E286" s="10" t="s">
        <v>78</v>
      </c>
      <c r="F286" s="4">
        <f>395*2</f>
        <v>790</v>
      </c>
      <c r="G286" s="4">
        <f>(395+550)*2</f>
        <v>1890</v>
      </c>
      <c r="H286" s="11"/>
      <c r="I286" s="11"/>
      <c r="J286" s="12"/>
      <c r="M286" s="12"/>
      <c r="N286" s="12"/>
      <c r="X286" s="13" t="s">
        <v>35</v>
      </c>
    </row>
    <row r="287" spans="2:24" ht="12">
      <c r="B287" s="1" t="s">
        <v>535</v>
      </c>
      <c r="C287" s="9" t="s">
        <v>550</v>
      </c>
      <c r="D287" s="10" t="s">
        <v>551</v>
      </c>
      <c r="E287" s="10" t="s">
        <v>78</v>
      </c>
      <c r="F287" s="4">
        <f>425*2</f>
        <v>850</v>
      </c>
      <c r="G287" s="4">
        <f>(425+525)*2</f>
        <v>1900</v>
      </c>
      <c r="H287" s="11"/>
      <c r="I287" s="11"/>
      <c r="X287" s="13" t="s">
        <v>35</v>
      </c>
    </row>
    <row r="288" spans="2:24" ht="12">
      <c r="B288" s="1" t="s">
        <v>535</v>
      </c>
      <c r="C288" s="9" t="s">
        <v>552</v>
      </c>
      <c r="D288" s="10" t="s">
        <v>553</v>
      </c>
      <c r="E288" s="10" t="s">
        <v>78</v>
      </c>
      <c r="F288" s="4">
        <f>485*2</f>
        <v>970</v>
      </c>
      <c r="G288" s="6">
        <f>(485+950)*2</f>
        <v>2870</v>
      </c>
      <c r="H288" s="11"/>
      <c r="I288" s="11"/>
      <c r="X288" s="13" t="s">
        <v>35</v>
      </c>
    </row>
    <row r="289" spans="2:24" ht="12">
      <c r="B289" s="1" t="s">
        <v>535</v>
      </c>
      <c r="C289" s="9" t="s">
        <v>554</v>
      </c>
      <c r="D289" s="10" t="s">
        <v>555</v>
      </c>
      <c r="E289" s="10" t="s">
        <v>78</v>
      </c>
      <c r="F289" s="6">
        <f>450*2</f>
        <v>900</v>
      </c>
      <c r="G289" s="4">
        <f>(450+425)*2</f>
        <v>1750</v>
      </c>
      <c r="H289" s="11"/>
      <c r="I289" s="11"/>
      <c r="X289" s="13" t="s">
        <v>35</v>
      </c>
    </row>
    <row r="290" spans="2:24" ht="12">
      <c r="B290" s="1" t="s">
        <v>535</v>
      </c>
      <c r="C290" s="9" t="s">
        <v>556</v>
      </c>
      <c r="D290" s="10" t="s">
        <v>557</v>
      </c>
      <c r="E290" s="10" t="s">
        <v>78</v>
      </c>
      <c r="F290" s="6">
        <f>502*2</f>
        <v>1004</v>
      </c>
      <c r="G290" s="4">
        <f>(502+500)*2</f>
        <v>2004</v>
      </c>
      <c r="H290" s="11"/>
      <c r="I290" s="11"/>
      <c r="X290" s="13" t="s">
        <v>35</v>
      </c>
    </row>
    <row r="291" spans="2:24" ht="12">
      <c r="B291" s="1" t="s">
        <v>535</v>
      </c>
      <c r="C291" s="9" t="s">
        <v>558</v>
      </c>
      <c r="D291" s="10" t="s">
        <v>559</v>
      </c>
      <c r="E291" s="10" t="s">
        <v>78</v>
      </c>
      <c r="F291" s="4">
        <f>500*2</f>
        <v>1000</v>
      </c>
      <c r="G291" s="4">
        <f>(500+500)*2</f>
        <v>2000</v>
      </c>
      <c r="H291" s="11"/>
      <c r="I291" s="11"/>
      <c r="X291" s="13" t="s">
        <v>35</v>
      </c>
    </row>
    <row r="292" spans="2:24" ht="12">
      <c r="B292" s="1" t="s">
        <v>535</v>
      </c>
      <c r="C292" s="9" t="s">
        <v>560</v>
      </c>
      <c r="D292" s="10" t="s">
        <v>561</v>
      </c>
      <c r="E292" s="10" t="s">
        <v>78</v>
      </c>
      <c r="F292" s="4">
        <f>480*2</f>
        <v>960</v>
      </c>
      <c r="G292" s="4">
        <f>(480+520)*2</f>
        <v>2000</v>
      </c>
      <c r="H292" s="11"/>
      <c r="I292" s="11"/>
      <c r="L292" s="12"/>
      <c r="O292" s="12"/>
      <c r="X292" s="13" t="s">
        <v>35</v>
      </c>
    </row>
    <row r="293" spans="2:24" ht="12">
      <c r="B293" s="1" t="s">
        <v>535</v>
      </c>
      <c r="C293" s="9" t="s">
        <v>562</v>
      </c>
      <c r="D293" s="10" t="s">
        <v>563</v>
      </c>
      <c r="E293" s="10" t="s">
        <v>78</v>
      </c>
      <c r="F293" s="4">
        <f>475*2</f>
        <v>950</v>
      </c>
      <c r="G293" s="4">
        <f>(475+405)*2</f>
        <v>1760</v>
      </c>
      <c r="H293" s="11"/>
      <c r="I293" s="11"/>
      <c r="X293" s="13" t="s">
        <v>35</v>
      </c>
    </row>
    <row r="294" spans="2:24" ht="12">
      <c r="B294" s="1" t="s">
        <v>535</v>
      </c>
      <c r="C294" s="9" t="s">
        <v>564</v>
      </c>
      <c r="D294" s="10" t="s">
        <v>565</v>
      </c>
      <c r="E294" s="10" t="s">
        <v>78</v>
      </c>
      <c r="F294" s="6">
        <f>535*2</f>
        <v>1070</v>
      </c>
      <c r="G294" s="4">
        <f>(535+1103)*2</f>
        <v>3276</v>
      </c>
      <c r="H294" s="11"/>
      <c r="I294" s="11"/>
      <c r="X294" s="13" t="s">
        <v>35</v>
      </c>
    </row>
    <row r="295" spans="2:24" ht="12">
      <c r="B295" s="1" t="s">
        <v>535</v>
      </c>
      <c r="C295" s="9" t="s">
        <v>566</v>
      </c>
      <c r="D295" s="10" t="s">
        <v>567</v>
      </c>
      <c r="E295" s="10" t="s">
        <v>78</v>
      </c>
      <c r="F295" s="4">
        <f>396*2</f>
        <v>792</v>
      </c>
      <c r="G295" s="4">
        <f>(396+700)*2</f>
        <v>2192</v>
      </c>
      <c r="H295" s="11"/>
      <c r="I295" s="11"/>
      <c r="X295" s="13" t="s">
        <v>35</v>
      </c>
    </row>
    <row r="296" spans="2:24" ht="12">
      <c r="B296" s="1" t="s">
        <v>535</v>
      </c>
      <c r="C296" s="9" t="s">
        <v>568</v>
      </c>
      <c r="D296" s="10" t="s">
        <v>569</v>
      </c>
      <c r="E296" s="10" t="s">
        <v>78</v>
      </c>
      <c r="F296" s="4">
        <f>440*2</f>
        <v>880</v>
      </c>
      <c r="G296" s="4">
        <f>(440+450)*2</f>
        <v>1780</v>
      </c>
      <c r="H296" s="11"/>
      <c r="I296" s="11"/>
      <c r="X296" s="13" t="s">
        <v>35</v>
      </c>
    </row>
    <row r="297" spans="2:24" ht="12">
      <c r="B297" s="1" t="s">
        <v>535</v>
      </c>
      <c r="C297" s="9" t="s">
        <v>570</v>
      </c>
      <c r="D297" s="10" t="s">
        <v>571</v>
      </c>
      <c r="E297" s="10" t="s">
        <v>78</v>
      </c>
      <c r="F297" s="6">
        <f>500*2</f>
        <v>1000</v>
      </c>
      <c r="G297" s="4">
        <f>(500+500)*2</f>
        <v>2000</v>
      </c>
      <c r="H297" s="11"/>
      <c r="I297" s="11"/>
      <c r="J297" s="12"/>
      <c r="K297" s="12"/>
      <c r="L297" s="12"/>
      <c r="M297" s="12"/>
      <c r="N297" s="12"/>
      <c r="O297" s="12"/>
      <c r="R297" s="12"/>
      <c r="X297" s="13" t="s">
        <v>35</v>
      </c>
    </row>
    <row r="298" spans="2:24" ht="12">
      <c r="B298" s="1" t="s">
        <v>535</v>
      </c>
      <c r="C298" s="9" t="s">
        <v>572</v>
      </c>
      <c r="D298" s="10" t="s">
        <v>573</v>
      </c>
      <c r="E298" s="10" t="s">
        <v>78</v>
      </c>
      <c r="F298" s="4">
        <f>459*2</f>
        <v>918</v>
      </c>
      <c r="G298" s="4">
        <f>(459+500)*2</f>
        <v>1918</v>
      </c>
      <c r="H298" s="11"/>
      <c r="I298" s="11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V298" s="12"/>
      <c r="W298" s="12"/>
      <c r="X298" s="13" t="s">
        <v>35</v>
      </c>
    </row>
    <row r="299" spans="2:24" ht="12">
      <c r="B299" s="1" t="s">
        <v>535</v>
      </c>
      <c r="C299" s="9" t="s">
        <v>574</v>
      </c>
      <c r="D299" s="10" t="s">
        <v>575</v>
      </c>
      <c r="E299" s="10" t="s">
        <v>78</v>
      </c>
      <c r="F299" s="4">
        <f>525*2</f>
        <v>1050</v>
      </c>
      <c r="G299" s="4">
        <f>(525+600)*2</f>
        <v>2250</v>
      </c>
      <c r="H299" s="11"/>
      <c r="I299" s="11"/>
      <c r="S299" s="12"/>
      <c r="V299" s="12"/>
      <c r="X299" s="13" t="s">
        <v>35</v>
      </c>
    </row>
    <row r="300" spans="2:24" ht="12">
      <c r="B300" s="1" t="s">
        <v>535</v>
      </c>
      <c r="C300" s="9" t="s">
        <v>576</v>
      </c>
      <c r="D300" s="10" t="s">
        <v>577</v>
      </c>
      <c r="E300" s="10" t="s">
        <v>78</v>
      </c>
      <c r="F300" s="4">
        <f>500*2</f>
        <v>1000</v>
      </c>
      <c r="G300" s="4">
        <f>(500+600)*2</f>
        <v>2200</v>
      </c>
      <c r="H300" s="11"/>
      <c r="I300" s="11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V300" s="12"/>
      <c r="W300" s="12"/>
      <c r="X300" s="13" t="s">
        <v>35</v>
      </c>
    </row>
    <row r="301" spans="2:24" ht="12">
      <c r="B301" s="1" t="s">
        <v>535</v>
      </c>
      <c r="C301" s="9" t="s">
        <v>578</v>
      </c>
      <c r="D301" s="10" t="s">
        <v>579</v>
      </c>
      <c r="E301" s="9" t="s">
        <v>199</v>
      </c>
      <c r="F301" s="11">
        <v>0</v>
      </c>
      <c r="G301" s="11">
        <v>0</v>
      </c>
      <c r="H301" s="11">
        <v>0</v>
      </c>
      <c r="I301" s="11">
        <v>0</v>
      </c>
      <c r="J301" s="11"/>
      <c r="K301" s="11"/>
      <c r="L301" s="11">
        <v>6705</v>
      </c>
      <c r="M301" s="11">
        <v>12705</v>
      </c>
      <c r="N301" s="11">
        <v>4505</v>
      </c>
      <c r="O301" s="11">
        <v>10505</v>
      </c>
      <c r="P301" s="11"/>
      <c r="Q301" s="11"/>
      <c r="R301" s="11"/>
      <c r="S301" s="11"/>
      <c r="T301" s="11"/>
      <c r="U301" s="11"/>
      <c r="V301" s="11">
        <v>2101</v>
      </c>
      <c r="W301" s="11">
        <v>4060</v>
      </c>
      <c r="X301" s="13" t="s">
        <v>35</v>
      </c>
    </row>
    <row r="302" spans="2:24" ht="12">
      <c r="B302" s="1" t="s">
        <v>580</v>
      </c>
      <c r="C302" s="19" t="s">
        <v>581</v>
      </c>
      <c r="D302" s="1" t="s">
        <v>582</v>
      </c>
      <c r="E302" s="1" t="s">
        <v>39</v>
      </c>
      <c r="F302" s="12">
        <v>1249</v>
      </c>
      <c r="G302" s="12">
        <v>7833</v>
      </c>
      <c r="H302" s="12">
        <v>1244</v>
      </c>
      <c r="I302" s="12">
        <v>7828</v>
      </c>
      <c r="J302" s="12">
        <v>1315</v>
      </c>
      <c r="K302" s="12">
        <v>9565</v>
      </c>
      <c r="L302" s="12">
        <v>2195</v>
      </c>
      <c r="M302" s="12">
        <v>17455</v>
      </c>
      <c r="N302" s="12">
        <v>2445</v>
      </c>
      <c r="O302" s="12">
        <v>15711</v>
      </c>
      <c r="P302" s="12"/>
      <c r="Q302" s="12"/>
      <c r="R302" s="12"/>
      <c r="S302" s="12"/>
      <c r="T302" s="12">
        <v>2186</v>
      </c>
      <c r="U302" s="12">
        <v>9570</v>
      </c>
      <c r="W302" s="12"/>
      <c r="X302" s="13" t="s">
        <v>35</v>
      </c>
    </row>
    <row r="303" spans="2:24" ht="12">
      <c r="B303" s="1" t="s">
        <v>580</v>
      </c>
      <c r="C303" s="19" t="s">
        <v>583</v>
      </c>
      <c r="D303" s="1" t="s">
        <v>584</v>
      </c>
      <c r="E303" s="1" t="s">
        <v>39</v>
      </c>
      <c r="F303" s="12">
        <v>1286</v>
      </c>
      <c r="G303" s="12">
        <v>7870</v>
      </c>
      <c r="H303" s="12">
        <v>1292</v>
      </c>
      <c r="I303" s="12">
        <v>7876</v>
      </c>
      <c r="M303" s="12"/>
      <c r="P303" s="12"/>
      <c r="R303" s="12">
        <v>2228</v>
      </c>
      <c r="S303" s="12">
        <v>14892</v>
      </c>
      <c r="X303" s="13" t="s">
        <v>35</v>
      </c>
    </row>
    <row r="304" spans="2:24" ht="12">
      <c r="B304" s="1" t="s">
        <v>580</v>
      </c>
      <c r="C304" s="19" t="s">
        <v>585</v>
      </c>
      <c r="D304" s="1" t="s">
        <v>586</v>
      </c>
      <c r="E304" s="1" t="s">
        <v>44</v>
      </c>
      <c r="F304" s="12">
        <v>1540</v>
      </c>
      <c r="G304" s="12">
        <v>8124</v>
      </c>
      <c r="H304" s="12">
        <v>1540</v>
      </c>
      <c r="I304" s="12">
        <v>8124</v>
      </c>
      <c r="J304" s="12"/>
      <c r="X304" s="13" t="s">
        <v>35</v>
      </c>
    </row>
    <row r="305" spans="2:24" ht="12">
      <c r="B305" s="1" t="s">
        <v>580</v>
      </c>
      <c r="C305" s="19" t="s">
        <v>587</v>
      </c>
      <c r="D305" s="1" t="s">
        <v>588</v>
      </c>
      <c r="E305" s="1" t="s">
        <v>47</v>
      </c>
      <c r="F305" s="12">
        <v>1189</v>
      </c>
      <c r="G305" s="12">
        <v>6861</v>
      </c>
      <c r="H305" s="12">
        <v>1189</v>
      </c>
      <c r="I305" s="12">
        <v>6861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W305" s="12"/>
      <c r="X305" s="13" t="s">
        <v>35</v>
      </c>
    </row>
    <row r="306" spans="2:24" ht="12">
      <c r="B306" s="1" t="s">
        <v>580</v>
      </c>
      <c r="C306" s="19" t="s">
        <v>589</v>
      </c>
      <c r="D306" s="1" t="s">
        <v>590</v>
      </c>
      <c r="E306" s="1" t="s">
        <v>47</v>
      </c>
      <c r="F306" s="12">
        <v>1270</v>
      </c>
      <c r="G306" s="12">
        <v>6942</v>
      </c>
      <c r="H306" s="12">
        <v>1270</v>
      </c>
      <c r="I306" s="12">
        <v>6942</v>
      </c>
      <c r="J306" s="12"/>
      <c r="K306" s="12"/>
      <c r="L306" s="12"/>
      <c r="M306" s="12"/>
      <c r="N306" s="12"/>
      <c r="O306" s="16"/>
      <c r="P306" s="16"/>
      <c r="Q306" s="12"/>
      <c r="R306" s="12"/>
      <c r="S306" s="12"/>
      <c r="T306" s="12"/>
      <c r="W306" s="12"/>
      <c r="X306" s="13" t="s">
        <v>35</v>
      </c>
    </row>
    <row r="307" spans="2:24" ht="12">
      <c r="B307" s="1" t="s">
        <v>580</v>
      </c>
      <c r="C307" s="19" t="s">
        <v>591</v>
      </c>
      <c r="D307" s="1" t="s">
        <v>592</v>
      </c>
      <c r="E307" s="1" t="s">
        <v>47</v>
      </c>
      <c r="F307" s="12">
        <v>1246</v>
      </c>
      <c r="G307" s="12">
        <v>6918</v>
      </c>
      <c r="H307" s="12">
        <v>1246</v>
      </c>
      <c r="I307" s="12">
        <v>6918</v>
      </c>
      <c r="L307" s="12">
        <v>2292</v>
      </c>
      <c r="M307" s="12">
        <v>17552</v>
      </c>
      <c r="O307" s="17"/>
      <c r="P307" s="17"/>
      <c r="X307" s="13" t="s">
        <v>35</v>
      </c>
    </row>
    <row r="308" spans="2:24" ht="12">
      <c r="B308" s="1" t="s">
        <v>580</v>
      </c>
      <c r="C308" s="19" t="s">
        <v>593</v>
      </c>
      <c r="D308" s="1" t="s">
        <v>594</v>
      </c>
      <c r="E308" s="1" t="s">
        <v>47</v>
      </c>
      <c r="F308" s="12">
        <v>1211</v>
      </c>
      <c r="G308" s="12">
        <v>6883</v>
      </c>
      <c r="H308" s="12">
        <v>1178</v>
      </c>
      <c r="I308" s="12">
        <v>6850</v>
      </c>
      <c r="J308" s="12">
        <v>1175</v>
      </c>
      <c r="K308" s="12">
        <v>8277</v>
      </c>
      <c r="X308" s="13" t="s">
        <v>35</v>
      </c>
    </row>
    <row r="309" spans="2:24" ht="12">
      <c r="B309" s="1" t="s">
        <v>580</v>
      </c>
      <c r="C309" s="19" t="s">
        <v>70</v>
      </c>
      <c r="D309" s="1" t="s">
        <v>595</v>
      </c>
      <c r="E309" s="1" t="s">
        <v>47</v>
      </c>
      <c r="F309" s="12">
        <v>1264</v>
      </c>
      <c r="G309" s="12">
        <v>6936</v>
      </c>
      <c r="H309" s="12">
        <v>1294</v>
      </c>
      <c r="I309" s="12">
        <v>6966</v>
      </c>
      <c r="J309" s="11"/>
      <c r="K309" s="11"/>
      <c r="L309" s="11"/>
      <c r="M309" s="11"/>
      <c r="N309" s="11"/>
      <c r="O309" s="11"/>
      <c r="P309" s="11"/>
      <c r="X309" s="13" t="s">
        <v>35</v>
      </c>
    </row>
    <row r="310" spans="2:24" ht="12">
      <c r="B310" s="1" t="s">
        <v>580</v>
      </c>
      <c r="C310" s="19" t="s">
        <v>596</v>
      </c>
      <c r="D310" s="1" t="s">
        <v>597</v>
      </c>
      <c r="E310" s="1" t="s">
        <v>47</v>
      </c>
      <c r="F310" s="12">
        <v>1271</v>
      </c>
      <c r="G310" s="12">
        <v>6943</v>
      </c>
      <c r="H310" s="12">
        <v>1307</v>
      </c>
      <c r="I310" s="12">
        <v>6979</v>
      </c>
      <c r="J310" s="12"/>
      <c r="K310" s="12"/>
      <c r="L310" s="12"/>
      <c r="Q310" s="12"/>
      <c r="R310" s="12"/>
      <c r="X310" s="13" t="s">
        <v>35</v>
      </c>
    </row>
    <row r="311" spans="2:24" ht="12">
      <c r="B311" s="1" t="s">
        <v>580</v>
      </c>
      <c r="C311" s="19" t="s">
        <v>598</v>
      </c>
      <c r="D311" s="1" t="s">
        <v>599</v>
      </c>
      <c r="E311" s="1" t="s">
        <v>56</v>
      </c>
      <c r="F311" s="12">
        <v>1344</v>
      </c>
      <c r="G311" s="12">
        <v>7016</v>
      </c>
      <c r="H311" s="12">
        <v>1344</v>
      </c>
      <c r="I311" s="12">
        <v>7016</v>
      </c>
      <c r="J311" s="11"/>
      <c r="X311" s="13" t="s">
        <v>35</v>
      </c>
    </row>
    <row r="312" spans="2:24" ht="12">
      <c r="B312" s="1" t="s">
        <v>580</v>
      </c>
      <c r="C312" s="19" t="s">
        <v>600</v>
      </c>
      <c r="D312" s="1" t="s">
        <v>601</v>
      </c>
      <c r="E312" s="1" t="s">
        <v>65</v>
      </c>
      <c r="F312" s="12">
        <v>948</v>
      </c>
      <c r="G312" s="12">
        <v>5966</v>
      </c>
      <c r="H312" s="12">
        <v>948</v>
      </c>
      <c r="I312" s="12">
        <v>5966</v>
      </c>
      <c r="X312" s="13" t="s">
        <v>35</v>
      </c>
    </row>
    <row r="313" spans="2:24" ht="12">
      <c r="B313" s="1" t="s">
        <v>580</v>
      </c>
      <c r="C313" s="19" t="s">
        <v>201</v>
      </c>
      <c r="D313" s="1" t="s">
        <v>602</v>
      </c>
      <c r="E313" s="1" t="s">
        <v>65</v>
      </c>
      <c r="F313" s="12">
        <v>1138</v>
      </c>
      <c r="G313" s="12">
        <v>6810</v>
      </c>
      <c r="H313" s="12">
        <v>1138</v>
      </c>
      <c r="I313" s="12">
        <v>6810</v>
      </c>
      <c r="J313" s="12"/>
      <c r="W313" s="12"/>
      <c r="X313" s="13" t="s">
        <v>35</v>
      </c>
    </row>
    <row r="314" spans="2:24" ht="12">
      <c r="B314" s="1" t="s">
        <v>580</v>
      </c>
      <c r="C314" s="19" t="s">
        <v>603</v>
      </c>
      <c r="D314" s="1" t="s">
        <v>604</v>
      </c>
      <c r="E314" s="1" t="s">
        <v>74</v>
      </c>
      <c r="F314" s="12">
        <v>1184</v>
      </c>
      <c r="G314" s="12">
        <v>6202</v>
      </c>
      <c r="H314" s="11"/>
      <c r="X314" s="13" t="s">
        <v>35</v>
      </c>
    </row>
    <row r="315" spans="2:24" ht="12">
      <c r="B315" s="1" t="s">
        <v>580</v>
      </c>
      <c r="C315" s="1" t="s">
        <v>605</v>
      </c>
      <c r="D315" s="1" t="s">
        <v>606</v>
      </c>
      <c r="E315" s="1" t="s">
        <v>74</v>
      </c>
      <c r="F315" s="12">
        <v>1150</v>
      </c>
      <c r="G315" s="12">
        <v>6168</v>
      </c>
      <c r="H315" s="12">
        <v>1150</v>
      </c>
      <c r="I315" s="12">
        <v>6168</v>
      </c>
      <c r="X315" s="13" t="s">
        <v>35</v>
      </c>
    </row>
    <row r="316" spans="2:24" ht="12">
      <c r="B316" s="1" t="s">
        <v>580</v>
      </c>
      <c r="C316" s="1" t="s">
        <v>607</v>
      </c>
      <c r="D316" s="1" t="s">
        <v>608</v>
      </c>
      <c r="E316" s="1" t="s">
        <v>74</v>
      </c>
      <c r="F316" s="12">
        <v>1094</v>
      </c>
      <c r="G316" s="12">
        <v>6112</v>
      </c>
      <c r="H316" s="11"/>
      <c r="I316" s="11"/>
      <c r="J316" s="11"/>
      <c r="X316" s="13" t="s">
        <v>35</v>
      </c>
    </row>
    <row r="317" spans="2:24" ht="12">
      <c r="B317" s="1" t="s">
        <v>580</v>
      </c>
      <c r="C317" s="9" t="s">
        <v>609</v>
      </c>
      <c r="D317" s="10" t="s">
        <v>610</v>
      </c>
      <c r="E317" s="9" t="s">
        <v>78</v>
      </c>
      <c r="F317" s="11">
        <v>556.5</v>
      </c>
      <c r="G317" s="11">
        <v>4515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V317" s="12"/>
      <c r="W317" s="12"/>
      <c r="X317" s="13" t="s">
        <v>35</v>
      </c>
    </row>
    <row r="318" spans="2:24" ht="12">
      <c r="B318" s="1" t="s">
        <v>580</v>
      </c>
      <c r="C318" s="9" t="s">
        <v>611</v>
      </c>
      <c r="D318" s="10" t="s">
        <v>612</v>
      </c>
      <c r="E318" s="9" t="s">
        <v>78</v>
      </c>
      <c r="F318" s="11">
        <v>556.5</v>
      </c>
      <c r="G318" s="11">
        <v>4515</v>
      </c>
      <c r="H318" s="11"/>
      <c r="I318" s="11"/>
      <c r="L318" s="12"/>
      <c r="O318" s="12"/>
      <c r="X318" s="13" t="s">
        <v>35</v>
      </c>
    </row>
    <row r="319" spans="2:24" ht="12">
      <c r="B319" s="1" t="s">
        <v>580</v>
      </c>
      <c r="C319" s="9" t="s">
        <v>613</v>
      </c>
      <c r="D319" s="10" t="s">
        <v>614</v>
      </c>
      <c r="E319" s="9" t="s">
        <v>78</v>
      </c>
      <c r="F319" s="11">
        <v>556.5</v>
      </c>
      <c r="G319" s="11">
        <v>4515</v>
      </c>
      <c r="H319" s="11"/>
      <c r="I319" s="11"/>
      <c r="J319" s="12"/>
      <c r="K319" s="12"/>
      <c r="L319" s="12"/>
      <c r="M319" s="12"/>
      <c r="X319" s="13" t="s">
        <v>35</v>
      </c>
    </row>
    <row r="320" spans="2:24" ht="12">
      <c r="B320" s="1" t="s">
        <v>580</v>
      </c>
      <c r="C320" s="10" t="s">
        <v>615</v>
      </c>
      <c r="D320" s="10" t="s">
        <v>616</v>
      </c>
      <c r="E320" s="9" t="s">
        <v>78</v>
      </c>
      <c r="F320" s="11">
        <v>556.5</v>
      </c>
      <c r="G320" s="11">
        <v>4515</v>
      </c>
      <c r="H320" s="11"/>
      <c r="X320" s="13" t="s">
        <v>35</v>
      </c>
    </row>
    <row r="321" spans="2:24" ht="12">
      <c r="B321" s="1" t="s">
        <v>580</v>
      </c>
      <c r="C321" s="9" t="s">
        <v>617</v>
      </c>
      <c r="D321" s="10" t="s">
        <v>618</v>
      </c>
      <c r="E321" s="9" t="s">
        <v>78</v>
      </c>
      <c r="F321" s="11">
        <v>556.5</v>
      </c>
      <c r="G321" s="11">
        <v>4515</v>
      </c>
      <c r="H321" s="11"/>
      <c r="I321" s="11"/>
      <c r="R321" s="12"/>
      <c r="S321" s="12"/>
      <c r="X321" s="13" t="s">
        <v>35</v>
      </c>
    </row>
    <row r="322" spans="2:24" ht="12">
      <c r="B322" s="1" t="s">
        <v>580</v>
      </c>
      <c r="C322" s="10" t="s">
        <v>619</v>
      </c>
      <c r="D322" s="10" t="s">
        <v>620</v>
      </c>
      <c r="E322" s="9" t="s">
        <v>78</v>
      </c>
      <c r="F322" s="11">
        <v>556.5</v>
      </c>
      <c r="G322" s="11">
        <v>4515</v>
      </c>
      <c r="H322" s="11"/>
      <c r="X322" s="13" t="s">
        <v>35</v>
      </c>
    </row>
    <row r="323" spans="2:24" ht="12">
      <c r="B323" s="1" t="s">
        <v>580</v>
      </c>
      <c r="C323" s="9" t="s">
        <v>621</v>
      </c>
      <c r="D323" s="10" t="s">
        <v>622</v>
      </c>
      <c r="E323" s="9" t="s">
        <v>78</v>
      </c>
      <c r="F323" s="11">
        <v>556.5</v>
      </c>
      <c r="G323" s="11">
        <v>4515</v>
      </c>
      <c r="H323" s="12"/>
      <c r="I323" s="12"/>
      <c r="J323" s="12"/>
      <c r="K323" s="12"/>
      <c r="L323" s="11"/>
      <c r="M323" s="11"/>
      <c r="N323" s="12"/>
      <c r="O323" s="12"/>
      <c r="P323" s="12"/>
      <c r="Q323" s="12"/>
      <c r="R323" s="12"/>
      <c r="S323" s="12"/>
      <c r="V323" s="12"/>
      <c r="W323" s="12"/>
      <c r="X323" s="13" t="s">
        <v>35</v>
      </c>
    </row>
    <row r="324" spans="2:24" ht="12">
      <c r="B324" s="1" t="s">
        <v>580</v>
      </c>
      <c r="C324" s="9" t="s">
        <v>623</v>
      </c>
      <c r="D324" s="10" t="s">
        <v>624</v>
      </c>
      <c r="E324" s="9" t="s">
        <v>78</v>
      </c>
      <c r="F324" s="11">
        <v>556.5</v>
      </c>
      <c r="G324" s="11">
        <v>4515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V324" s="11"/>
      <c r="W324" s="11"/>
      <c r="X324" s="13" t="s">
        <v>35</v>
      </c>
    </row>
    <row r="325" spans="2:24" ht="12">
      <c r="B325" s="1" t="s">
        <v>580</v>
      </c>
      <c r="C325" s="9" t="s">
        <v>625</v>
      </c>
      <c r="D325" s="10" t="s">
        <v>626</v>
      </c>
      <c r="E325" s="9" t="s">
        <v>78</v>
      </c>
      <c r="F325" s="11">
        <v>556.5</v>
      </c>
      <c r="G325" s="11">
        <v>4515</v>
      </c>
      <c r="H325" s="12"/>
      <c r="I325" s="12"/>
      <c r="J325" s="12"/>
      <c r="K325" s="12"/>
      <c r="L325" s="11"/>
      <c r="M325" s="11"/>
      <c r="N325" s="12"/>
      <c r="O325" s="12"/>
      <c r="P325" s="12"/>
      <c r="Q325" s="12"/>
      <c r="R325" s="12"/>
      <c r="S325" s="12"/>
      <c r="V325" s="12"/>
      <c r="W325" s="12"/>
      <c r="X325" s="13" t="s">
        <v>35</v>
      </c>
    </row>
    <row r="326" spans="2:24" ht="12">
      <c r="B326" s="1" t="s">
        <v>580</v>
      </c>
      <c r="C326" s="9" t="s">
        <v>627</v>
      </c>
      <c r="D326" s="10" t="s">
        <v>628</v>
      </c>
      <c r="E326" s="9" t="s">
        <v>78</v>
      </c>
      <c r="F326" s="11">
        <v>556.5</v>
      </c>
      <c r="G326" s="11">
        <v>4515</v>
      </c>
      <c r="H326" s="11"/>
      <c r="I326" s="11"/>
      <c r="L326" s="12"/>
      <c r="M326" s="12"/>
      <c r="N326" s="12"/>
      <c r="O326" s="12"/>
      <c r="X326" s="13" t="s">
        <v>35</v>
      </c>
    </row>
    <row r="327" spans="2:24" ht="12">
      <c r="B327" s="1" t="s">
        <v>580</v>
      </c>
      <c r="C327" s="9" t="s">
        <v>629</v>
      </c>
      <c r="D327" s="10" t="s">
        <v>630</v>
      </c>
      <c r="E327" s="9" t="s">
        <v>78</v>
      </c>
      <c r="F327" s="11">
        <v>556.5</v>
      </c>
      <c r="G327" s="11">
        <v>4515</v>
      </c>
      <c r="H327" s="11"/>
      <c r="I327" s="11"/>
      <c r="X327" s="13" t="s">
        <v>35</v>
      </c>
    </row>
    <row r="328" spans="2:24" ht="12">
      <c r="B328" s="1" t="s">
        <v>580</v>
      </c>
      <c r="C328" s="9" t="s">
        <v>631</v>
      </c>
      <c r="D328" s="10" t="s">
        <v>632</v>
      </c>
      <c r="E328" s="9" t="s">
        <v>78</v>
      </c>
      <c r="F328" s="11">
        <v>556.5</v>
      </c>
      <c r="G328" s="11">
        <v>4515</v>
      </c>
      <c r="H328" s="12"/>
      <c r="I328" s="12"/>
      <c r="L328" s="12"/>
      <c r="M328" s="12"/>
      <c r="V328" s="12"/>
      <c r="W328" s="12"/>
      <c r="X328" s="13" t="s">
        <v>35</v>
      </c>
    </row>
    <row r="329" spans="2:24" ht="12">
      <c r="B329" s="1" t="s">
        <v>580</v>
      </c>
      <c r="C329" s="9" t="s">
        <v>633</v>
      </c>
      <c r="D329" s="10" t="s">
        <v>634</v>
      </c>
      <c r="E329" s="9" t="s">
        <v>78</v>
      </c>
      <c r="F329" s="11">
        <v>556.5</v>
      </c>
      <c r="G329" s="11">
        <v>4515</v>
      </c>
      <c r="H329" s="12"/>
      <c r="I329" s="12"/>
      <c r="J329" s="12"/>
      <c r="K329" s="12"/>
      <c r="L329" s="11"/>
      <c r="M329" s="11"/>
      <c r="N329" s="12"/>
      <c r="O329" s="12"/>
      <c r="P329" s="12"/>
      <c r="Q329" s="12"/>
      <c r="R329" s="12"/>
      <c r="S329" s="12"/>
      <c r="V329" s="12"/>
      <c r="W329" s="12"/>
      <c r="X329" s="13" t="s">
        <v>35</v>
      </c>
    </row>
    <row r="330" spans="2:24" ht="12">
      <c r="B330" s="1" t="s">
        <v>580</v>
      </c>
      <c r="C330" s="9" t="s">
        <v>635</v>
      </c>
      <c r="D330" s="10" t="s">
        <v>636</v>
      </c>
      <c r="E330" s="9" t="s">
        <v>78</v>
      </c>
      <c r="F330" s="11">
        <v>556.5</v>
      </c>
      <c r="G330" s="11">
        <v>4515</v>
      </c>
      <c r="H330" s="12"/>
      <c r="I330" s="12"/>
      <c r="L330" s="12"/>
      <c r="M330" s="12"/>
      <c r="N330" s="12"/>
      <c r="O330" s="12"/>
      <c r="X330" s="13" t="s">
        <v>35</v>
      </c>
    </row>
    <row r="331" spans="2:24" ht="12">
      <c r="B331" s="1" t="s">
        <v>580</v>
      </c>
      <c r="C331" s="9" t="s">
        <v>637</v>
      </c>
      <c r="D331" s="10" t="s">
        <v>638</v>
      </c>
      <c r="E331" s="9" t="s">
        <v>78</v>
      </c>
      <c r="F331" s="11">
        <v>556.5</v>
      </c>
      <c r="G331" s="11">
        <v>4515</v>
      </c>
      <c r="H331" s="11"/>
      <c r="I331" s="11"/>
      <c r="X331" s="13" t="s">
        <v>35</v>
      </c>
    </row>
    <row r="332" spans="2:24" ht="12">
      <c r="B332" s="1" t="s">
        <v>580</v>
      </c>
      <c r="C332" s="9" t="s">
        <v>639</v>
      </c>
      <c r="D332" s="10" t="s">
        <v>640</v>
      </c>
      <c r="E332" s="9" t="s">
        <v>78</v>
      </c>
      <c r="F332" s="11">
        <v>556.5</v>
      </c>
      <c r="G332" s="11">
        <v>4515</v>
      </c>
      <c r="X332" s="13" t="s">
        <v>35</v>
      </c>
    </row>
    <row r="333" spans="2:24" ht="12">
      <c r="B333" s="1" t="s">
        <v>580</v>
      </c>
      <c r="C333" s="9" t="s">
        <v>641</v>
      </c>
      <c r="D333" s="10" t="s">
        <v>642</v>
      </c>
      <c r="E333" s="9" t="s">
        <v>78</v>
      </c>
      <c r="F333" s="11">
        <v>556.5</v>
      </c>
      <c r="G333" s="11">
        <v>4515</v>
      </c>
      <c r="H333" s="12"/>
      <c r="I333" s="12"/>
      <c r="J333" s="12"/>
      <c r="K333" s="12"/>
      <c r="L333" s="11"/>
      <c r="M333" s="11"/>
      <c r="N333" s="11"/>
      <c r="O333" s="11"/>
      <c r="P333" s="12"/>
      <c r="Q333" s="12"/>
      <c r="R333" s="12"/>
      <c r="S333" s="12"/>
      <c r="V333" s="12"/>
      <c r="W333" s="12"/>
      <c r="X333" s="13" t="s">
        <v>35</v>
      </c>
    </row>
    <row r="334" spans="2:24" ht="12">
      <c r="B334" s="1" t="s">
        <v>580</v>
      </c>
      <c r="C334" s="9" t="s">
        <v>643</v>
      </c>
      <c r="D334" s="10" t="s">
        <v>644</v>
      </c>
      <c r="E334" s="9" t="s">
        <v>78</v>
      </c>
      <c r="F334" s="11">
        <v>556.5</v>
      </c>
      <c r="G334" s="11">
        <v>4515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V334" s="12"/>
      <c r="W334" s="12"/>
      <c r="X334" s="13" t="s">
        <v>35</v>
      </c>
    </row>
    <row r="335" spans="2:24" ht="12">
      <c r="B335" s="1" t="s">
        <v>580</v>
      </c>
      <c r="C335" s="9" t="s">
        <v>645</v>
      </c>
      <c r="D335" s="10" t="s">
        <v>646</v>
      </c>
      <c r="E335" s="9" t="s">
        <v>78</v>
      </c>
      <c r="F335" s="11">
        <v>556.5</v>
      </c>
      <c r="G335" s="11">
        <v>4515</v>
      </c>
      <c r="H335" s="11"/>
      <c r="I335" s="11"/>
      <c r="X335" s="13" t="s">
        <v>35</v>
      </c>
    </row>
    <row r="336" spans="2:24" ht="12">
      <c r="B336" s="1" t="s">
        <v>580</v>
      </c>
      <c r="C336" s="9" t="s">
        <v>647</v>
      </c>
      <c r="D336" s="10" t="s">
        <v>648</v>
      </c>
      <c r="E336" s="9" t="s">
        <v>78</v>
      </c>
      <c r="F336" s="11">
        <v>556.5</v>
      </c>
      <c r="G336" s="11">
        <v>4515</v>
      </c>
      <c r="H336" s="4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V336" s="12"/>
      <c r="W336" s="12"/>
      <c r="X336" s="13" t="s">
        <v>35</v>
      </c>
    </row>
    <row r="337" spans="2:24" ht="12">
      <c r="B337" s="1" t="s">
        <v>580</v>
      </c>
      <c r="C337" s="9" t="s">
        <v>649</v>
      </c>
      <c r="D337" s="10" t="s">
        <v>650</v>
      </c>
      <c r="E337" s="9" t="s">
        <v>78</v>
      </c>
      <c r="F337" s="11">
        <v>556.5</v>
      </c>
      <c r="G337" s="11">
        <v>4515</v>
      </c>
      <c r="H337" s="12"/>
      <c r="I337" s="12"/>
      <c r="J337" s="12"/>
      <c r="X337" s="13" t="s">
        <v>35</v>
      </c>
    </row>
    <row r="338" spans="2:24" ht="12">
      <c r="B338" s="1" t="s">
        <v>580</v>
      </c>
      <c r="C338" s="10" t="s">
        <v>651</v>
      </c>
      <c r="D338" s="10" t="s">
        <v>652</v>
      </c>
      <c r="E338" s="9" t="s">
        <v>78</v>
      </c>
      <c r="F338" s="11">
        <v>556.5</v>
      </c>
      <c r="G338" s="11">
        <v>4515</v>
      </c>
      <c r="H338" s="11"/>
      <c r="X338" s="13" t="s">
        <v>35</v>
      </c>
    </row>
    <row r="339" spans="2:24" ht="12">
      <c r="B339" s="1" t="s">
        <v>580</v>
      </c>
      <c r="C339" s="9" t="s">
        <v>653</v>
      </c>
      <c r="D339" s="10" t="s">
        <v>654</v>
      </c>
      <c r="E339" s="9" t="s">
        <v>78</v>
      </c>
      <c r="F339" s="11">
        <v>556.5</v>
      </c>
      <c r="G339" s="11">
        <v>4515</v>
      </c>
      <c r="H339" s="11"/>
      <c r="I339" s="11"/>
      <c r="L339" s="11"/>
      <c r="M339" s="11"/>
      <c r="N339" s="11"/>
      <c r="O339" s="11"/>
      <c r="X339" s="13" t="s">
        <v>35</v>
      </c>
    </row>
    <row r="340" spans="2:24" ht="12">
      <c r="B340" s="1" t="s">
        <v>580</v>
      </c>
      <c r="C340" s="9" t="s">
        <v>655</v>
      </c>
      <c r="D340" s="10" t="s">
        <v>656</v>
      </c>
      <c r="E340" s="9" t="s">
        <v>78</v>
      </c>
      <c r="F340" s="11">
        <v>556.5</v>
      </c>
      <c r="G340" s="11">
        <v>4515</v>
      </c>
      <c r="H340" s="12"/>
      <c r="I340" s="12"/>
      <c r="L340" s="12"/>
      <c r="M340" s="12"/>
      <c r="N340" s="12"/>
      <c r="O340" s="12"/>
      <c r="X340" s="13" t="s">
        <v>35</v>
      </c>
    </row>
    <row r="341" spans="2:24" ht="12">
      <c r="B341" s="1" t="s">
        <v>580</v>
      </c>
      <c r="C341" s="9" t="s">
        <v>657</v>
      </c>
      <c r="D341" s="10" t="s">
        <v>658</v>
      </c>
      <c r="E341" s="9" t="s">
        <v>78</v>
      </c>
      <c r="F341" s="11">
        <v>556.5</v>
      </c>
      <c r="G341" s="11">
        <v>4515</v>
      </c>
      <c r="X341" s="13" t="s">
        <v>35</v>
      </c>
    </row>
    <row r="342" spans="2:24" ht="12">
      <c r="B342" s="1" t="s">
        <v>580</v>
      </c>
      <c r="C342" s="9" t="s">
        <v>659</v>
      </c>
      <c r="D342" s="10" t="s">
        <v>660</v>
      </c>
      <c r="E342" s="9" t="s">
        <v>78</v>
      </c>
      <c r="F342" s="11">
        <v>556.5</v>
      </c>
      <c r="G342" s="11">
        <v>4515</v>
      </c>
      <c r="H342" s="12"/>
      <c r="I342" s="12"/>
      <c r="J342" s="12"/>
      <c r="K342" s="12"/>
      <c r="L342" s="11"/>
      <c r="M342" s="11"/>
      <c r="N342" s="12"/>
      <c r="O342" s="12"/>
      <c r="P342" s="12"/>
      <c r="Q342" s="12"/>
      <c r="R342" s="12"/>
      <c r="S342" s="12"/>
      <c r="V342" s="12"/>
      <c r="W342" s="12"/>
      <c r="X342" s="13" t="s">
        <v>35</v>
      </c>
    </row>
    <row r="343" spans="2:24" ht="12">
      <c r="B343" s="1" t="s">
        <v>580</v>
      </c>
      <c r="C343" s="10" t="s">
        <v>661</v>
      </c>
      <c r="D343" s="10" t="s">
        <v>662</v>
      </c>
      <c r="E343" s="9" t="s">
        <v>78</v>
      </c>
      <c r="F343" s="11">
        <v>556.5</v>
      </c>
      <c r="G343" s="11">
        <v>4515</v>
      </c>
      <c r="H343" s="12"/>
      <c r="I343" s="12"/>
      <c r="J343" s="12"/>
      <c r="X343" s="13" t="s">
        <v>35</v>
      </c>
    </row>
    <row r="344" spans="2:24" ht="12">
      <c r="B344" s="1" t="s">
        <v>580</v>
      </c>
      <c r="C344" s="9" t="s">
        <v>663</v>
      </c>
      <c r="D344" s="10" t="s">
        <v>664</v>
      </c>
      <c r="E344" s="9" t="s">
        <v>78</v>
      </c>
      <c r="F344" s="11">
        <v>556.5</v>
      </c>
      <c r="G344" s="11">
        <v>4515</v>
      </c>
      <c r="H344" s="11"/>
      <c r="I344" s="11"/>
      <c r="X344" s="13" t="s">
        <v>35</v>
      </c>
    </row>
    <row r="345" spans="2:24" ht="12">
      <c r="B345" s="1" t="s">
        <v>580</v>
      </c>
      <c r="C345" s="9" t="s">
        <v>665</v>
      </c>
      <c r="D345" s="10" t="s">
        <v>666</v>
      </c>
      <c r="E345" s="9" t="s">
        <v>78</v>
      </c>
      <c r="F345" s="11">
        <v>556.5</v>
      </c>
      <c r="G345" s="11">
        <v>4515</v>
      </c>
      <c r="X345" s="13" t="s">
        <v>35</v>
      </c>
    </row>
    <row r="346" spans="2:24" ht="12">
      <c r="B346" s="1" t="s">
        <v>580</v>
      </c>
      <c r="C346" s="9" t="s">
        <v>667</v>
      </c>
      <c r="D346" s="10" t="s">
        <v>668</v>
      </c>
      <c r="E346" s="9" t="s">
        <v>78</v>
      </c>
      <c r="F346" s="11">
        <v>556.5</v>
      </c>
      <c r="G346" s="11">
        <v>4515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V346" s="12"/>
      <c r="W346" s="12"/>
      <c r="X346" s="13" t="s">
        <v>35</v>
      </c>
    </row>
    <row r="347" spans="2:24" ht="12">
      <c r="B347" s="1" t="s">
        <v>580</v>
      </c>
      <c r="C347" s="9" t="s">
        <v>669</v>
      </c>
      <c r="D347" s="10" t="s">
        <v>670</v>
      </c>
      <c r="E347" s="9" t="s">
        <v>78</v>
      </c>
      <c r="F347" s="11">
        <v>556.5</v>
      </c>
      <c r="G347" s="11">
        <v>4515</v>
      </c>
      <c r="L347" s="12"/>
      <c r="O347" s="12"/>
      <c r="X347" s="13" t="s">
        <v>35</v>
      </c>
    </row>
    <row r="348" spans="2:24" ht="12">
      <c r="B348" s="1" t="s">
        <v>580</v>
      </c>
      <c r="C348" s="9" t="s">
        <v>671</v>
      </c>
      <c r="D348" s="10" t="s">
        <v>672</v>
      </c>
      <c r="E348" s="9" t="s">
        <v>78</v>
      </c>
      <c r="F348" s="11">
        <v>556.5</v>
      </c>
      <c r="G348" s="11">
        <v>4515</v>
      </c>
      <c r="H348" s="11"/>
      <c r="I348" s="11"/>
      <c r="J348" s="12"/>
      <c r="K348" s="12"/>
      <c r="L348" s="12"/>
      <c r="M348" s="12"/>
      <c r="X348" s="13" t="s">
        <v>35</v>
      </c>
    </row>
    <row r="349" spans="2:24" ht="12">
      <c r="B349" s="1" t="s">
        <v>580</v>
      </c>
      <c r="C349" s="9" t="s">
        <v>673</v>
      </c>
      <c r="D349" s="10" t="s">
        <v>674</v>
      </c>
      <c r="E349" s="9" t="s">
        <v>78</v>
      </c>
      <c r="F349" s="11">
        <v>556.5</v>
      </c>
      <c r="G349" s="11">
        <v>4515</v>
      </c>
      <c r="H349" s="11"/>
      <c r="I349" s="11"/>
      <c r="X349" s="13" t="s">
        <v>35</v>
      </c>
    </row>
    <row r="350" spans="2:24" ht="12">
      <c r="B350" s="1" t="s">
        <v>580</v>
      </c>
      <c r="C350" s="10" t="s">
        <v>675</v>
      </c>
      <c r="D350" s="10" t="s">
        <v>676</v>
      </c>
      <c r="E350" s="9" t="s">
        <v>78</v>
      </c>
      <c r="F350" s="11">
        <v>556.5</v>
      </c>
      <c r="G350" s="11">
        <v>4515</v>
      </c>
      <c r="H350" s="11"/>
      <c r="X350" s="13" t="s">
        <v>35</v>
      </c>
    </row>
    <row r="351" spans="2:24" ht="12">
      <c r="B351" s="1" t="s">
        <v>580</v>
      </c>
      <c r="C351" s="9" t="s">
        <v>677</v>
      </c>
      <c r="D351" s="10" t="s">
        <v>678</v>
      </c>
      <c r="E351" s="9" t="s">
        <v>78</v>
      </c>
      <c r="F351" s="11">
        <v>556.5</v>
      </c>
      <c r="G351" s="11">
        <v>4515</v>
      </c>
      <c r="X351" s="13" t="s">
        <v>35</v>
      </c>
    </row>
    <row r="352" spans="2:24" ht="12">
      <c r="B352" s="1" t="s">
        <v>580</v>
      </c>
      <c r="C352" s="10" t="s">
        <v>679</v>
      </c>
      <c r="D352" s="10" t="s">
        <v>680</v>
      </c>
      <c r="E352" s="9" t="s">
        <v>78</v>
      </c>
      <c r="F352" s="11">
        <v>556.5</v>
      </c>
      <c r="G352" s="11">
        <v>4515</v>
      </c>
      <c r="H352" s="11"/>
      <c r="X352" s="13" t="s">
        <v>35</v>
      </c>
    </row>
    <row r="353" spans="2:24" ht="12">
      <c r="B353" s="1" t="s">
        <v>580</v>
      </c>
      <c r="C353" s="9" t="s">
        <v>681</v>
      </c>
      <c r="D353" s="10" t="s">
        <v>682</v>
      </c>
      <c r="E353" s="9" t="s">
        <v>78</v>
      </c>
      <c r="F353" s="11">
        <v>556.5</v>
      </c>
      <c r="G353" s="11">
        <v>4515</v>
      </c>
      <c r="X353" s="13" t="s">
        <v>35</v>
      </c>
    </row>
    <row r="354" spans="2:24" ht="12">
      <c r="B354" s="1" t="s">
        <v>580</v>
      </c>
      <c r="C354" s="9" t="s">
        <v>683</v>
      </c>
      <c r="D354" s="10" t="s">
        <v>684</v>
      </c>
      <c r="E354" s="9" t="s">
        <v>78</v>
      </c>
      <c r="F354" s="11">
        <v>556.5</v>
      </c>
      <c r="G354" s="11">
        <v>4515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V354" s="12"/>
      <c r="W354" s="12"/>
      <c r="X354" s="13" t="s">
        <v>35</v>
      </c>
    </row>
    <row r="355" spans="2:24" ht="12">
      <c r="B355" s="1" t="s">
        <v>580</v>
      </c>
      <c r="C355" s="9" t="s">
        <v>685</v>
      </c>
      <c r="D355" s="10" t="s">
        <v>686</v>
      </c>
      <c r="E355" s="9" t="s">
        <v>78</v>
      </c>
      <c r="F355" s="11">
        <v>556.5</v>
      </c>
      <c r="G355" s="11">
        <v>4515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V355" s="12"/>
      <c r="W355" s="12"/>
      <c r="X355" s="13" t="s">
        <v>35</v>
      </c>
    </row>
    <row r="356" spans="2:24" ht="12">
      <c r="B356" s="1" t="s">
        <v>580</v>
      </c>
      <c r="C356" s="9" t="s">
        <v>687</v>
      </c>
      <c r="D356" s="10" t="s">
        <v>688</v>
      </c>
      <c r="E356" s="9" t="s">
        <v>78</v>
      </c>
      <c r="F356" s="11">
        <v>556.5</v>
      </c>
      <c r="G356" s="11">
        <v>4515</v>
      </c>
      <c r="V356" s="12"/>
      <c r="W356" s="12"/>
      <c r="X356" s="13" t="s">
        <v>35</v>
      </c>
    </row>
    <row r="357" spans="2:24" ht="12">
      <c r="B357" s="1" t="s">
        <v>580</v>
      </c>
      <c r="C357" s="9" t="s">
        <v>689</v>
      </c>
      <c r="D357" s="10" t="s">
        <v>690</v>
      </c>
      <c r="E357" s="9" t="s">
        <v>78</v>
      </c>
      <c r="F357" s="11">
        <v>556.5</v>
      </c>
      <c r="G357" s="11">
        <v>4515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V357" s="11"/>
      <c r="W357" s="11"/>
      <c r="X357" s="13" t="s">
        <v>35</v>
      </c>
    </row>
    <row r="358" spans="2:24" ht="12">
      <c r="B358" s="1" t="s">
        <v>580</v>
      </c>
      <c r="C358" s="9" t="s">
        <v>691</v>
      </c>
      <c r="D358" s="10" t="s">
        <v>692</v>
      </c>
      <c r="E358" s="9" t="s">
        <v>78</v>
      </c>
      <c r="F358" s="11">
        <v>556.5</v>
      </c>
      <c r="G358" s="11">
        <v>4515</v>
      </c>
      <c r="H358" s="12"/>
      <c r="I358" s="12"/>
      <c r="J358" s="12"/>
      <c r="X358" s="13" t="s">
        <v>35</v>
      </c>
    </row>
    <row r="359" spans="2:24" ht="12">
      <c r="B359" s="1" t="s">
        <v>580</v>
      </c>
      <c r="C359" s="9" t="s">
        <v>693</v>
      </c>
      <c r="D359" s="10" t="s">
        <v>694</v>
      </c>
      <c r="E359" s="9" t="s">
        <v>78</v>
      </c>
      <c r="F359" s="11">
        <v>556.5</v>
      </c>
      <c r="G359" s="11">
        <v>4515</v>
      </c>
      <c r="H359" s="4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V359" s="12"/>
      <c r="W359" s="12"/>
      <c r="X359" s="13" t="s">
        <v>35</v>
      </c>
    </row>
    <row r="360" spans="2:24" ht="12">
      <c r="B360" s="1" t="s">
        <v>580</v>
      </c>
      <c r="C360" s="9" t="s">
        <v>695</v>
      </c>
      <c r="D360" s="10" t="s">
        <v>696</v>
      </c>
      <c r="E360" s="9" t="s">
        <v>78</v>
      </c>
      <c r="F360" s="11">
        <v>556.5</v>
      </c>
      <c r="G360" s="11">
        <v>4515</v>
      </c>
      <c r="H360" s="12"/>
      <c r="I360" s="12"/>
      <c r="J360" s="12"/>
      <c r="K360" s="12"/>
      <c r="L360" s="11"/>
      <c r="M360" s="11"/>
      <c r="N360" s="11"/>
      <c r="O360" s="11"/>
      <c r="P360" s="12"/>
      <c r="Q360" s="12"/>
      <c r="R360" s="12"/>
      <c r="S360" s="12"/>
      <c r="V360" s="12"/>
      <c r="W360" s="12"/>
      <c r="X360" s="13" t="s">
        <v>35</v>
      </c>
    </row>
    <row r="361" spans="2:24" ht="12">
      <c r="B361" s="1" t="s">
        <v>580</v>
      </c>
      <c r="C361" s="10" t="s">
        <v>697</v>
      </c>
      <c r="D361" s="10" t="s">
        <v>698</v>
      </c>
      <c r="E361" s="9" t="s">
        <v>78</v>
      </c>
      <c r="F361" s="11">
        <v>556.5</v>
      </c>
      <c r="G361" s="11">
        <v>4515</v>
      </c>
      <c r="H361" s="12"/>
      <c r="I361" s="12"/>
      <c r="X361" s="13" t="s">
        <v>35</v>
      </c>
    </row>
    <row r="362" spans="2:24" ht="12">
      <c r="B362" s="1" t="s">
        <v>580</v>
      </c>
      <c r="C362" s="9" t="s">
        <v>699</v>
      </c>
      <c r="D362" s="10" t="s">
        <v>700</v>
      </c>
      <c r="E362" s="9" t="s">
        <v>78</v>
      </c>
      <c r="F362" s="11">
        <v>556.5</v>
      </c>
      <c r="G362" s="11">
        <v>4515</v>
      </c>
      <c r="H362" s="11"/>
      <c r="I362" s="11"/>
      <c r="J362" s="11"/>
      <c r="K362" s="11"/>
      <c r="L362" s="11"/>
      <c r="M362" s="11"/>
      <c r="N362" s="11"/>
      <c r="O362" s="11"/>
      <c r="V362" s="12"/>
      <c r="W362" s="12"/>
      <c r="X362" s="13" t="s">
        <v>35</v>
      </c>
    </row>
    <row r="363" spans="2:24" ht="12">
      <c r="B363" s="1" t="s">
        <v>580</v>
      </c>
      <c r="C363" s="9" t="s">
        <v>701</v>
      </c>
      <c r="D363" s="10" t="s">
        <v>702</v>
      </c>
      <c r="E363" s="9" t="s">
        <v>78</v>
      </c>
      <c r="F363" s="11">
        <v>556.5</v>
      </c>
      <c r="G363" s="11">
        <v>4515</v>
      </c>
      <c r="H363" s="11"/>
      <c r="I363" s="11"/>
      <c r="V363" s="12"/>
      <c r="W363" s="12"/>
      <c r="X363" s="13" t="s">
        <v>35</v>
      </c>
    </row>
    <row r="364" spans="2:24" ht="12">
      <c r="B364" s="1" t="s">
        <v>580</v>
      </c>
      <c r="C364" s="9" t="s">
        <v>703</v>
      </c>
      <c r="D364" s="10" t="s">
        <v>704</v>
      </c>
      <c r="E364" s="9" t="s">
        <v>78</v>
      </c>
      <c r="F364" s="11">
        <v>556.5</v>
      </c>
      <c r="G364" s="11">
        <v>4515</v>
      </c>
      <c r="H364" s="11"/>
      <c r="I364" s="11"/>
      <c r="J364" s="12"/>
      <c r="K364" s="12"/>
      <c r="L364" s="12"/>
      <c r="M364" s="12"/>
      <c r="R364" s="11"/>
      <c r="S364" s="11"/>
      <c r="V364" s="11"/>
      <c r="X364" s="13" t="s">
        <v>35</v>
      </c>
    </row>
    <row r="365" spans="2:24" ht="12">
      <c r="B365" s="1" t="s">
        <v>580</v>
      </c>
      <c r="C365" s="9" t="s">
        <v>705</v>
      </c>
      <c r="D365" s="10" t="s">
        <v>706</v>
      </c>
      <c r="E365" s="9" t="s">
        <v>78</v>
      </c>
      <c r="F365" s="11">
        <v>556.5</v>
      </c>
      <c r="G365" s="11">
        <v>4515</v>
      </c>
      <c r="H365" s="12"/>
      <c r="I365" s="12"/>
      <c r="J365" s="12"/>
      <c r="X365" s="13" t="s">
        <v>35</v>
      </c>
    </row>
    <row r="366" spans="2:24" ht="12">
      <c r="B366" s="1" t="s">
        <v>580</v>
      </c>
      <c r="C366" s="9" t="s">
        <v>707</v>
      </c>
      <c r="D366" s="10" t="s">
        <v>708</v>
      </c>
      <c r="E366" s="9" t="s">
        <v>78</v>
      </c>
      <c r="F366" s="11">
        <v>556.5</v>
      </c>
      <c r="G366" s="11">
        <v>4515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V366" s="12"/>
      <c r="W366" s="12"/>
      <c r="X366" s="13" t="s">
        <v>35</v>
      </c>
    </row>
    <row r="367" spans="2:24" ht="12">
      <c r="B367" s="1" t="s">
        <v>580</v>
      </c>
      <c r="C367" s="9" t="s">
        <v>709</v>
      </c>
      <c r="D367" s="10" t="s">
        <v>710</v>
      </c>
      <c r="E367" s="9" t="s">
        <v>78</v>
      </c>
      <c r="F367" s="11">
        <v>556.5</v>
      </c>
      <c r="G367" s="11">
        <v>4515</v>
      </c>
      <c r="H367" s="12"/>
      <c r="J367" s="12"/>
      <c r="X367" s="13" t="s">
        <v>35</v>
      </c>
    </row>
    <row r="368" spans="2:24" ht="12">
      <c r="B368" s="1" t="s">
        <v>580</v>
      </c>
      <c r="C368" s="9" t="s">
        <v>711</v>
      </c>
      <c r="D368" s="10" t="s">
        <v>712</v>
      </c>
      <c r="E368" s="9" t="s">
        <v>78</v>
      </c>
      <c r="F368" s="11">
        <v>556.5</v>
      </c>
      <c r="G368" s="11">
        <v>4515</v>
      </c>
      <c r="H368" s="11"/>
      <c r="I368" s="11"/>
      <c r="J368" s="11"/>
      <c r="K368" s="11"/>
      <c r="X368" s="13" t="s">
        <v>35</v>
      </c>
    </row>
    <row r="369" spans="2:24" ht="12">
      <c r="B369" s="1" t="s">
        <v>580</v>
      </c>
      <c r="C369" s="9" t="s">
        <v>713</v>
      </c>
      <c r="D369" s="10" t="s">
        <v>714</v>
      </c>
      <c r="E369" s="9" t="s">
        <v>78</v>
      </c>
      <c r="F369" s="11">
        <v>556.5</v>
      </c>
      <c r="G369" s="11">
        <v>4515</v>
      </c>
      <c r="H369" s="11"/>
      <c r="I369" s="11"/>
      <c r="X369" s="13" t="s">
        <v>35</v>
      </c>
    </row>
    <row r="370" spans="2:24" ht="12">
      <c r="B370" s="1" t="s">
        <v>580</v>
      </c>
      <c r="C370" s="9" t="s">
        <v>715</v>
      </c>
      <c r="D370" s="10" t="s">
        <v>716</v>
      </c>
      <c r="E370" s="9" t="s">
        <v>78</v>
      </c>
      <c r="F370" s="11">
        <v>556.5</v>
      </c>
      <c r="G370" s="11">
        <v>4515</v>
      </c>
      <c r="H370" s="11"/>
      <c r="I370" s="11"/>
      <c r="J370" s="11"/>
      <c r="K370" s="11"/>
      <c r="L370" s="11"/>
      <c r="M370" s="11"/>
      <c r="N370" s="11"/>
      <c r="O370" s="11"/>
      <c r="X370" s="13" t="s">
        <v>35</v>
      </c>
    </row>
    <row r="371" spans="2:24" ht="12">
      <c r="B371" s="1" t="s">
        <v>580</v>
      </c>
      <c r="C371" s="9" t="s">
        <v>717</v>
      </c>
      <c r="D371" s="10" t="s">
        <v>718</v>
      </c>
      <c r="E371" s="9" t="s">
        <v>78</v>
      </c>
      <c r="F371" s="11">
        <v>556.5</v>
      </c>
      <c r="G371" s="11">
        <v>4515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V371" s="12"/>
      <c r="W371" s="12"/>
      <c r="X371" s="13" t="s">
        <v>35</v>
      </c>
    </row>
    <row r="372" spans="2:24" ht="12">
      <c r="B372" s="1" t="s">
        <v>580</v>
      </c>
      <c r="C372" s="9" t="s">
        <v>719</v>
      </c>
      <c r="D372" s="10" t="s">
        <v>720</v>
      </c>
      <c r="E372" s="9" t="s">
        <v>78</v>
      </c>
      <c r="F372" s="11">
        <v>556.5</v>
      </c>
      <c r="G372" s="11">
        <v>4515</v>
      </c>
      <c r="H372" s="11"/>
      <c r="I372" s="11"/>
      <c r="J372" s="12"/>
      <c r="K372" s="12"/>
      <c r="L372" s="11"/>
      <c r="M372" s="11"/>
      <c r="N372" s="11"/>
      <c r="O372" s="11"/>
      <c r="X372" s="13" t="s">
        <v>35</v>
      </c>
    </row>
    <row r="373" spans="2:24" ht="12">
      <c r="B373" s="1" t="s">
        <v>580</v>
      </c>
      <c r="C373" s="9" t="s">
        <v>721</v>
      </c>
      <c r="D373" s="10" t="s">
        <v>722</v>
      </c>
      <c r="E373" s="9" t="s">
        <v>78</v>
      </c>
      <c r="F373" s="11">
        <v>556.5</v>
      </c>
      <c r="G373" s="11">
        <v>4515</v>
      </c>
      <c r="H373" s="11"/>
      <c r="I373" s="11"/>
      <c r="X373" s="13" t="s">
        <v>35</v>
      </c>
    </row>
    <row r="374" spans="2:24" ht="12">
      <c r="B374" s="1" t="s">
        <v>580</v>
      </c>
      <c r="C374" s="19" t="s">
        <v>723</v>
      </c>
      <c r="D374" s="1" t="s">
        <v>724</v>
      </c>
      <c r="E374" s="1" t="s">
        <v>199</v>
      </c>
      <c r="F374" s="12">
        <v>1630</v>
      </c>
      <c r="G374" s="12">
        <v>8089</v>
      </c>
      <c r="H374" s="12">
        <v>1630</v>
      </c>
      <c r="I374" s="12">
        <v>8089</v>
      </c>
      <c r="X374" s="13" t="s">
        <v>35</v>
      </c>
    </row>
    <row r="375" spans="2:24" ht="12">
      <c r="B375" s="1" t="s">
        <v>725</v>
      </c>
      <c r="C375" s="9" t="s">
        <v>726</v>
      </c>
      <c r="D375" s="10" t="s">
        <v>727</v>
      </c>
      <c r="E375" s="10" t="s">
        <v>39</v>
      </c>
      <c r="F375" s="4">
        <v>1767</v>
      </c>
      <c r="G375" s="4">
        <v>4958</v>
      </c>
      <c r="H375" s="11">
        <v>1862</v>
      </c>
      <c r="I375" s="11">
        <v>5180</v>
      </c>
      <c r="X375" s="13" t="s">
        <v>35</v>
      </c>
    </row>
    <row r="376" spans="2:24" ht="12">
      <c r="B376" s="1" t="s">
        <v>725</v>
      </c>
      <c r="C376" s="9" t="s">
        <v>728</v>
      </c>
      <c r="D376" s="10" t="s">
        <v>729</v>
      </c>
      <c r="E376" s="10" t="s">
        <v>39</v>
      </c>
      <c r="F376" s="11">
        <v>1768</v>
      </c>
      <c r="G376" s="6">
        <v>4959</v>
      </c>
      <c r="H376" s="11">
        <v>1836</v>
      </c>
      <c r="I376" s="11">
        <v>5154</v>
      </c>
      <c r="J376" s="12"/>
      <c r="K376" s="12"/>
      <c r="L376" s="12"/>
      <c r="M376" s="12"/>
      <c r="N376" s="12"/>
      <c r="O376" s="12"/>
      <c r="P376" s="12"/>
      <c r="Q376" s="12"/>
      <c r="V376" s="12"/>
      <c r="W376" s="12"/>
      <c r="X376" s="13" t="s">
        <v>35</v>
      </c>
    </row>
    <row r="377" spans="2:24" ht="12">
      <c r="B377" s="1" t="s">
        <v>725</v>
      </c>
      <c r="C377" s="9" t="s">
        <v>730</v>
      </c>
      <c r="D377" s="10" t="s">
        <v>731</v>
      </c>
      <c r="E377" s="10" t="s">
        <v>47</v>
      </c>
      <c r="F377" s="4">
        <v>1369</v>
      </c>
      <c r="G377" s="4">
        <v>3398</v>
      </c>
      <c r="H377" s="11">
        <v>1395</v>
      </c>
      <c r="I377" s="11">
        <v>3381</v>
      </c>
      <c r="J377" s="12"/>
      <c r="K377" s="12"/>
      <c r="L377" s="12"/>
      <c r="M377" s="12"/>
      <c r="N377" s="12"/>
      <c r="O377" s="12"/>
      <c r="V377" s="12"/>
      <c r="W377" s="12"/>
      <c r="X377" s="13" t="s">
        <v>35</v>
      </c>
    </row>
    <row r="378" spans="2:24" ht="12">
      <c r="B378" s="1" t="s">
        <v>725</v>
      </c>
      <c r="C378" s="9" t="s">
        <v>732</v>
      </c>
      <c r="D378" s="10" t="s">
        <v>733</v>
      </c>
      <c r="E378" s="10" t="s">
        <v>56</v>
      </c>
      <c r="F378" s="6">
        <v>1355</v>
      </c>
      <c r="G378" s="4">
        <v>3384</v>
      </c>
      <c r="H378" s="11">
        <v>1360</v>
      </c>
      <c r="I378" s="11">
        <v>3346</v>
      </c>
      <c r="P378" s="11">
        <v>3310</v>
      </c>
      <c r="Q378" s="11">
        <v>7648</v>
      </c>
      <c r="X378" s="13" t="s">
        <v>35</v>
      </c>
    </row>
    <row r="379" spans="2:24" ht="12">
      <c r="B379" s="1" t="s">
        <v>725</v>
      </c>
      <c r="C379" s="9" t="s">
        <v>734</v>
      </c>
      <c r="D379" s="10" t="s">
        <v>735</v>
      </c>
      <c r="E379" s="10" t="s">
        <v>56</v>
      </c>
      <c r="F379" s="11">
        <v>1308</v>
      </c>
      <c r="G379" s="11">
        <v>3338</v>
      </c>
      <c r="H379" s="11">
        <v>1344</v>
      </c>
      <c r="I379" s="11">
        <v>3330</v>
      </c>
      <c r="X379" s="13" t="s">
        <v>35</v>
      </c>
    </row>
    <row r="380" spans="2:24" ht="12">
      <c r="B380" s="1" t="s">
        <v>725</v>
      </c>
      <c r="C380" s="9" t="s">
        <v>736</v>
      </c>
      <c r="D380" s="10" t="s">
        <v>737</v>
      </c>
      <c r="E380" s="10" t="s">
        <v>65</v>
      </c>
      <c r="F380" s="6">
        <v>1340</v>
      </c>
      <c r="G380" s="11">
        <v>3369</v>
      </c>
      <c r="H380" s="11">
        <v>1372</v>
      </c>
      <c r="I380" s="11">
        <v>3358</v>
      </c>
      <c r="J380" s="12"/>
      <c r="K380" s="12"/>
      <c r="L380" s="12"/>
      <c r="M380" s="12"/>
      <c r="X380" s="13" t="s">
        <v>35</v>
      </c>
    </row>
    <row r="381" spans="2:24" ht="12">
      <c r="B381" s="1" t="s">
        <v>725</v>
      </c>
      <c r="C381" s="9" t="s">
        <v>591</v>
      </c>
      <c r="D381" s="10" t="s">
        <v>738</v>
      </c>
      <c r="E381" s="10" t="s">
        <v>65</v>
      </c>
      <c r="F381" s="6">
        <v>1423</v>
      </c>
      <c r="G381" s="4">
        <v>3452</v>
      </c>
      <c r="H381" s="11">
        <v>1435</v>
      </c>
      <c r="I381" s="11">
        <v>3421</v>
      </c>
      <c r="L381" s="12"/>
      <c r="M381" s="12"/>
      <c r="X381" s="13" t="s">
        <v>35</v>
      </c>
    </row>
    <row r="382" spans="2:24" ht="12">
      <c r="B382" s="1" t="s">
        <v>725</v>
      </c>
      <c r="C382" s="9" t="s">
        <v>739</v>
      </c>
      <c r="D382" s="10" t="s">
        <v>740</v>
      </c>
      <c r="E382" s="10" t="s">
        <v>65</v>
      </c>
      <c r="F382" s="6">
        <v>1336</v>
      </c>
      <c r="G382" s="11">
        <v>3365</v>
      </c>
      <c r="H382" s="11">
        <v>1371</v>
      </c>
      <c r="I382" s="11">
        <v>3357</v>
      </c>
      <c r="X382" s="13" t="s">
        <v>35</v>
      </c>
    </row>
    <row r="383" spans="2:24" ht="12">
      <c r="B383" s="1" t="s">
        <v>725</v>
      </c>
      <c r="C383" s="9" t="s">
        <v>741</v>
      </c>
      <c r="D383" s="10" t="s">
        <v>742</v>
      </c>
      <c r="E383" s="10" t="s">
        <v>74</v>
      </c>
      <c r="F383" s="11">
        <v>1316</v>
      </c>
      <c r="G383" s="11">
        <v>3345</v>
      </c>
      <c r="H383" s="12"/>
      <c r="I383" s="12"/>
      <c r="J383" s="12"/>
      <c r="K383" s="12"/>
      <c r="R383" s="12"/>
      <c r="S383" s="12"/>
      <c r="V383" s="12"/>
      <c r="X383" s="13" t="s">
        <v>35</v>
      </c>
    </row>
    <row r="384" spans="2:24" ht="12">
      <c r="B384" s="1" t="s">
        <v>725</v>
      </c>
      <c r="C384" s="9" t="s">
        <v>743</v>
      </c>
      <c r="D384" s="10" t="s">
        <v>744</v>
      </c>
      <c r="E384" s="10" t="s">
        <v>74</v>
      </c>
      <c r="F384" s="11">
        <v>1389</v>
      </c>
      <c r="G384" s="11">
        <v>3418</v>
      </c>
      <c r="X384" s="13" t="s">
        <v>35</v>
      </c>
    </row>
    <row r="385" spans="2:24" ht="12">
      <c r="B385" s="1" t="s">
        <v>725</v>
      </c>
      <c r="C385" s="9" t="s">
        <v>745</v>
      </c>
      <c r="D385" s="10" t="s">
        <v>746</v>
      </c>
      <c r="E385" s="10" t="s">
        <v>74</v>
      </c>
      <c r="F385" s="11">
        <v>1398</v>
      </c>
      <c r="G385" s="11">
        <v>3427</v>
      </c>
      <c r="H385" s="11">
        <v>1418</v>
      </c>
      <c r="I385" s="11">
        <v>3404</v>
      </c>
      <c r="L385" s="12"/>
      <c r="M385" s="12"/>
      <c r="N385" s="12"/>
      <c r="O385" s="12"/>
      <c r="P385" s="11"/>
      <c r="Q385" s="11"/>
      <c r="X385" s="13" t="s">
        <v>35</v>
      </c>
    </row>
    <row r="386" spans="2:24" ht="12">
      <c r="B386" s="1" t="s">
        <v>725</v>
      </c>
      <c r="C386" s="9" t="s">
        <v>747</v>
      </c>
      <c r="D386" s="10" t="s">
        <v>748</v>
      </c>
      <c r="E386" s="10" t="s">
        <v>74</v>
      </c>
      <c r="F386" s="11">
        <v>1425</v>
      </c>
      <c r="G386" s="11">
        <v>3454</v>
      </c>
      <c r="H386" s="11">
        <v>1457</v>
      </c>
      <c r="I386" s="11">
        <v>3443</v>
      </c>
      <c r="J386" s="12"/>
      <c r="K386" s="12"/>
      <c r="X386" s="13" t="s">
        <v>35</v>
      </c>
    </row>
    <row r="387" spans="2:24" ht="12">
      <c r="B387" s="1" t="s">
        <v>725</v>
      </c>
      <c r="C387" s="9" t="s">
        <v>749</v>
      </c>
      <c r="D387" s="10" t="s">
        <v>750</v>
      </c>
      <c r="E387" s="9" t="s">
        <v>78</v>
      </c>
      <c r="F387" s="11">
        <v>951</v>
      </c>
      <c r="G387" s="11">
        <v>2541</v>
      </c>
      <c r="X387" s="13" t="s">
        <v>35</v>
      </c>
    </row>
    <row r="388" spans="2:24" ht="12">
      <c r="B388" s="1" t="s">
        <v>725</v>
      </c>
      <c r="C388" s="9" t="s">
        <v>751</v>
      </c>
      <c r="D388" s="10" t="s">
        <v>752</v>
      </c>
      <c r="E388" s="9" t="s">
        <v>78</v>
      </c>
      <c r="F388" s="11">
        <v>975</v>
      </c>
      <c r="G388" s="11">
        <v>2565</v>
      </c>
      <c r="X388" s="13" t="s">
        <v>35</v>
      </c>
    </row>
    <row r="389" spans="2:24" ht="12">
      <c r="B389" s="1" t="s">
        <v>725</v>
      </c>
      <c r="C389" s="9" t="s">
        <v>753</v>
      </c>
      <c r="D389" s="10" t="s">
        <v>754</v>
      </c>
      <c r="E389" s="9" t="s">
        <v>78</v>
      </c>
      <c r="F389" s="11">
        <v>966</v>
      </c>
      <c r="G389" s="11">
        <v>2557</v>
      </c>
      <c r="X389" s="13" t="s">
        <v>35</v>
      </c>
    </row>
    <row r="390" spans="2:24" ht="12">
      <c r="B390" s="1" t="s">
        <v>725</v>
      </c>
      <c r="C390" s="9" t="s">
        <v>755</v>
      </c>
      <c r="D390" s="10" t="s">
        <v>756</v>
      </c>
      <c r="E390" s="9" t="s">
        <v>78</v>
      </c>
      <c r="F390" s="11">
        <v>944</v>
      </c>
      <c r="G390" s="11">
        <v>2520</v>
      </c>
      <c r="X390" s="13" t="s">
        <v>35</v>
      </c>
    </row>
    <row r="391" spans="2:24" ht="12">
      <c r="B391" s="1" t="s">
        <v>725</v>
      </c>
      <c r="C391" s="9" t="s">
        <v>757</v>
      </c>
      <c r="D391" s="10" t="s">
        <v>758</v>
      </c>
      <c r="E391" s="9" t="s">
        <v>78</v>
      </c>
      <c r="F391" s="11">
        <v>922</v>
      </c>
      <c r="G391" s="11">
        <v>2513</v>
      </c>
      <c r="X391" s="13" t="s">
        <v>35</v>
      </c>
    </row>
    <row r="392" spans="2:24" ht="12">
      <c r="B392" s="1" t="s">
        <v>725</v>
      </c>
      <c r="C392" s="9" t="s">
        <v>759</v>
      </c>
      <c r="D392" s="10" t="s">
        <v>760</v>
      </c>
      <c r="E392" s="9" t="s">
        <v>78</v>
      </c>
      <c r="F392" s="11">
        <v>960</v>
      </c>
      <c r="G392" s="11">
        <v>2550</v>
      </c>
      <c r="X392" s="13" t="s">
        <v>35</v>
      </c>
    </row>
    <row r="393" spans="2:24" ht="12">
      <c r="B393" s="1" t="s">
        <v>725</v>
      </c>
      <c r="C393" s="9" t="s">
        <v>761</v>
      </c>
      <c r="D393" s="10" t="s">
        <v>762</v>
      </c>
      <c r="E393" s="9" t="s">
        <v>78</v>
      </c>
      <c r="F393" s="11">
        <v>870</v>
      </c>
      <c r="G393" s="11">
        <v>2460</v>
      </c>
      <c r="X393" s="13" t="s">
        <v>35</v>
      </c>
    </row>
    <row r="394" spans="2:24" ht="12">
      <c r="B394" s="1" t="s">
        <v>725</v>
      </c>
      <c r="C394" s="9" t="s">
        <v>763</v>
      </c>
      <c r="D394" s="10" t="s">
        <v>764</v>
      </c>
      <c r="E394" s="9" t="s">
        <v>78</v>
      </c>
      <c r="F394" s="11">
        <v>907</v>
      </c>
      <c r="G394" s="11">
        <v>2498</v>
      </c>
      <c r="X394" s="13" t="s">
        <v>35</v>
      </c>
    </row>
    <row r="395" spans="2:24" ht="12">
      <c r="B395" s="1" t="s">
        <v>725</v>
      </c>
      <c r="C395" s="9" t="s">
        <v>765</v>
      </c>
      <c r="D395" s="10" t="s">
        <v>766</v>
      </c>
      <c r="E395" s="9" t="s">
        <v>78</v>
      </c>
      <c r="F395" s="11">
        <v>945</v>
      </c>
      <c r="G395" s="11">
        <v>2535</v>
      </c>
      <c r="X395" s="13" t="s">
        <v>35</v>
      </c>
    </row>
    <row r="396" spans="2:24" ht="12">
      <c r="B396" s="1" t="s">
        <v>725</v>
      </c>
      <c r="C396" s="9" t="s">
        <v>767</v>
      </c>
      <c r="D396" s="10" t="s">
        <v>768</v>
      </c>
      <c r="E396" s="9" t="s">
        <v>78</v>
      </c>
      <c r="F396" s="11">
        <v>993</v>
      </c>
      <c r="G396" s="11">
        <v>2583</v>
      </c>
      <c r="X396" s="13" t="s">
        <v>35</v>
      </c>
    </row>
    <row r="397" spans="2:24" ht="12">
      <c r="B397" s="1" t="s">
        <v>725</v>
      </c>
      <c r="C397" s="9" t="s">
        <v>245</v>
      </c>
      <c r="D397" s="10" t="s">
        <v>769</v>
      </c>
      <c r="E397" s="9" t="s">
        <v>78</v>
      </c>
      <c r="F397" s="11">
        <v>975</v>
      </c>
      <c r="G397" s="11">
        <v>2565</v>
      </c>
      <c r="X397" s="13" t="s">
        <v>35</v>
      </c>
    </row>
    <row r="398" spans="2:24" ht="12">
      <c r="B398" s="1" t="s">
        <v>725</v>
      </c>
      <c r="C398" s="9" t="s">
        <v>770</v>
      </c>
      <c r="D398" s="10" t="s">
        <v>771</v>
      </c>
      <c r="E398" s="9" t="s">
        <v>78</v>
      </c>
      <c r="F398" s="11">
        <v>1134</v>
      </c>
      <c r="G398" s="11">
        <v>2724</v>
      </c>
      <c r="X398" s="13" t="s">
        <v>35</v>
      </c>
    </row>
    <row r="399" spans="2:24" ht="12">
      <c r="B399" s="1" t="s">
        <v>725</v>
      </c>
      <c r="C399" s="9" t="s">
        <v>772</v>
      </c>
      <c r="D399" s="10" t="s">
        <v>773</v>
      </c>
      <c r="E399" s="9" t="s">
        <v>78</v>
      </c>
      <c r="F399" s="11">
        <v>982</v>
      </c>
      <c r="G399" s="11">
        <v>2572</v>
      </c>
      <c r="X399" s="13" t="s">
        <v>35</v>
      </c>
    </row>
    <row r="400" spans="2:24" ht="12">
      <c r="B400" s="1" t="s">
        <v>725</v>
      </c>
      <c r="C400" s="9" t="s">
        <v>774</v>
      </c>
      <c r="D400" s="10" t="s">
        <v>775</v>
      </c>
      <c r="E400" s="9" t="s">
        <v>123</v>
      </c>
      <c r="F400" s="11">
        <v>1283</v>
      </c>
      <c r="G400" s="11">
        <v>4073</v>
      </c>
      <c r="X400" s="13" t="s">
        <v>35</v>
      </c>
    </row>
    <row r="401" spans="2:24" ht="12">
      <c r="B401" s="1" t="s">
        <v>725</v>
      </c>
      <c r="C401" s="9" t="s">
        <v>776</v>
      </c>
      <c r="D401" s="10" t="s">
        <v>777</v>
      </c>
      <c r="E401" s="9" t="s">
        <v>123</v>
      </c>
      <c r="F401" s="11">
        <v>1214</v>
      </c>
      <c r="G401" s="11">
        <v>4004</v>
      </c>
      <c r="X401" s="13" t="s">
        <v>35</v>
      </c>
    </row>
    <row r="402" spans="2:24" ht="12">
      <c r="B402" s="1" t="s">
        <v>725</v>
      </c>
      <c r="C402" s="9" t="s">
        <v>778</v>
      </c>
      <c r="D402" s="10" t="s">
        <v>779</v>
      </c>
      <c r="E402" s="1" t="s">
        <v>199</v>
      </c>
      <c r="S402" s="11"/>
      <c r="T402" s="11">
        <v>6080</v>
      </c>
      <c r="U402" s="11">
        <v>13880</v>
      </c>
      <c r="X402" s="13" t="s">
        <v>35</v>
      </c>
    </row>
    <row r="403" spans="2:24" ht="12">
      <c r="B403" s="1" t="s">
        <v>725</v>
      </c>
      <c r="C403" s="1" t="s">
        <v>780</v>
      </c>
      <c r="D403" s="1" t="s">
        <v>727</v>
      </c>
      <c r="E403" s="1" t="s">
        <v>199</v>
      </c>
      <c r="F403" s="11"/>
      <c r="G403" s="11"/>
      <c r="H403" s="12"/>
      <c r="I403" s="12"/>
      <c r="J403" s="12"/>
      <c r="K403" s="12"/>
      <c r="R403" s="11">
        <v>4085</v>
      </c>
      <c r="S403" s="11">
        <v>10905</v>
      </c>
      <c r="X403" s="13" t="s">
        <v>35</v>
      </c>
    </row>
    <row r="404" spans="2:24" ht="12">
      <c r="B404" s="1" t="s">
        <v>725</v>
      </c>
      <c r="C404" s="1" t="s">
        <v>781</v>
      </c>
      <c r="D404" s="1" t="s">
        <v>729</v>
      </c>
      <c r="E404" s="1" t="s">
        <v>199</v>
      </c>
      <c r="F404" s="11"/>
      <c r="G404" s="11"/>
      <c r="J404" s="11">
        <v>2160</v>
      </c>
      <c r="K404" s="11">
        <v>6360</v>
      </c>
      <c r="S404" s="11"/>
      <c r="T404" s="11">
        <v>3110</v>
      </c>
      <c r="U404" s="11">
        <v>8940</v>
      </c>
      <c r="V404" s="11"/>
      <c r="W404" s="11"/>
      <c r="X404" s="13" t="s">
        <v>35</v>
      </c>
    </row>
    <row r="405" spans="2:24" ht="12">
      <c r="B405" s="1" t="s">
        <v>725</v>
      </c>
      <c r="C405" s="1" t="s">
        <v>782</v>
      </c>
      <c r="D405" s="1" t="s">
        <v>783</v>
      </c>
      <c r="E405" s="1" t="s">
        <v>199</v>
      </c>
      <c r="F405" s="11"/>
      <c r="G405" s="11"/>
      <c r="L405" s="11">
        <v>5708</v>
      </c>
      <c r="M405" s="11">
        <v>13508</v>
      </c>
      <c r="N405" s="11">
        <v>4998</v>
      </c>
      <c r="O405" s="11">
        <v>12198</v>
      </c>
      <c r="S405" s="11"/>
      <c r="T405" s="11">
        <v>3338</v>
      </c>
      <c r="U405" s="11">
        <v>8138</v>
      </c>
      <c r="X405" s="13" t="s">
        <v>35</v>
      </c>
    </row>
    <row r="406" spans="2:24" ht="12">
      <c r="B406" s="1" t="s">
        <v>784</v>
      </c>
      <c r="C406" s="9" t="s">
        <v>785</v>
      </c>
      <c r="D406" s="15" t="s">
        <v>786</v>
      </c>
      <c r="E406" s="10" t="s">
        <v>39</v>
      </c>
      <c r="F406" s="4">
        <v>2818</v>
      </c>
      <c r="G406" s="11">
        <v>7046</v>
      </c>
      <c r="H406" s="4">
        <v>2818</v>
      </c>
      <c r="I406" s="4">
        <v>7046</v>
      </c>
      <c r="J406" s="11">
        <v>4400</v>
      </c>
      <c r="K406" s="11">
        <v>9350</v>
      </c>
      <c r="L406" s="11">
        <v>5165</v>
      </c>
      <c r="M406" s="11">
        <v>11835</v>
      </c>
      <c r="N406" s="12"/>
      <c r="O406" s="12"/>
      <c r="P406" s="12"/>
      <c r="Q406" s="12"/>
      <c r="R406" s="12"/>
      <c r="S406" s="12"/>
      <c r="V406" s="12"/>
      <c r="W406" s="12"/>
      <c r="X406" s="13" t="s">
        <v>35</v>
      </c>
    </row>
    <row r="407" spans="2:24" ht="12">
      <c r="B407" s="1" t="s">
        <v>784</v>
      </c>
      <c r="C407" s="9" t="s">
        <v>787</v>
      </c>
      <c r="D407" s="15" t="s">
        <v>788</v>
      </c>
      <c r="E407" s="9" t="s">
        <v>44</v>
      </c>
      <c r="F407" s="6">
        <v>2762</v>
      </c>
      <c r="G407" s="11">
        <v>7380</v>
      </c>
      <c r="H407" s="6">
        <v>2762</v>
      </c>
      <c r="I407" s="4">
        <v>7380</v>
      </c>
      <c r="J407" s="11"/>
      <c r="K407" s="11"/>
      <c r="X407" s="13" t="s">
        <v>35</v>
      </c>
    </row>
    <row r="408" spans="2:24" ht="12">
      <c r="B408" s="1" t="s">
        <v>784</v>
      </c>
      <c r="C408" s="9" t="s">
        <v>789</v>
      </c>
      <c r="D408" s="15" t="s">
        <v>790</v>
      </c>
      <c r="E408" s="9" t="s">
        <v>47</v>
      </c>
      <c r="F408" s="6">
        <v>3112</v>
      </c>
      <c r="G408" s="11">
        <v>5512</v>
      </c>
      <c r="H408" s="6">
        <v>3112</v>
      </c>
      <c r="I408" s="11">
        <v>5512</v>
      </c>
      <c r="X408" s="13" t="s">
        <v>35</v>
      </c>
    </row>
    <row r="409" spans="2:24" ht="12">
      <c r="B409" s="1" t="s">
        <v>784</v>
      </c>
      <c r="C409" s="9" t="s">
        <v>791</v>
      </c>
      <c r="D409" s="15" t="s">
        <v>792</v>
      </c>
      <c r="E409" s="9" t="s">
        <v>65</v>
      </c>
      <c r="F409" s="11">
        <v>2650</v>
      </c>
      <c r="G409" s="11">
        <v>5100</v>
      </c>
      <c r="H409" s="11">
        <v>2650</v>
      </c>
      <c r="I409" s="11">
        <v>5100</v>
      </c>
      <c r="X409" s="13" t="s">
        <v>35</v>
      </c>
    </row>
    <row r="410" spans="2:24" ht="12">
      <c r="B410" s="1" t="s">
        <v>784</v>
      </c>
      <c r="C410" s="9" t="s">
        <v>793</v>
      </c>
      <c r="D410" s="15" t="s">
        <v>794</v>
      </c>
      <c r="E410" s="9" t="s">
        <v>65</v>
      </c>
      <c r="F410" s="11">
        <v>2440</v>
      </c>
      <c r="G410" s="11">
        <v>4880</v>
      </c>
      <c r="H410" s="11">
        <v>2440</v>
      </c>
      <c r="I410" s="11">
        <v>4880</v>
      </c>
      <c r="X410" s="13" t="s">
        <v>35</v>
      </c>
    </row>
    <row r="411" spans="2:24" ht="12">
      <c r="B411" s="1" t="s">
        <v>784</v>
      </c>
      <c r="C411" s="9" t="s">
        <v>795</v>
      </c>
      <c r="D411" s="15" t="s">
        <v>796</v>
      </c>
      <c r="E411" s="9" t="s">
        <v>65</v>
      </c>
      <c r="F411" s="11">
        <v>2200</v>
      </c>
      <c r="G411" s="11">
        <v>4380</v>
      </c>
      <c r="H411" s="11">
        <v>2200</v>
      </c>
      <c r="I411" s="11">
        <v>4380</v>
      </c>
      <c r="X411" s="13" t="s">
        <v>35</v>
      </c>
    </row>
    <row r="412" spans="2:24" ht="12">
      <c r="B412" s="1" t="s">
        <v>784</v>
      </c>
      <c r="C412" s="9" t="s">
        <v>797</v>
      </c>
      <c r="D412" s="15" t="s">
        <v>798</v>
      </c>
      <c r="E412" s="9" t="s">
        <v>65</v>
      </c>
      <c r="F412" s="11">
        <v>2949</v>
      </c>
      <c r="G412" s="11">
        <v>6659</v>
      </c>
      <c r="H412" s="11">
        <v>2949</v>
      </c>
      <c r="I412" s="11">
        <v>6659</v>
      </c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V412" s="12"/>
      <c r="X412" s="13" t="s">
        <v>35</v>
      </c>
    </row>
    <row r="413" spans="2:24" ht="12">
      <c r="B413" s="1" t="s">
        <v>784</v>
      </c>
      <c r="C413" s="9" t="s">
        <v>799</v>
      </c>
      <c r="D413" s="15" t="s">
        <v>800</v>
      </c>
      <c r="E413" s="9" t="s">
        <v>74</v>
      </c>
      <c r="F413" s="11">
        <v>2120</v>
      </c>
      <c r="G413" s="11">
        <v>5300</v>
      </c>
      <c r="H413" s="11"/>
      <c r="I413" s="11"/>
      <c r="X413" s="13" t="s">
        <v>35</v>
      </c>
    </row>
    <row r="414" spans="2:24" ht="12">
      <c r="B414" s="1" t="s">
        <v>784</v>
      </c>
      <c r="C414" s="9" t="s">
        <v>801</v>
      </c>
      <c r="D414" s="15" t="s">
        <v>802</v>
      </c>
      <c r="E414" s="9" t="s">
        <v>74</v>
      </c>
      <c r="F414" s="11">
        <v>2170</v>
      </c>
      <c r="G414" s="11">
        <v>5424</v>
      </c>
      <c r="X414" s="13" t="s">
        <v>35</v>
      </c>
    </row>
    <row r="415" spans="2:24" ht="12">
      <c r="B415" s="1" t="s">
        <v>784</v>
      </c>
      <c r="C415" s="9" t="s">
        <v>803</v>
      </c>
      <c r="D415" s="15" t="s">
        <v>804</v>
      </c>
      <c r="E415" s="9" t="s">
        <v>74</v>
      </c>
      <c r="F415" s="11">
        <v>2120</v>
      </c>
      <c r="G415" s="11">
        <v>5300</v>
      </c>
      <c r="X415" s="13" t="s">
        <v>35</v>
      </c>
    </row>
    <row r="416" spans="2:24" ht="12">
      <c r="B416" s="1" t="s">
        <v>784</v>
      </c>
      <c r="C416" s="9" t="s">
        <v>805</v>
      </c>
      <c r="D416" s="15" t="s">
        <v>806</v>
      </c>
      <c r="E416" s="9" t="s">
        <v>74</v>
      </c>
      <c r="F416" s="11">
        <v>2870</v>
      </c>
      <c r="G416" s="11">
        <v>4168</v>
      </c>
      <c r="H416" s="11">
        <v>2870</v>
      </c>
      <c r="I416" s="11">
        <v>4168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V416" s="12"/>
      <c r="W416" s="12"/>
      <c r="X416" s="13" t="s">
        <v>35</v>
      </c>
    </row>
    <row r="417" spans="2:24" ht="12">
      <c r="B417" s="1" t="s">
        <v>784</v>
      </c>
      <c r="C417" s="9" t="s">
        <v>807</v>
      </c>
      <c r="D417" s="15" t="s">
        <v>808</v>
      </c>
      <c r="E417" s="9" t="s">
        <v>78</v>
      </c>
      <c r="F417" s="11">
        <v>1680</v>
      </c>
      <c r="G417" s="11">
        <v>3600</v>
      </c>
      <c r="H417" s="11"/>
      <c r="I417" s="11"/>
      <c r="L417" s="11"/>
      <c r="M417" s="11"/>
      <c r="O417" s="12"/>
      <c r="X417" s="13" t="s">
        <v>35</v>
      </c>
    </row>
    <row r="418" spans="2:24" ht="12">
      <c r="B418" s="1" t="s">
        <v>784</v>
      </c>
      <c r="C418" s="9" t="s">
        <v>809</v>
      </c>
      <c r="D418" s="15" t="s">
        <v>810</v>
      </c>
      <c r="E418" s="9" t="s">
        <v>78</v>
      </c>
      <c r="F418" s="11">
        <v>800</v>
      </c>
      <c r="G418" s="11">
        <v>1200</v>
      </c>
      <c r="H418" s="11"/>
      <c r="I418" s="11"/>
      <c r="V418" s="11"/>
      <c r="W418" s="11"/>
      <c r="X418" s="13" t="s">
        <v>35</v>
      </c>
    </row>
    <row r="419" spans="2:24" ht="12">
      <c r="B419" s="1" t="s">
        <v>784</v>
      </c>
      <c r="C419" s="9" t="s">
        <v>811</v>
      </c>
      <c r="D419" s="15" t="s">
        <v>812</v>
      </c>
      <c r="E419" s="9" t="s">
        <v>78</v>
      </c>
      <c r="F419" s="11">
        <v>810</v>
      </c>
      <c r="G419" s="11">
        <v>1402</v>
      </c>
      <c r="H419" s="11"/>
      <c r="X419" s="13" t="s">
        <v>35</v>
      </c>
    </row>
    <row r="420" spans="2:24" ht="12">
      <c r="B420" s="1" t="s">
        <v>784</v>
      </c>
      <c r="C420" s="9" t="s">
        <v>813</v>
      </c>
      <c r="D420" s="15" t="s">
        <v>814</v>
      </c>
      <c r="E420" s="9" t="s">
        <v>78</v>
      </c>
      <c r="F420" s="11">
        <v>990</v>
      </c>
      <c r="G420" s="11">
        <v>1980</v>
      </c>
      <c r="H420" s="11"/>
      <c r="I420" s="11"/>
      <c r="V420" s="11"/>
      <c r="X420" s="13" t="s">
        <v>35</v>
      </c>
    </row>
    <row r="421" spans="2:24" ht="12">
      <c r="B421" s="1" t="s">
        <v>784</v>
      </c>
      <c r="C421" s="9" t="s">
        <v>815</v>
      </c>
      <c r="D421" s="15" t="s">
        <v>816</v>
      </c>
      <c r="E421" s="9" t="s">
        <v>78</v>
      </c>
      <c r="F421" s="11">
        <v>900</v>
      </c>
      <c r="G421" s="11">
        <v>1500</v>
      </c>
      <c r="H421" s="12"/>
      <c r="I421" s="12"/>
      <c r="J421" s="12"/>
      <c r="K421" s="12"/>
      <c r="R421" s="12"/>
      <c r="S421" s="12"/>
      <c r="X421" s="13" t="s">
        <v>35</v>
      </c>
    </row>
    <row r="422" spans="2:24" ht="12">
      <c r="B422" s="1" t="s">
        <v>784</v>
      </c>
      <c r="C422" s="9" t="s">
        <v>817</v>
      </c>
      <c r="D422" s="15" t="s">
        <v>818</v>
      </c>
      <c r="E422" s="9" t="s">
        <v>78</v>
      </c>
      <c r="F422" s="11">
        <v>1000</v>
      </c>
      <c r="G422" s="11">
        <v>1276</v>
      </c>
      <c r="L422" s="12"/>
      <c r="O422" s="12"/>
      <c r="X422" s="13" t="s">
        <v>35</v>
      </c>
    </row>
    <row r="423" spans="2:24" ht="12">
      <c r="B423" s="1" t="s">
        <v>784</v>
      </c>
      <c r="C423" s="9" t="s">
        <v>819</v>
      </c>
      <c r="D423" s="15" t="s">
        <v>820</v>
      </c>
      <c r="E423" s="9" t="s">
        <v>78</v>
      </c>
      <c r="F423" s="11">
        <v>916</v>
      </c>
      <c r="G423" s="11">
        <v>1316</v>
      </c>
      <c r="H423" s="11"/>
      <c r="I423" s="11"/>
      <c r="X423" s="13" t="s">
        <v>35</v>
      </c>
    </row>
    <row r="424" spans="2:24" ht="12">
      <c r="B424" s="1" t="s">
        <v>784</v>
      </c>
      <c r="C424" s="9" t="s">
        <v>821</v>
      </c>
      <c r="D424" s="15" t="s">
        <v>822</v>
      </c>
      <c r="E424" s="9" t="s">
        <v>78</v>
      </c>
      <c r="F424" s="11">
        <v>1680</v>
      </c>
      <c r="G424" s="11">
        <v>3600</v>
      </c>
      <c r="H424" s="11"/>
      <c r="I424" s="11"/>
      <c r="L424" s="12"/>
      <c r="O424" s="12"/>
      <c r="X424" s="13" t="s">
        <v>35</v>
      </c>
    </row>
    <row r="425" spans="2:24" ht="12">
      <c r="B425" s="1" t="s">
        <v>784</v>
      </c>
      <c r="C425" s="9" t="s">
        <v>823</v>
      </c>
      <c r="D425" s="15" t="s">
        <v>824</v>
      </c>
      <c r="E425" s="9" t="s">
        <v>78</v>
      </c>
      <c r="F425" s="11">
        <v>720</v>
      </c>
      <c r="G425" s="11">
        <v>1020</v>
      </c>
      <c r="H425" s="11"/>
      <c r="I425" s="11"/>
      <c r="L425" s="12"/>
      <c r="O425" s="12"/>
      <c r="X425" s="13" t="s">
        <v>35</v>
      </c>
    </row>
    <row r="426" spans="2:24" ht="12">
      <c r="B426" s="1" t="s">
        <v>784</v>
      </c>
      <c r="C426" s="9" t="s">
        <v>825</v>
      </c>
      <c r="D426" s="15" t="s">
        <v>826</v>
      </c>
      <c r="E426" s="9" t="s">
        <v>78</v>
      </c>
      <c r="F426" s="11">
        <v>750</v>
      </c>
      <c r="G426" s="11">
        <v>1500</v>
      </c>
      <c r="H426" s="11"/>
      <c r="X426" s="13" t="s">
        <v>35</v>
      </c>
    </row>
    <row r="427" spans="2:24" ht="12">
      <c r="B427" s="1" t="s">
        <v>784</v>
      </c>
      <c r="C427" s="9" t="s">
        <v>827</v>
      </c>
      <c r="D427" s="15" t="s">
        <v>828</v>
      </c>
      <c r="E427" s="9" t="s">
        <v>78</v>
      </c>
      <c r="F427" s="11">
        <v>730</v>
      </c>
      <c r="G427" s="11">
        <v>1080</v>
      </c>
      <c r="H427" s="11"/>
      <c r="I427" s="11"/>
      <c r="X427" s="13" t="s">
        <v>35</v>
      </c>
    </row>
    <row r="428" spans="2:24" ht="12">
      <c r="B428" s="1" t="s">
        <v>784</v>
      </c>
      <c r="C428" s="9" t="s">
        <v>829</v>
      </c>
      <c r="D428" s="15" t="s">
        <v>830</v>
      </c>
      <c r="E428" s="9" t="s">
        <v>78</v>
      </c>
      <c r="F428" s="11">
        <v>750</v>
      </c>
      <c r="G428" s="11">
        <v>1440</v>
      </c>
      <c r="L428" s="12"/>
      <c r="O428" s="12"/>
      <c r="V428" s="11"/>
      <c r="W428" s="11"/>
      <c r="X428" s="13" t="s">
        <v>35</v>
      </c>
    </row>
    <row r="429" spans="2:24" ht="12">
      <c r="B429" s="1" t="s">
        <v>784</v>
      </c>
      <c r="C429" s="9" t="s">
        <v>831</v>
      </c>
      <c r="D429" s="15" t="s">
        <v>832</v>
      </c>
      <c r="E429" s="9" t="s">
        <v>78</v>
      </c>
      <c r="F429" s="11">
        <v>900</v>
      </c>
      <c r="G429" s="11">
        <v>1440</v>
      </c>
      <c r="H429" s="11"/>
      <c r="I429" s="11"/>
      <c r="J429" s="11"/>
      <c r="K429" s="11"/>
      <c r="Q429" s="11"/>
      <c r="S429" s="11"/>
      <c r="V429" s="11"/>
      <c r="W429" s="11"/>
      <c r="X429" s="13" t="s">
        <v>35</v>
      </c>
    </row>
    <row r="430" spans="2:24" ht="12">
      <c r="B430" s="1" t="s">
        <v>784</v>
      </c>
      <c r="C430" s="9" t="s">
        <v>833</v>
      </c>
      <c r="D430" s="15" t="s">
        <v>834</v>
      </c>
      <c r="E430" s="9" t="s">
        <v>78</v>
      </c>
      <c r="F430" s="11">
        <v>1680</v>
      </c>
      <c r="G430" s="11">
        <v>3600</v>
      </c>
      <c r="H430" s="11"/>
      <c r="I430" s="11"/>
      <c r="J430" s="11"/>
      <c r="K430" s="11"/>
      <c r="L430" s="12"/>
      <c r="O430" s="12"/>
      <c r="X430" s="13" t="s">
        <v>35</v>
      </c>
    </row>
    <row r="431" spans="2:24" ht="12">
      <c r="B431" s="1" t="s">
        <v>784</v>
      </c>
      <c r="C431" s="9" t="s">
        <v>835</v>
      </c>
      <c r="D431" s="15" t="s">
        <v>836</v>
      </c>
      <c r="E431" s="9" t="s">
        <v>78</v>
      </c>
      <c r="F431" s="11">
        <v>1680</v>
      </c>
      <c r="G431" s="11">
        <v>3600</v>
      </c>
      <c r="H431" s="11"/>
      <c r="I431" s="11"/>
      <c r="L431" s="12"/>
      <c r="O431" s="12"/>
      <c r="X431" s="13" t="s">
        <v>35</v>
      </c>
    </row>
    <row r="432" spans="2:24" ht="12">
      <c r="B432" s="1" t="s">
        <v>784</v>
      </c>
      <c r="C432" s="9" t="s">
        <v>837</v>
      </c>
      <c r="D432" s="15" t="s">
        <v>838</v>
      </c>
      <c r="E432" s="9" t="s">
        <v>78</v>
      </c>
      <c r="F432" s="11">
        <v>706</v>
      </c>
      <c r="G432" s="11">
        <v>1260</v>
      </c>
      <c r="H432" s="11"/>
      <c r="I432" s="11"/>
      <c r="L432" s="12"/>
      <c r="O432" s="12"/>
      <c r="X432" s="13" t="s">
        <v>35</v>
      </c>
    </row>
    <row r="433" spans="2:24" ht="12">
      <c r="B433" s="1" t="s">
        <v>784</v>
      </c>
      <c r="C433" s="9" t="s">
        <v>839</v>
      </c>
      <c r="D433" s="15" t="s">
        <v>840</v>
      </c>
      <c r="E433" s="9" t="s">
        <v>78</v>
      </c>
      <c r="F433" s="11">
        <v>675</v>
      </c>
      <c r="G433" s="11">
        <v>1005</v>
      </c>
      <c r="H433" s="11"/>
      <c r="I433" s="11"/>
      <c r="L433" s="12"/>
      <c r="O433" s="12"/>
      <c r="X433" s="13" t="s">
        <v>35</v>
      </c>
    </row>
    <row r="434" spans="2:24" ht="12">
      <c r="B434" s="1" t="s">
        <v>784</v>
      </c>
      <c r="C434" s="1" t="s">
        <v>841</v>
      </c>
      <c r="D434" s="19" t="s">
        <v>842</v>
      </c>
      <c r="E434" s="9" t="s">
        <v>78</v>
      </c>
      <c r="F434" s="11">
        <v>615</v>
      </c>
      <c r="G434" s="11">
        <v>1230</v>
      </c>
      <c r="H434" s="11"/>
      <c r="I434" s="11"/>
      <c r="X434" s="13" t="s">
        <v>35</v>
      </c>
    </row>
    <row r="435" spans="2:27" ht="12">
      <c r="B435" s="1" t="s">
        <v>784</v>
      </c>
      <c r="C435" s="1" t="s">
        <v>843</v>
      </c>
      <c r="D435" s="19" t="s">
        <v>844</v>
      </c>
      <c r="E435" s="9" t="s">
        <v>78</v>
      </c>
      <c r="F435" s="11">
        <v>600</v>
      </c>
      <c r="G435" s="11">
        <v>600</v>
      </c>
      <c r="X435" s="13" t="s">
        <v>35</v>
      </c>
      <c r="Y435" s="4"/>
      <c r="Z435" s="4"/>
      <c r="AA435" s="4"/>
    </row>
    <row r="436" spans="2:27" ht="12">
      <c r="B436" s="1" t="s">
        <v>784</v>
      </c>
      <c r="C436" s="9" t="s">
        <v>845</v>
      </c>
      <c r="D436" s="15" t="s">
        <v>846</v>
      </c>
      <c r="E436" s="9" t="s">
        <v>78</v>
      </c>
      <c r="F436" s="11">
        <v>910</v>
      </c>
      <c r="G436" s="11">
        <v>1810</v>
      </c>
      <c r="H436" s="12"/>
      <c r="I436" s="12"/>
      <c r="J436" s="12"/>
      <c r="K436" s="12"/>
      <c r="R436" s="12"/>
      <c r="V436" s="12"/>
      <c r="W436" s="12"/>
      <c r="X436" s="13" t="s">
        <v>35</v>
      </c>
      <c r="Y436" s="4"/>
      <c r="Z436" s="4"/>
      <c r="AA436" s="4"/>
    </row>
    <row r="437" spans="2:27" ht="12">
      <c r="B437" s="1" t="s">
        <v>784</v>
      </c>
      <c r="C437" s="9" t="s">
        <v>847</v>
      </c>
      <c r="D437" s="15" t="s">
        <v>848</v>
      </c>
      <c r="E437" s="9" t="s">
        <v>78</v>
      </c>
      <c r="F437" s="11">
        <v>1680</v>
      </c>
      <c r="G437" s="11">
        <v>3600</v>
      </c>
      <c r="H437" s="11"/>
      <c r="I437" s="11"/>
      <c r="J437" s="11"/>
      <c r="K437" s="11"/>
      <c r="L437" s="11"/>
      <c r="M437" s="11"/>
      <c r="N437" s="11"/>
      <c r="O437" s="11"/>
      <c r="X437" s="13" t="s">
        <v>35</v>
      </c>
      <c r="Y437" s="4"/>
      <c r="Z437" s="4"/>
      <c r="AA437" s="4"/>
    </row>
    <row r="438" spans="2:27" ht="12">
      <c r="B438" s="1" t="s">
        <v>784</v>
      </c>
      <c r="C438" s="1" t="s">
        <v>849</v>
      </c>
      <c r="D438" s="19" t="s">
        <v>850</v>
      </c>
      <c r="E438" s="1" t="s">
        <v>199</v>
      </c>
      <c r="F438" s="11">
        <v>2212</v>
      </c>
      <c r="G438" s="11">
        <v>5999</v>
      </c>
      <c r="H438" s="11">
        <v>2212</v>
      </c>
      <c r="I438" s="11">
        <v>5999</v>
      </c>
      <c r="L438" s="11">
        <v>4760</v>
      </c>
      <c r="M438" s="11">
        <v>12960</v>
      </c>
      <c r="N438" s="11">
        <v>3390</v>
      </c>
      <c r="O438" s="11">
        <v>9240</v>
      </c>
      <c r="V438" s="11"/>
      <c r="X438" s="13" t="s">
        <v>35</v>
      </c>
      <c r="Y438" s="4"/>
      <c r="Z438" s="4"/>
      <c r="AA438" s="4"/>
    </row>
    <row r="439" spans="2:27" ht="12">
      <c r="B439" s="1" t="s">
        <v>851</v>
      </c>
      <c r="C439" s="9" t="s">
        <v>852</v>
      </c>
      <c r="D439" s="10" t="s">
        <v>853</v>
      </c>
      <c r="E439" s="10" t="s">
        <v>39</v>
      </c>
      <c r="F439" s="11">
        <f>36+186+1676</f>
        <v>1898</v>
      </c>
      <c r="G439" s="6">
        <f>1898+3600</f>
        <v>5498</v>
      </c>
      <c r="H439" s="11">
        <f>36+186+2086</f>
        <v>2308</v>
      </c>
      <c r="I439" s="11">
        <f>2308+3600</f>
        <v>5908</v>
      </c>
      <c r="J439" s="11">
        <f>36+186+2562</f>
        <v>2784</v>
      </c>
      <c r="K439" s="11">
        <f>2784+4128</f>
        <v>6912</v>
      </c>
      <c r="L439" s="12"/>
      <c r="M439" s="12"/>
      <c r="N439" s="12"/>
      <c r="O439" s="12"/>
      <c r="P439" s="12"/>
      <c r="Q439" s="12"/>
      <c r="R439" s="12"/>
      <c r="S439" s="12"/>
      <c r="V439" s="12"/>
      <c r="W439" s="12"/>
      <c r="X439" s="13" t="s">
        <v>35</v>
      </c>
      <c r="Y439" s="4"/>
      <c r="Z439" s="4"/>
      <c r="AA439" s="4"/>
    </row>
    <row r="440" spans="2:27" ht="12">
      <c r="B440" s="1" t="s">
        <v>851</v>
      </c>
      <c r="C440" s="9" t="s">
        <v>477</v>
      </c>
      <c r="D440" s="10" t="s">
        <v>854</v>
      </c>
      <c r="E440" s="10" t="s">
        <v>44</v>
      </c>
      <c r="F440" s="4">
        <f>46+96+1606</f>
        <v>1748</v>
      </c>
      <c r="G440" s="4">
        <f>1748+3602</f>
        <v>5350</v>
      </c>
      <c r="H440" s="11">
        <f>46+96+1976</f>
        <v>2118</v>
      </c>
      <c r="I440" s="11">
        <f>2118+3602</f>
        <v>5720</v>
      </c>
      <c r="J440" s="11">
        <f>46+96+2536</f>
        <v>2678</v>
      </c>
      <c r="K440" s="11">
        <f>2678+4128</f>
        <v>6806</v>
      </c>
      <c r="X440" s="13" t="s">
        <v>35</v>
      </c>
      <c r="Y440" s="4"/>
      <c r="Z440" s="4"/>
      <c r="AA440" s="4"/>
    </row>
    <row r="441" spans="2:27" ht="12">
      <c r="B441" s="1" t="s">
        <v>851</v>
      </c>
      <c r="C441" s="9" t="s">
        <v>59</v>
      </c>
      <c r="D441" s="10" t="s">
        <v>855</v>
      </c>
      <c r="E441" s="9" t="s">
        <v>47</v>
      </c>
      <c r="F441" s="11">
        <f>70+60+2+1480</f>
        <v>1612</v>
      </c>
      <c r="G441" s="11">
        <f>1612+3602</f>
        <v>5214</v>
      </c>
      <c r="H441" s="11">
        <f>70+60+2+1946</f>
        <v>2078</v>
      </c>
      <c r="I441" s="11">
        <f>2078+3602</f>
        <v>5680</v>
      </c>
      <c r="X441" s="13" t="s">
        <v>35</v>
      </c>
      <c r="Y441" s="4"/>
      <c r="Z441" s="4"/>
      <c r="AA441" s="4"/>
    </row>
    <row r="442" spans="2:27" ht="12">
      <c r="B442" s="1" t="s">
        <v>851</v>
      </c>
      <c r="C442" s="9" t="s">
        <v>856</v>
      </c>
      <c r="D442" s="10" t="s">
        <v>857</v>
      </c>
      <c r="E442" s="9" t="s">
        <v>47</v>
      </c>
      <c r="F442" s="6">
        <f>106+1480</f>
        <v>1586</v>
      </c>
      <c r="G442" s="11">
        <f>1586+3602</f>
        <v>5188</v>
      </c>
      <c r="H442" s="11">
        <f>106+1946</f>
        <v>2052</v>
      </c>
      <c r="I442" s="11">
        <f>2052+3602</f>
        <v>5654</v>
      </c>
      <c r="X442" s="13" t="s">
        <v>35</v>
      </c>
      <c r="Y442" s="4"/>
      <c r="Z442" s="4"/>
      <c r="AA442" s="4"/>
    </row>
    <row r="443" spans="2:24" ht="12">
      <c r="B443" s="1" t="s">
        <v>851</v>
      </c>
      <c r="C443" s="9" t="s">
        <v>858</v>
      </c>
      <c r="D443" s="10" t="s">
        <v>859</v>
      </c>
      <c r="E443" s="9" t="s">
        <v>47</v>
      </c>
      <c r="F443" s="6">
        <f>66+8+1480</f>
        <v>1554</v>
      </c>
      <c r="G443" s="4">
        <f>1554+3602</f>
        <v>5156</v>
      </c>
      <c r="H443" s="11">
        <f>66+8+1946</f>
        <v>2020</v>
      </c>
      <c r="I443" s="11">
        <f>2020+3602</f>
        <v>5622</v>
      </c>
      <c r="L443" s="11">
        <f>66+8+8108</f>
        <v>8182</v>
      </c>
      <c r="M443" s="11">
        <f>8182+5338</f>
        <v>13520</v>
      </c>
      <c r="X443" s="13" t="s">
        <v>35</v>
      </c>
    </row>
    <row r="444" spans="2:24" ht="12">
      <c r="B444" s="1" t="s">
        <v>851</v>
      </c>
      <c r="C444" s="9" t="s">
        <v>860</v>
      </c>
      <c r="D444" s="10" t="s">
        <v>861</v>
      </c>
      <c r="E444" s="9" t="s">
        <v>56</v>
      </c>
      <c r="F444" s="11">
        <f>96+72+1502</f>
        <v>1670</v>
      </c>
      <c r="G444" s="11">
        <f>1670+3600</f>
        <v>5270</v>
      </c>
      <c r="H444" s="11">
        <f>96+72+1990</f>
        <v>2158</v>
      </c>
      <c r="I444" s="11">
        <f>2158+3600</f>
        <v>5758</v>
      </c>
      <c r="X444" s="13" t="s">
        <v>35</v>
      </c>
    </row>
    <row r="445" spans="2:24" ht="12">
      <c r="B445" s="1" t="s">
        <v>851</v>
      </c>
      <c r="C445" s="9" t="s">
        <v>862</v>
      </c>
      <c r="D445" s="10" t="s">
        <v>863</v>
      </c>
      <c r="E445" s="9" t="s">
        <v>56</v>
      </c>
      <c r="F445" s="11">
        <f>88+60+6+1480</f>
        <v>1634</v>
      </c>
      <c r="G445" s="11">
        <f>1634+3602</f>
        <v>5236</v>
      </c>
      <c r="H445" s="11">
        <f>88+60+6+1946</f>
        <v>2100</v>
      </c>
      <c r="I445" s="11">
        <f>2100+3602</f>
        <v>5702</v>
      </c>
      <c r="V445" s="11"/>
      <c r="X445" s="13" t="s">
        <v>35</v>
      </c>
    </row>
    <row r="446" spans="2:24" ht="12">
      <c r="B446" s="1" t="s">
        <v>851</v>
      </c>
      <c r="C446" s="9" t="s">
        <v>864</v>
      </c>
      <c r="D446" s="10" t="s">
        <v>865</v>
      </c>
      <c r="E446" s="9" t="s">
        <v>56</v>
      </c>
      <c r="F446" s="11">
        <f>108+114+6+1480</f>
        <v>1708</v>
      </c>
      <c r="G446" s="11">
        <f>1708+3602</f>
        <v>5310</v>
      </c>
      <c r="H446" s="11">
        <f>108+114+6+1946</f>
        <v>2174</v>
      </c>
      <c r="I446" s="11">
        <f>2174+3602</f>
        <v>5776</v>
      </c>
      <c r="X446" s="13" t="s">
        <v>35</v>
      </c>
    </row>
    <row r="447" spans="2:24" ht="12">
      <c r="B447" s="1" t="s">
        <v>851</v>
      </c>
      <c r="C447" s="9" t="s">
        <v>866</v>
      </c>
      <c r="D447" s="10" t="s">
        <v>867</v>
      </c>
      <c r="E447" s="9" t="s">
        <v>65</v>
      </c>
      <c r="F447" s="11">
        <f>70+68+40+1550</f>
        <v>1728</v>
      </c>
      <c r="G447" s="11">
        <f>1728+3600</f>
        <v>5328</v>
      </c>
      <c r="H447" s="11">
        <f>70+68+40+1992</f>
        <v>2170</v>
      </c>
      <c r="I447" s="11">
        <f>2170+3600</f>
        <v>5770</v>
      </c>
      <c r="T447" s="6">
        <v>3288</v>
      </c>
      <c r="U447" s="6">
        <v>6888</v>
      </c>
      <c r="X447" s="13" t="s">
        <v>35</v>
      </c>
    </row>
    <row r="448" spans="2:24" ht="12">
      <c r="B448" s="1" t="s">
        <v>851</v>
      </c>
      <c r="C448" s="9" t="s">
        <v>868</v>
      </c>
      <c r="D448" s="10" t="s">
        <v>869</v>
      </c>
      <c r="E448" s="9" t="s">
        <v>78</v>
      </c>
      <c r="F448" s="11">
        <v>900</v>
      </c>
      <c r="G448" s="11">
        <f>2600+900</f>
        <v>3500</v>
      </c>
      <c r="H448" s="12"/>
      <c r="I448" s="12"/>
      <c r="X448" s="13" t="s">
        <v>35</v>
      </c>
    </row>
    <row r="449" spans="2:24" ht="12">
      <c r="B449" s="1" t="s">
        <v>851</v>
      </c>
      <c r="C449" s="9" t="s">
        <v>870</v>
      </c>
      <c r="D449" s="10" t="s">
        <v>871</v>
      </c>
      <c r="E449" s="9" t="s">
        <v>78</v>
      </c>
      <c r="F449" s="11">
        <v>906</v>
      </c>
      <c r="G449" s="11">
        <f>906+2600</f>
        <v>3506</v>
      </c>
      <c r="H449" s="12"/>
      <c r="I449" s="12"/>
      <c r="J449" s="12"/>
      <c r="X449" s="13" t="s">
        <v>35</v>
      </c>
    </row>
    <row r="450" spans="2:24" ht="12">
      <c r="B450" s="1" t="s">
        <v>851</v>
      </c>
      <c r="C450" s="9" t="s">
        <v>872</v>
      </c>
      <c r="D450" s="10" t="s">
        <v>873</v>
      </c>
      <c r="E450" s="9" t="s">
        <v>78</v>
      </c>
      <c r="F450" s="11">
        <v>936</v>
      </c>
      <c r="G450" s="11">
        <f>936+2600</f>
        <v>3536</v>
      </c>
      <c r="X450" s="13" t="s">
        <v>35</v>
      </c>
    </row>
    <row r="451" spans="2:24" ht="12">
      <c r="B451" s="1" t="s">
        <v>851</v>
      </c>
      <c r="C451" s="9" t="s">
        <v>874</v>
      </c>
      <c r="D451" s="10" t="s">
        <v>875</v>
      </c>
      <c r="E451" s="9" t="s">
        <v>78</v>
      </c>
      <c r="F451" s="11">
        <v>900</v>
      </c>
      <c r="G451" s="11">
        <f>900+2600</f>
        <v>3500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V451" s="12"/>
      <c r="W451" s="12"/>
      <c r="X451" s="13" t="s">
        <v>35</v>
      </c>
    </row>
    <row r="452" spans="2:24" ht="12">
      <c r="B452" s="1" t="s">
        <v>851</v>
      </c>
      <c r="C452" s="9" t="s">
        <v>876</v>
      </c>
      <c r="D452" s="10" t="s">
        <v>877</v>
      </c>
      <c r="E452" s="9" t="s">
        <v>78</v>
      </c>
      <c r="F452" s="11">
        <v>908</v>
      </c>
      <c r="G452" s="11">
        <f>908+2600</f>
        <v>3508</v>
      </c>
      <c r="H452" s="12"/>
      <c r="I452" s="12"/>
      <c r="J452" s="12"/>
      <c r="K452" s="12"/>
      <c r="X452" s="13" t="s">
        <v>35</v>
      </c>
    </row>
    <row r="453" spans="2:24" ht="12">
      <c r="B453" s="1" t="s">
        <v>851</v>
      </c>
      <c r="C453" s="9" t="s">
        <v>878</v>
      </c>
      <c r="D453" s="10" t="s">
        <v>879</v>
      </c>
      <c r="E453" s="9" t="s">
        <v>78</v>
      </c>
      <c r="F453" s="11">
        <v>906</v>
      </c>
      <c r="G453" s="11">
        <f>906+2600</f>
        <v>3506</v>
      </c>
      <c r="H453" s="12"/>
      <c r="I453" s="12"/>
      <c r="J453" s="12"/>
      <c r="X453" s="13" t="s">
        <v>35</v>
      </c>
    </row>
    <row r="454" spans="2:24" ht="12">
      <c r="B454" s="1" t="s">
        <v>851</v>
      </c>
      <c r="C454" s="9" t="s">
        <v>880</v>
      </c>
      <c r="D454" s="10" t="s">
        <v>881</v>
      </c>
      <c r="E454" s="9" t="s">
        <v>78</v>
      </c>
      <c r="F454" s="11">
        <v>906</v>
      </c>
      <c r="G454" s="11">
        <f>906+2600</f>
        <v>3506</v>
      </c>
      <c r="J454" s="12"/>
      <c r="K454" s="12"/>
      <c r="X454" s="13" t="s">
        <v>35</v>
      </c>
    </row>
    <row r="455" spans="2:24" ht="12">
      <c r="B455" s="1" t="s">
        <v>851</v>
      </c>
      <c r="C455" s="9" t="s">
        <v>882</v>
      </c>
      <c r="D455" s="10" t="s">
        <v>883</v>
      </c>
      <c r="E455" s="9" t="s">
        <v>78</v>
      </c>
      <c r="F455" s="11">
        <v>906</v>
      </c>
      <c r="G455" s="11">
        <f>906+2600</f>
        <v>3506</v>
      </c>
      <c r="H455" s="11"/>
      <c r="I455" s="11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V455" s="12"/>
      <c r="X455" s="13" t="s">
        <v>35</v>
      </c>
    </row>
    <row r="456" spans="2:24" ht="12">
      <c r="B456" s="1" t="s">
        <v>851</v>
      </c>
      <c r="C456" s="9" t="s">
        <v>884</v>
      </c>
      <c r="D456" s="10" t="s">
        <v>885</v>
      </c>
      <c r="E456" s="9" t="s">
        <v>78</v>
      </c>
      <c r="F456" s="11">
        <v>910</v>
      </c>
      <c r="G456" s="11">
        <f>910+2600</f>
        <v>3510</v>
      </c>
      <c r="H456" s="12"/>
      <c r="I456" s="12"/>
      <c r="X456" s="13" t="s">
        <v>35</v>
      </c>
    </row>
    <row r="457" spans="2:24" ht="12">
      <c r="B457" s="1" t="s">
        <v>851</v>
      </c>
      <c r="C457" s="9" t="s">
        <v>886</v>
      </c>
      <c r="D457" s="10" t="s">
        <v>887</v>
      </c>
      <c r="E457" s="9" t="s">
        <v>78</v>
      </c>
      <c r="F457" s="11">
        <v>906</v>
      </c>
      <c r="G457" s="11">
        <f>906+2600</f>
        <v>3506</v>
      </c>
      <c r="X457" s="13" t="s">
        <v>35</v>
      </c>
    </row>
    <row r="458" spans="2:24" ht="12">
      <c r="B458" s="1" t="s">
        <v>851</v>
      </c>
      <c r="C458" s="9" t="s">
        <v>888</v>
      </c>
      <c r="D458" s="10" t="s">
        <v>889</v>
      </c>
      <c r="E458" s="9" t="s">
        <v>78</v>
      </c>
      <c r="F458" s="11">
        <v>906</v>
      </c>
      <c r="G458" s="11">
        <f>906+2600</f>
        <v>3506</v>
      </c>
      <c r="H458" s="12"/>
      <c r="I458" s="12"/>
      <c r="J458" s="12"/>
      <c r="K458" s="12"/>
      <c r="L458" s="12"/>
      <c r="M458" s="12"/>
      <c r="R458" s="12"/>
      <c r="S458" s="12"/>
      <c r="V458" s="12"/>
      <c r="X458" s="13" t="s">
        <v>35</v>
      </c>
    </row>
    <row r="459" spans="2:24" ht="12">
      <c r="B459" s="1" t="s">
        <v>851</v>
      </c>
      <c r="C459" s="9" t="s">
        <v>890</v>
      </c>
      <c r="D459" s="10" t="s">
        <v>891</v>
      </c>
      <c r="E459" s="9" t="s">
        <v>78</v>
      </c>
      <c r="F459" s="11">
        <v>914</v>
      </c>
      <c r="G459" s="11">
        <f>914+2600</f>
        <v>3514</v>
      </c>
      <c r="L459" s="12"/>
      <c r="O459" s="12"/>
      <c r="X459" s="13" t="s">
        <v>35</v>
      </c>
    </row>
    <row r="460" spans="2:24" ht="12">
      <c r="B460" s="1" t="s">
        <v>851</v>
      </c>
      <c r="C460" s="9" t="s">
        <v>892</v>
      </c>
      <c r="D460" s="10" t="s">
        <v>893</v>
      </c>
      <c r="E460" s="9" t="s">
        <v>78</v>
      </c>
      <c r="F460" s="11">
        <v>906</v>
      </c>
      <c r="G460" s="11">
        <f>906+2600</f>
        <v>3506</v>
      </c>
      <c r="H460" s="11"/>
      <c r="I460" s="11"/>
      <c r="X460" s="13" t="s">
        <v>35</v>
      </c>
    </row>
    <row r="461" spans="2:24" ht="12">
      <c r="B461" s="1" t="s">
        <v>851</v>
      </c>
      <c r="C461" s="9" t="s">
        <v>894</v>
      </c>
      <c r="D461" s="10" t="s">
        <v>895</v>
      </c>
      <c r="E461" s="9" t="s">
        <v>78</v>
      </c>
      <c r="F461" s="11">
        <v>906</v>
      </c>
      <c r="G461" s="11">
        <f>906+2600</f>
        <v>3506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V461" s="12"/>
      <c r="W461" s="12"/>
      <c r="X461" s="13" t="s">
        <v>35</v>
      </c>
    </row>
    <row r="462" spans="2:24" ht="12">
      <c r="B462" s="1" t="s">
        <v>851</v>
      </c>
      <c r="C462" s="9" t="s">
        <v>896</v>
      </c>
      <c r="D462" s="15" t="s">
        <v>897</v>
      </c>
      <c r="E462" s="9" t="s">
        <v>123</v>
      </c>
      <c r="F462" s="11">
        <v>219</v>
      </c>
      <c r="G462" s="20" t="s">
        <v>898</v>
      </c>
      <c r="H462" s="12"/>
      <c r="I462" s="12"/>
      <c r="X462" s="13" t="s">
        <v>35</v>
      </c>
    </row>
    <row r="463" spans="2:24" ht="12">
      <c r="B463" s="1" t="s">
        <v>851</v>
      </c>
      <c r="C463" s="9" t="s">
        <v>896</v>
      </c>
      <c r="D463" s="15" t="s">
        <v>897</v>
      </c>
      <c r="E463" s="9" t="s">
        <v>123</v>
      </c>
      <c r="F463" s="11">
        <v>219</v>
      </c>
      <c r="G463" s="20" t="s">
        <v>898</v>
      </c>
      <c r="H463" s="12"/>
      <c r="I463" s="12"/>
      <c r="X463" s="13" t="s">
        <v>35</v>
      </c>
    </row>
    <row r="464" spans="2:24" ht="12">
      <c r="B464" s="1" t="s">
        <v>851</v>
      </c>
      <c r="C464" s="9" t="s">
        <v>896</v>
      </c>
      <c r="D464" s="15" t="s">
        <v>897</v>
      </c>
      <c r="E464" s="9" t="s">
        <v>123</v>
      </c>
      <c r="F464" s="11">
        <v>219</v>
      </c>
      <c r="G464" s="20" t="s">
        <v>898</v>
      </c>
      <c r="H464" s="12"/>
      <c r="I464" s="12"/>
      <c r="X464" s="13" t="s">
        <v>35</v>
      </c>
    </row>
    <row r="465" spans="2:24" ht="12">
      <c r="B465" s="1" t="s">
        <v>851</v>
      </c>
      <c r="C465" s="9" t="s">
        <v>896</v>
      </c>
      <c r="D465" s="15" t="s">
        <v>897</v>
      </c>
      <c r="E465" s="9" t="s">
        <v>123</v>
      </c>
      <c r="F465" s="11">
        <v>219</v>
      </c>
      <c r="G465" s="20" t="s">
        <v>898</v>
      </c>
      <c r="H465" s="12"/>
      <c r="I465" s="12"/>
      <c r="X465" s="13" t="s">
        <v>35</v>
      </c>
    </row>
    <row r="466" spans="2:24" ht="12">
      <c r="B466" s="1" t="s">
        <v>851</v>
      </c>
      <c r="C466" s="9" t="s">
        <v>896</v>
      </c>
      <c r="D466" s="15" t="s">
        <v>897</v>
      </c>
      <c r="E466" s="9" t="s">
        <v>123</v>
      </c>
      <c r="F466" s="11">
        <v>219</v>
      </c>
      <c r="G466" s="20" t="s">
        <v>898</v>
      </c>
      <c r="H466" s="12"/>
      <c r="I466" s="12"/>
      <c r="X466" s="13" t="s">
        <v>35</v>
      </c>
    </row>
    <row r="467" spans="2:24" ht="12">
      <c r="B467" s="1" t="s">
        <v>851</v>
      </c>
      <c r="C467" s="9" t="s">
        <v>896</v>
      </c>
      <c r="D467" s="15" t="s">
        <v>897</v>
      </c>
      <c r="E467" s="9" t="s">
        <v>123</v>
      </c>
      <c r="F467" s="11">
        <v>219</v>
      </c>
      <c r="G467" s="20" t="s">
        <v>898</v>
      </c>
      <c r="H467" s="12"/>
      <c r="I467" s="12"/>
      <c r="X467" s="13" t="s">
        <v>35</v>
      </c>
    </row>
    <row r="468" spans="2:24" ht="12">
      <c r="B468" s="1" t="s">
        <v>851</v>
      </c>
      <c r="C468" s="9" t="s">
        <v>896</v>
      </c>
      <c r="D468" s="15" t="s">
        <v>897</v>
      </c>
      <c r="E468" s="9" t="s">
        <v>123</v>
      </c>
      <c r="F468" s="11">
        <v>219</v>
      </c>
      <c r="G468" s="20" t="s">
        <v>898</v>
      </c>
      <c r="H468" s="12"/>
      <c r="I468" s="12"/>
      <c r="X468" s="13" t="s">
        <v>35</v>
      </c>
    </row>
    <row r="469" spans="2:24" ht="12">
      <c r="B469" s="1" t="s">
        <v>851</v>
      </c>
      <c r="C469" s="9" t="s">
        <v>896</v>
      </c>
      <c r="D469" s="15" t="s">
        <v>897</v>
      </c>
      <c r="E469" s="9" t="s">
        <v>123</v>
      </c>
      <c r="F469" s="11">
        <v>219</v>
      </c>
      <c r="G469" s="20" t="s">
        <v>898</v>
      </c>
      <c r="H469" s="12"/>
      <c r="I469" s="12"/>
      <c r="X469" s="13" t="s">
        <v>35</v>
      </c>
    </row>
    <row r="470" spans="2:24" ht="12">
      <c r="B470" s="1" t="s">
        <v>851</v>
      </c>
      <c r="C470" s="9" t="s">
        <v>896</v>
      </c>
      <c r="D470" s="15" t="s">
        <v>897</v>
      </c>
      <c r="E470" s="9" t="s">
        <v>123</v>
      </c>
      <c r="F470" s="11">
        <v>219</v>
      </c>
      <c r="G470" s="20" t="s">
        <v>898</v>
      </c>
      <c r="H470" s="12"/>
      <c r="I470" s="12"/>
      <c r="X470" s="13" t="s">
        <v>35</v>
      </c>
    </row>
    <row r="471" spans="2:24" ht="12">
      <c r="B471" s="1" t="s">
        <v>851</v>
      </c>
      <c r="C471" s="9" t="s">
        <v>896</v>
      </c>
      <c r="D471" s="15" t="s">
        <v>897</v>
      </c>
      <c r="E471" s="9" t="s">
        <v>123</v>
      </c>
      <c r="F471" s="11">
        <v>219</v>
      </c>
      <c r="G471" s="20" t="s">
        <v>898</v>
      </c>
      <c r="H471" s="12"/>
      <c r="I471" s="12"/>
      <c r="X471" s="13" t="s">
        <v>35</v>
      </c>
    </row>
    <row r="472" spans="2:24" ht="12">
      <c r="B472" s="1" t="s">
        <v>851</v>
      </c>
      <c r="C472" s="9" t="s">
        <v>896</v>
      </c>
      <c r="D472" s="15" t="s">
        <v>897</v>
      </c>
      <c r="E472" s="9" t="s">
        <v>123</v>
      </c>
      <c r="F472" s="11">
        <v>219</v>
      </c>
      <c r="G472" s="20" t="s">
        <v>898</v>
      </c>
      <c r="H472" s="12"/>
      <c r="I472" s="12"/>
      <c r="X472" s="13" t="s">
        <v>35</v>
      </c>
    </row>
    <row r="473" spans="2:24" ht="12">
      <c r="B473" s="1" t="s">
        <v>851</v>
      </c>
      <c r="C473" s="9" t="s">
        <v>896</v>
      </c>
      <c r="D473" s="15" t="s">
        <v>897</v>
      </c>
      <c r="E473" s="9" t="s">
        <v>123</v>
      </c>
      <c r="F473" s="11">
        <v>219</v>
      </c>
      <c r="G473" s="20" t="s">
        <v>898</v>
      </c>
      <c r="H473" s="12"/>
      <c r="I473" s="12"/>
      <c r="X473" s="13" t="s">
        <v>35</v>
      </c>
    </row>
    <row r="474" spans="2:24" ht="12">
      <c r="B474" s="1" t="s">
        <v>851</v>
      </c>
      <c r="C474" s="9" t="s">
        <v>896</v>
      </c>
      <c r="D474" s="15" t="s">
        <v>897</v>
      </c>
      <c r="E474" s="9" t="s">
        <v>123</v>
      </c>
      <c r="F474" s="11">
        <v>219</v>
      </c>
      <c r="G474" s="20" t="s">
        <v>898</v>
      </c>
      <c r="H474" s="12"/>
      <c r="I474" s="12"/>
      <c r="X474" s="13" t="s">
        <v>35</v>
      </c>
    </row>
    <row r="475" spans="2:24" ht="12">
      <c r="B475" s="1" t="s">
        <v>851</v>
      </c>
      <c r="C475" s="9" t="s">
        <v>896</v>
      </c>
      <c r="D475" s="15" t="s">
        <v>897</v>
      </c>
      <c r="E475" s="9" t="s">
        <v>123</v>
      </c>
      <c r="F475" s="11">
        <v>219</v>
      </c>
      <c r="G475" s="20" t="s">
        <v>898</v>
      </c>
      <c r="H475" s="12"/>
      <c r="I475" s="12"/>
      <c r="X475" s="13" t="s">
        <v>35</v>
      </c>
    </row>
    <row r="476" spans="2:24" ht="12">
      <c r="B476" s="1" t="s">
        <v>851</v>
      </c>
      <c r="C476" s="9" t="s">
        <v>896</v>
      </c>
      <c r="D476" s="15" t="s">
        <v>897</v>
      </c>
      <c r="E476" s="9" t="s">
        <v>123</v>
      </c>
      <c r="F476" s="11">
        <v>219</v>
      </c>
      <c r="G476" s="20" t="s">
        <v>898</v>
      </c>
      <c r="H476" s="12"/>
      <c r="I476" s="12"/>
      <c r="X476" s="13" t="s">
        <v>35</v>
      </c>
    </row>
    <row r="477" spans="2:24" ht="12">
      <c r="B477" s="1" t="s">
        <v>851</v>
      </c>
      <c r="C477" s="9" t="s">
        <v>896</v>
      </c>
      <c r="D477" s="15" t="s">
        <v>897</v>
      </c>
      <c r="E477" s="9" t="s">
        <v>123</v>
      </c>
      <c r="F477" s="11">
        <v>219</v>
      </c>
      <c r="G477" s="20" t="s">
        <v>898</v>
      </c>
      <c r="H477" s="12"/>
      <c r="I477" s="12"/>
      <c r="X477" s="13" t="s">
        <v>35</v>
      </c>
    </row>
    <row r="478" spans="2:24" ht="12">
      <c r="B478" s="1" t="s">
        <v>851</v>
      </c>
      <c r="C478" s="9" t="s">
        <v>896</v>
      </c>
      <c r="D478" s="15" t="s">
        <v>897</v>
      </c>
      <c r="E478" s="9" t="s">
        <v>123</v>
      </c>
      <c r="F478" s="11">
        <v>219</v>
      </c>
      <c r="G478" s="20" t="s">
        <v>898</v>
      </c>
      <c r="H478" s="12"/>
      <c r="I478" s="12"/>
      <c r="X478" s="13" t="s">
        <v>35</v>
      </c>
    </row>
    <row r="479" spans="2:24" ht="12">
      <c r="B479" s="1" t="s">
        <v>851</v>
      </c>
      <c r="C479" s="9" t="s">
        <v>896</v>
      </c>
      <c r="D479" s="15" t="s">
        <v>897</v>
      </c>
      <c r="E479" s="9" t="s">
        <v>123</v>
      </c>
      <c r="F479" s="11">
        <v>219</v>
      </c>
      <c r="G479" s="20" t="s">
        <v>898</v>
      </c>
      <c r="H479" s="12"/>
      <c r="I479" s="12"/>
      <c r="X479" s="13" t="s">
        <v>35</v>
      </c>
    </row>
    <row r="480" spans="2:24" ht="12">
      <c r="B480" s="1" t="s">
        <v>851</v>
      </c>
      <c r="C480" s="9" t="s">
        <v>896</v>
      </c>
      <c r="D480" s="15" t="s">
        <v>897</v>
      </c>
      <c r="E480" s="9" t="s">
        <v>123</v>
      </c>
      <c r="F480" s="11">
        <v>219</v>
      </c>
      <c r="G480" s="20" t="s">
        <v>898</v>
      </c>
      <c r="H480" s="12"/>
      <c r="I480" s="12"/>
      <c r="X480" s="13" t="s">
        <v>35</v>
      </c>
    </row>
    <row r="481" spans="2:24" ht="12">
      <c r="B481" s="1" t="s">
        <v>851</v>
      </c>
      <c r="C481" s="9" t="s">
        <v>896</v>
      </c>
      <c r="D481" s="15" t="s">
        <v>897</v>
      </c>
      <c r="E481" s="9" t="s">
        <v>123</v>
      </c>
      <c r="F481" s="11">
        <v>219</v>
      </c>
      <c r="G481" s="20" t="s">
        <v>898</v>
      </c>
      <c r="H481" s="12"/>
      <c r="I481" s="12"/>
      <c r="X481" s="13" t="s">
        <v>35</v>
      </c>
    </row>
    <row r="482" spans="2:24" ht="12">
      <c r="B482" s="1" t="s">
        <v>851</v>
      </c>
      <c r="C482" s="9" t="s">
        <v>896</v>
      </c>
      <c r="D482" s="15" t="s">
        <v>897</v>
      </c>
      <c r="E482" s="9" t="s">
        <v>123</v>
      </c>
      <c r="F482" s="11">
        <v>219</v>
      </c>
      <c r="G482" s="20" t="s">
        <v>898</v>
      </c>
      <c r="H482" s="12"/>
      <c r="I482" s="12"/>
      <c r="X482" s="13" t="s">
        <v>35</v>
      </c>
    </row>
    <row r="483" spans="2:24" ht="12">
      <c r="B483" s="1" t="s">
        <v>851</v>
      </c>
      <c r="C483" s="9" t="s">
        <v>896</v>
      </c>
      <c r="D483" s="15" t="s">
        <v>897</v>
      </c>
      <c r="E483" s="9" t="s">
        <v>123</v>
      </c>
      <c r="F483" s="11">
        <v>219</v>
      </c>
      <c r="G483" s="20" t="s">
        <v>898</v>
      </c>
      <c r="H483" s="12"/>
      <c r="I483" s="12"/>
      <c r="X483" s="13" t="s">
        <v>35</v>
      </c>
    </row>
    <row r="484" spans="2:24" ht="12">
      <c r="B484" s="1" t="s">
        <v>851</v>
      </c>
      <c r="C484" s="9" t="s">
        <v>896</v>
      </c>
      <c r="D484" s="15" t="s">
        <v>897</v>
      </c>
      <c r="E484" s="9" t="s">
        <v>123</v>
      </c>
      <c r="F484" s="11">
        <v>219</v>
      </c>
      <c r="G484" s="20" t="s">
        <v>898</v>
      </c>
      <c r="H484" s="12"/>
      <c r="I484" s="12"/>
      <c r="X484" s="13" t="s">
        <v>35</v>
      </c>
    </row>
    <row r="485" spans="2:24" ht="12">
      <c r="B485" s="1" t="s">
        <v>851</v>
      </c>
      <c r="C485" s="9" t="s">
        <v>896</v>
      </c>
      <c r="D485" s="15" t="s">
        <v>897</v>
      </c>
      <c r="E485" s="9" t="s">
        <v>123</v>
      </c>
      <c r="F485" s="11">
        <v>219</v>
      </c>
      <c r="G485" s="20" t="s">
        <v>898</v>
      </c>
      <c r="H485" s="12"/>
      <c r="I485" s="12"/>
      <c r="X485" s="13" t="s">
        <v>35</v>
      </c>
    </row>
    <row r="486" spans="2:24" ht="12">
      <c r="B486" s="1" t="s">
        <v>851</v>
      </c>
      <c r="C486" s="9" t="s">
        <v>896</v>
      </c>
      <c r="D486" s="15" t="s">
        <v>897</v>
      </c>
      <c r="E486" s="9" t="s">
        <v>123</v>
      </c>
      <c r="F486" s="11">
        <v>219</v>
      </c>
      <c r="G486" s="20" t="s">
        <v>898</v>
      </c>
      <c r="H486" s="12"/>
      <c r="I486" s="12"/>
      <c r="X486" s="13" t="s">
        <v>35</v>
      </c>
    </row>
    <row r="487" spans="2:24" ht="12">
      <c r="B487" s="1" t="s">
        <v>851</v>
      </c>
      <c r="C487" s="9" t="s">
        <v>896</v>
      </c>
      <c r="D487" s="15" t="s">
        <v>897</v>
      </c>
      <c r="E487" s="9" t="s">
        <v>123</v>
      </c>
      <c r="F487" s="11">
        <v>219</v>
      </c>
      <c r="G487" s="20" t="s">
        <v>898</v>
      </c>
      <c r="H487" s="12"/>
      <c r="I487" s="12"/>
      <c r="X487" s="13" t="s">
        <v>35</v>
      </c>
    </row>
    <row r="488" spans="2:24" ht="12">
      <c r="B488" s="1" t="s">
        <v>851</v>
      </c>
      <c r="C488" s="9" t="s">
        <v>896</v>
      </c>
      <c r="D488" s="15" t="s">
        <v>897</v>
      </c>
      <c r="E488" s="9" t="s">
        <v>123</v>
      </c>
      <c r="F488" s="11">
        <v>219</v>
      </c>
      <c r="G488" s="20" t="s">
        <v>898</v>
      </c>
      <c r="H488" s="12"/>
      <c r="I488" s="12"/>
      <c r="X488" s="13" t="s">
        <v>35</v>
      </c>
    </row>
    <row r="489" spans="2:24" ht="12">
      <c r="B489" s="1" t="s">
        <v>851</v>
      </c>
      <c r="C489" s="9" t="s">
        <v>899</v>
      </c>
      <c r="D489" s="10" t="s">
        <v>900</v>
      </c>
      <c r="E489" s="9" t="s">
        <v>199</v>
      </c>
      <c r="F489" s="11"/>
      <c r="G489" s="11"/>
      <c r="L489" s="11">
        <f>220+7888</f>
        <v>8108</v>
      </c>
      <c r="M489" s="11">
        <f>8108+5338</f>
        <v>13446</v>
      </c>
      <c r="N489" s="11">
        <f>220+5450</f>
        <v>5670</v>
      </c>
      <c r="O489" s="11">
        <f>5670+5338</f>
        <v>11008</v>
      </c>
      <c r="X489" s="13" t="s">
        <v>35</v>
      </c>
    </row>
    <row r="490" spans="2:24" ht="12">
      <c r="B490" s="1" t="s">
        <v>851</v>
      </c>
      <c r="C490" s="9" t="s">
        <v>901</v>
      </c>
      <c r="D490" s="10" t="s">
        <v>900</v>
      </c>
      <c r="E490" s="9" t="s">
        <v>199</v>
      </c>
      <c r="F490" s="11">
        <f>120+1676</f>
        <v>1796</v>
      </c>
      <c r="G490" s="11">
        <f>1796+3600</f>
        <v>5396</v>
      </c>
      <c r="H490" s="11">
        <f>120+2086</f>
        <v>2206</v>
      </c>
      <c r="I490" s="11">
        <f>2206+3600</f>
        <v>5806</v>
      </c>
      <c r="X490" s="13" t="s">
        <v>35</v>
      </c>
    </row>
    <row r="491" spans="2:24" ht="12">
      <c r="B491" s="1" t="s">
        <v>851</v>
      </c>
      <c r="C491" s="9" t="s">
        <v>902</v>
      </c>
      <c r="D491" s="10" t="s">
        <v>900</v>
      </c>
      <c r="E491" s="9" t="s">
        <v>199</v>
      </c>
      <c r="F491" s="11"/>
      <c r="G491" s="4"/>
      <c r="H491" s="11"/>
      <c r="I491" s="11"/>
      <c r="P491" s="11"/>
      <c r="Q491" s="11"/>
      <c r="R491" s="11">
        <f>222+3644</f>
        <v>3866</v>
      </c>
      <c r="S491" s="11">
        <f>3866+4128</f>
        <v>7994</v>
      </c>
      <c r="X491" s="13" t="s">
        <v>35</v>
      </c>
    </row>
    <row r="492" spans="2:24" ht="12">
      <c r="B492" s="1" t="s">
        <v>903</v>
      </c>
      <c r="C492" s="9" t="s">
        <v>904</v>
      </c>
      <c r="D492" s="10" t="s">
        <v>905</v>
      </c>
      <c r="E492" s="10" t="s">
        <v>39</v>
      </c>
      <c r="F492" s="4">
        <v>1376</v>
      </c>
      <c r="G492" s="4">
        <v>5516</v>
      </c>
      <c r="H492" s="11">
        <v>1160</v>
      </c>
      <c r="I492" s="11">
        <v>4472</v>
      </c>
      <c r="J492" s="12"/>
      <c r="K492" s="12"/>
      <c r="L492" s="11">
        <v>6878</v>
      </c>
      <c r="M492" s="11">
        <v>19978</v>
      </c>
      <c r="N492" s="12"/>
      <c r="O492" s="12"/>
      <c r="P492" s="12"/>
      <c r="Q492" s="12"/>
      <c r="R492" s="11">
        <v>6348</v>
      </c>
      <c r="S492" s="11">
        <v>17148</v>
      </c>
      <c r="V492" s="12"/>
      <c r="W492" s="12"/>
      <c r="X492" s="13" t="s">
        <v>35</v>
      </c>
    </row>
    <row r="493" spans="2:24" ht="12">
      <c r="B493" s="1" t="s">
        <v>903</v>
      </c>
      <c r="C493" s="9" t="s">
        <v>906</v>
      </c>
      <c r="D493" s="10" t="s">
        <v>907</v>
      </c>
      <c r="E493" s="9" t="s">
        <v>39</v>
      </c>
      <c r="F493" s="11">
        <v>1382</v>
      </c>
      <c r="G493" s="11">
        <v>5522</v>
      </c>
      <c r="H493" s="11">
        <v>1178</v>
      </c>
      <c r="I493" s="11">
        <v>4490</v>
      </c>
      <c r="X493" s="13" t="s">
        <v>35</v>
      </c>
    </row>
    <row r="494" spans="2:24" ht="12">
      <c r="B494" s="1" t="s">
        <v>903</v>
      </c>
      <c r="C494" s="9" t="s">
        <v>908</v>
      </c>
      <c r="D494" s="10" t="s">
        <v>909</v>
      </c>
      <c r="E494" s="9" t="s">
        <v>39</v>
      </c>
      <c r="F494" s="11">
        <v>1420</v>
      </c>
      <c r="G494" s="11">
        <v>5560</v>
      </c>
      <c r="H494" s="11">
        <v>1196</v>
      </c>
      <c r="I494" s="11">
        <v>4508</v>
      </c>
      <c r="J494" s="12"/>
      <c r="K494" s="12"/>
      <c r="L494" s="12"/>
      <c r="X494" s="13" t="s">
        <v>35</v>
      </c>
    </row>
    <row r="495" spans="2:24" ht="12">
      <c r="B495" s="1" t="s">
        <v>903</v>
      </c>
      <c r="C495" s="9" t="s">
        <v>910</v>
      </c>
      <c r="D495" s="10" t="s">
        <v>911</v>
      </c>
      <c r="E495" s="9" t="s">
        <v>39</v>
      </c>
      <c r="F495" s="11">
        <v>1372</v>
      </c>
      <c r="G495" s="11">
        <v>5512</v>
      </c>
      <c r="H495" s="11">
        <v>1168</v>
      </c>
      <c r="I495" s="11">
        <v>4480</v>
      </c>
      <c r="J495" s="11">
        <v>4452</v>
      </c>
      <c r="K495" s="11">
        <v>7852</v>
      </c>
      <c r="X495" s="13" t="s">
        <v>35</v>
      </c>
    </row>
    <row r="496" spans="2:24" ht="12">
      <c r="B496" s="1" t="s">
        <v>903</v>
      </c>
      <c r="C496" s="9" t="s">
        <v>912</v>
      </c>
      <c r="D496" s="10" t="s">
        <v>913</v>
      </c>
      <c r="E496" s="10" t="s">
        <v>39</v>
      </c>
      <c r="F496" s="6">
        <v>1420</v>
      </c>
      <c r="G496" s="4">
        <v>5560</v>
      </c>
      <c r="H496" s="11">
        <v>1198</v>
      </c>
      <c r="I496" s="11">
        <v>4510</v>
      </c>
      <c r="J496" s="11">
        <v>3700</v>
      </c>
      <c r="K496" s="11">
        <v>6300</v>
      </c>
      <c r="L496" s="12"/>
      <c r="M496" s="12"/>
      <c r="N496" s="12"/>
      <c r="O496" s="12"/>
      <c r="P496" s="12"/>
      <c r="X496" s="13" t="s">
        <v>35</v>
      </c>
    </row>
    <row r="497" spans="2:24" ht="12">
      <c r="B497" s="1" t="s">
        <v>903</v>
      </c>
      <c r="C497" s="9" t="s">
        <v>914</v>
      </c>
      <c r="D497" s="10" t="s">
        <v>915</v>
      </c>
      <c r="E497" s="9" t="s">
        <v>39</v>
      </c>
      <c r="F497" s="11">
        <v>1410</v>
      </c>
      <c r="G497" s="11">
        <v>5550</v>
      </c>
      <c r="H497" s="11">
        <v>1206</v>
      </c>
      <c r="I497" s="11">
        <v>4518</v>
      </c>
      <c r="J497" s="11">
        <v>3690</v>
      </c>
      <c r="K497" s="11">
        <v>6390</v>
      </c>
      <c r="P497" s="11">
        <v>2130</v>
      </c>
      <c r="Q497" s="11">
        <v>7740</v>
      </c>
      <c r="X497" s="13" t="s">
        <v>35</v>
      </c>
    </row>
    <row r="498" spans="2:24" ht="12">
      <c r="B498" s="1" t="s">
        <v>903</v>
      </c>
      <c r="C498" s="9" t="s">
        <v>916</v>
      </c>
      <c r="D498" s="10" t="s">
        <v>917</v>
      </c>
      <c r="E498" s="9" t="s">
        <v>44</v>
      </c>
      <c r="F498" s="11">
        <v>1236</v>
      </c>
      <c r="G498" s="11">
        <v>5376</v>
      </c>
      <c r="H498" s="11">
        <v>1044</v>
      </c>
      <c r="I498" s="11">
        <v>4356</v>
      </c>
      <c r="X498" s="13" t="s">
        <v>35</v>
      </c>
    </row>
    <row r="499" spans="2:24" ht="12">
      <c r="B499" s="1" t="s">
        <v>903</v>
      </c>
      <c r="C499" s="9" t="s">
        <v>918</v>
      </c>
      <c r="D499" s="10" t="s">
        <v>919</v>
      </c>
      <c r="E499" s="9" t="s">
        <v>44</v>
      </c>
      <c r="F499" s="11">
        <v>1250</v>
      </c>
      <c r="G499" s="11">
        <v>5390</v>
      </c>
      <c r="H499" s="11">
        <v>1046</v>
      </c>
      <c r="I499" s="11">
        <v>4358</v>
      </c>
      <c r="J499" s="12"/>
      <c r="X499" s="13" t="s">
        <v>35</v>
      </c>
    </row>
    <row r="500" spans="2:24" ht="12">
      <c r="B500" s="1" t="s">
        <v>903</v>
      </c>
      <c r="C500" s="9" t="s">
        <v>920</v>
      </c>
      <c r="D500" s="10" t="s">
        <v>921</v>
      </c>
      <c r="E500" s="9" t="s">
        <v>47</v>
      </c>
      <c r="F500" s="11">
        <v>1316</v>
      </c>
      <c r="G500" s="11">
        <v>5456</v>
      </c>
      <c r="H500" s="11">
        <v>1106</v>
      </c>
      <c r="I500" s="11">
        <v>4418</v>
      </c>
      <c r="X500" s="13" t="s">
        <v>35</v>
      </c>
    </row>
    <row r="501" spans="2:24" ht="12">
      <c r="B501" s="1" t="s">
        <v>903</v>
      </c>
      <c r="C501" s="9" t="s">
        <v>922</v>
      </c>
      <c r="D501" s="10" t="s">
        <v>923</v>
      </c>
      <c r="E501" s="9" t="s">
        <v>47</v>
      </c>
      <c r="F501" s="11">
        <v>1388</v>
      </c>
      <c r="G501" s="11">
        <v>5528</v>
      </c>
      <c r="H501" s="11">
        <v>1168</v>
      </c>
      <c r="I501" s="11">
        <v>4480</v>
      </c>
      <c r="X501" s="13" t="s">
        <v>35</v>
      </c>
    </row>
    <row r="502" spans="2:24" ht="12">
      <c r="B502" s="1" t="s">
        <v>903</v>
      </c>
      <c r="C502" s="10" t="s">
        <v>924</v>
      </c>
      <c r="D502" s="10" t="s">
        <v>925</v>
      </c>
      <c r="E502" s="10" t="s">
        <v>47</v>
      </c>
      <c r="F502" s="11">
        <v>1386</v>
      </c>
      <c r="G502" s="11">
        <v>5526</v>
      </c>
      <c r="H502" s="11">
        <v>1164</v>
      </c>
      <c r="I502" s="11">
        <v>4476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1"/>
      <c r="V502" s="12"/>
      <c r="W502" s="12"/>
      <c r="X502" s="13" t="s">
        <v>35</v>
      </c>
    </row>
    <row r="503" spans="2:24" ht="12">
      <c r="B503" s="1" t="s">
        <v>903</v>
      </c>
      <c r="C503" s="9" t="s">
        <v>926</v>
      </c>
      <c r="D503" s="10" t="s">
        <v>927</v>
      </c>
      <c r="E503" s="9" t="s">
        <v>47</v>
      </c>
      <c r="F503" s="11">
        <v>1248</v>
      </c>
      <c r="G503" s="11">
        <v>5388</v>
      </c>
      <c r="H503" s="11">
        <v>1044</v>
      </c>
      <c r="I503" s="11">
        <v>4358</v>
      </c>
      <c r="J503" s="12"/>
      <c r="K503" s="12"/>
      <c r="X503" s="13" t="s">
        <v>35</v>
      </c>
    </row>
    <row r="504" spans="2:24" ht="12">
      <c r="B504" s="1" t="s">
        <v>903</v>
      </c>
      <c r="C504" s="10" t="s">
        <v>928</v>
      </c>
      <c r="D504" s="10" t="s">
        <v>929</v>
      </c>
      <c r="E504" s="10" t="s">
        <v>47</v>
      </c>
      <c r="F504" s="4">
        <v>1354</v>
      </c>
      <c r="G504" s="4">
        <v>5494</v>
      </c>
      <c r="H504" s="4">
        <v>1150</v>
      </c>
      <c r="I504" s="4">
        <v>4460</v>
      </c>
      <c r="X504" s="13" t="s">
        <v>35</v>
      </c>
    </row>
    <row r="505" spans="2:24" ht="12">
      <c r="B505" s="1" t="s">
        <v>903</v>
      </c>
      <c r="C505" s="10" t="s">
        <v>930</v>
      </c>
      <c r="D505" s="10" t="s">
        <v>931</v>
      </c>
      <c r="E505" s="10" t="s">
        <v>47</v>
      </c>
      <c r="F505" s="11">
        <v>1190</v>
      </c>
      <c r="G505" s="11">
        <v>5330</v>
      </c>
      <c r="H505" s="11">
        <v>998</v>
      </c>
      <c r="I505" s="11">
        <v>4310</v>
      </c>
      <c r="X505" s="13" t="s">
        <v>35</v>
      </c>
    </row>
    <row r="506" spans="2:24" ht="12">
      <c r="B506" s="1" t="s">
        <v>903</v>
      </c>
      <c r="C506" s="9" t="s">
        <v>932</v>
      </c>
      <c r="D506" s="10" t="s">
        <v>933</v>
      </c>
      <c r="E506" s="9" t="s">
        <v>47</v>
      </c>
      <c r="F506" s="11">
        <v>1278</v>
      </c>
      <c r="G506" s="11">
        <v>5418</v>
      </c>
      <c r="H506" s="11">
        <v>1086</v>
      </c>
      <c r="I506" s="11">
        <v>4398</v>
      </c>
      <c r="X506" s="13" t="s">
        <v>35</v>
      </c>
    </row>
    <row r="507" spans="2:24" ht="12">
      <c r="B507" s="1" t="s">
        <v>903</v>
      </c>
      <c r="C507" s="9" t="s">
        <v>934</v>
      </c>
      <c r="D507" s="10" t="s">
        <v>935</v>
      </c>
      <c r="E507" s="9" t="s">
        <v>47</v>
      </c>
      <c r="F507" s="11">
        <v>1170</v>
      </c>
      <c r="G507" s="11">
        <v>5310</v>
      </c>
      <c r="H507" s="11">
        <v>990</v>
      </c>
      <c r="I507" s="11">
        <v>4302</v>
      </c>
      <c r="J507" s="11">
        <v>3450</v>
      </c>
      <c r="K507" s="11">
        <v>6150</v>
      </c>
      <c r="W507" s="12"/>
      <c r="X507" s="13" t="s">
        <v>35</v>
      </c>
    </row>
    <row r="508" spans="2:24" ht="12">
      <c r="B508" s="1" t="s">
        <v>903</v>
      </c>
      <c r="C508" s="9" t="s">
        <v>936</v>
      </c>
      <c r="D508" s="10" t="s">
        <v>937</v>
      </c>
      <c r="E508" s="9" t="s">
        <v>47</v>
      </c>
      <c r="F508" s="11">
        <v>1396</v>
      </c>
      <c r="G508" s="11">
        <v>5536</v>
      </c>
      <c r="H508" s="11">
        <v>1192</v>
      </c>
      <c r="I508" s="11">
        <v>4504</v>
      </c>
      <c r="X508" s="13" t="s">
        <v>35</v>
      </c>
    </row>
    <row r="509" spans="2:24" ht="12">
      <c r="B509" s="1" t="s">
        <v>903</v>
      </c>
      <c r="C509" s="10" t="s">
        <v>938</v>
      </c>
      <c r="D509" s="10" t="s">
        <v>939</v>
      </c>
      <c r="E509" s="10" t="s">
        <v>47</v>
      </c>
      <c r="F509" s="4">
        <v>1242</v>
      </c>
      <c r="G509" s="4">
        <v>5382</v>
      </c>
      <c r="H509" s="4">
        <v>1038</v>
      </c>
      <c r="I509" s="4">
        <v>4350</v>
      </c>
      <c r="X509" s="13" t="s">
        <v>35</v>
      </c>
    </row>
    <row r="510" spans="2:24" ht="12">
      <c r="B510" s="1" t="s">
        <v>903</v>
      </c>
      <c r="C510" s="9" t="s">
        <v>940</v>
      </c>
      <c r="D510" s="10" t="s">
        <v>941</v>
      </c>
      <c r="E510" s="9" t="s">
        <v>47</v>
      </c>
      <c r="F510" s="11">
        <v>1408</v>
      </c>
      <c r="G510" s="11">
        <v>5548</v>
      </c>
      <c r="H510" s="11">
        <v>1192</v>
      </c>
      <c r="I510" s="11">
        <v>4504</v>
      </c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V510" s="12"/>
      <c r="W510" s="12"/>
      <c r="X510" s="13" t="s">
        <v>35</v>
      </c>
    </row>
    <row r="511" spans="2:24" ht="12">
      <c r="B511" s="1" t="s">
        <v>903</v>
      </c>
      <c r="C511" s="1" t="s">
        <v>942</v>
      </c>
      <c r="D511" s="1" t="s">
        <v>943</v>
      </c>
      <c r="E511" s="1" t="s">
        <v>47</v>
      </c>
      <c r="F511" s="4">
        <v>1352</v>
      </c>
      <c r="G511" s="4">
        <v>5492</v>
      </c>
      <c r="H511" s="4">
        <v>1148</v>
      </c>
      <c r="I511" s="4">
        <v>4460</v>
      </c>
      <c r="L511" s="12"/>
      <c r="M511" s="12"/>
      <c r="N511" s="12"/>
      <c r="O511" s="12"/>
      <c r="P511" s="12"/>
      <c r="Q511" s="12"/>
      <c r="R511" s="12"/>
      <c r="S511" s="12"/>
      <c r="V511" s="12"/>
      <c r="W511" s="12"/>
      <c r="X511" s="13" t="s">
        <v>35</v>
      </c>
    </row>
    <row r="512" spans="2:24" ht="12">
      <c r="B512" s="1" t="s">
        <v>903</v>
      </c>
      <c r="C512" s="9" t="s">
        <v>944</v>
      </c>
      <c r="D512" s="10" t="s">
        <v>945</v>
      </c>
      <c r="E512" s="9" t="s">
        <v>47</v>
      </c>
      <c r="F512" s="11">
        <v>1362</v>
      </c>
      <c r="G512" s="11">
        <v>5502</v>
      </c>
      <c r="H512" s="11">
        <v>1140</v>
      </c>
      <c r="I512" s="11">
        <v>4452</v>
      </c>
      <c r="J512" s="12"/>
      <c r="K512" s="12"/>
      <c r="L512" s="12"/>
      <c r="X512" s="13" t="s">
        <v>35</v>
      </c>
    </row>
    <row r="513" spans="2:24" ht="12">
      <c r="B513" s="1" t="s">
        <v>903</v>
      </c>
      <c r="C513" s="9" t="s">
        <v>946</v>
      </c>
      <c r="D513" s="10" t="s">
        <v>947</v>
      </c>
      <c r="E513" s="9" t="s">
        <v>47</v>
      </c>
      <c r="F513" s="11">
        <v>1321</v>
      </c>
      <c r="G513" s="11">
        <v>5461</v>
      </c>
      <c r="H513" s="11">
        <v>1108</v>
      </c>
      <c r="I513" s="11">
        <v>4420</v>
      </c>
      <c r="X513" s="13" t="s">
        <v>35</v>
      </c>
    </row>
    <row r="514" spans="2:24" ht="12">
      <c r="B514" s="1" t="s">
        <v>903</v>
      </c>
      <c r="C514" s="10" t="s">
        <v>948</v>
      </c>
      <c r="D514" s="10" t="s">
        <v>949</v>
      </c>
      <c r="E514" s="10" t="s">
        <v>56</v>
      </c>
      <c r="F514" s="4">
        <v>1452</v>
      </c>
      <c r="G514" s="4">
        <v>5592</v>
      </c>
      <c r="H514" s="4">
        <v>1007</v>
      </c>
      <c r="I514" s="4">
        <v>4319</v>
      </c>
      <c r="J514" s="12"/>
      <c r="X514" s="13" t="s">
        <v>35</v>
      </c>
    </row>
    <row r="515" spans="2:24" ht="12">
      <c r="B515" s="1" t="s">
        <v>903</v>
      </c>
      <c r="C515" s="10" t="s">
        <v>950</v>
      </c>
      <c r="D515" s="10" t="s">
        <v>951</v>
      </c>
      <c r="E515" s="10" t="s">
        <v>56</v>
      </c>
      <c r="F515" s="4">
        <v>1050</v>
      </c>
      <c r="G515" s="4">
        <v>5190</v>
      </c>
      <c r="H515" s="4">
        <v>840</v>
      </c>
      <c r="I515" s="4">
        <v>4152</v>
      </c>
      <c r="X515" s="13" t="s">
        <v>35</v>
      </c>
    </row>
    <row r="516" spans="2:24" ht="12">
      <c r="B516" s="1" t="s">
        <v>903</v>
      </c>
      <c r="C516" s="10" t="s">
        <v>952</v>
      </c>
      <c r="D516" s="10" t="s">
        <v>953</v>
      </c>
      <c r="E516" s="10" t="s">
        <v>56</v>
      </c>
      <c r="F516" s="4">
        <v>1258</v>
      </c>
      <c r="G516" s="4">
        <v>5398</v>
      </c>
      <c r="H516" s="4">
        <v>1040</v>
      </c>
      <c r="I516" s="4">
        <v>4352</v>
      </c>
      <c r="X516" s="13" t="s">
        <v>35</v>
      </c>
    </row>
    <row r="517" spans="2:24" ht="12">
      <c r="B517" s="1" t="s">
        <v>903</v>
      </c>
      <c r="C517" s="10" t="s">
        <v>954</v>
      </c>
      <c r="D517" s="10" t="s">
        <v>955</v>
      </c>
      <c r="E517" s="10" t="s">
        <v>56</v>
      </c>
      <c r="F517" s="4">
        <v>1218</v>
      </c>
      <c r="G517" s="4">
        <v>5358</v>
      </c>
      <c r="H517" s="4">
        <v>996</v>
      </c>
      <c r="I517" s="4">
        <v>4308</v>
      </c>
      <c r="W517" s="12"/>
      <c r="X517" s="13" t="s">
        <v>35</v>
      </c>
    </row>
    <row r="518" spans="2:24" ht="12">
      <c r="B518" s="1" t="s">
        <v>903</v>
      </c>
      <c r="C518" s="10" t="s">
        <v>956</v>
      </c>
      <c r="D518" s="10" t="s">
        <v>957</v>
      </c>
      <c r="E518" s="10" t="s">
        <v>56</v>
      </c>
      <c r="F518" s="4">
        <v>1252</v>
      </c>
      <c r="G518" s="4">
        <v>5392</v>
      </c>
      <c r="H518" s="4">
        <v>1060</v>
      </c>
      <c r="I518" s="4">
        <v>4372</v>
      </c>
      <c r="X518" s="13" t="s">
        <v>35</v>
      </c>
    </row>
    <row r="519" spans="2:24" ht="12">
      <c r="B519" s="1" t="s">
        <v>903</v>
      </c>
      <c r="C519" s="10" t="s">
        <v>958</v>
      </c>
      <c r="D519" s="10" t="s">
        <v>959</v>
      </c>
      <c r="E519" s="10" t="s">
        <v>56</v>
      </c>
      <c r="F519" s="4">
        <v>1322</v>
      </c>
      <c r="G519" s="4">
        <v>5462</v>
      </c>
      <c r="H519" s="4">
        <v>1104</v>
      </c>
      <c r="I519" s="4">
        <v>4416</v>
      </c>
      <c r="J519" s="12"/>
      <c r="W519" s="12"/>
      <c r="X519" s="13" t="s">
        <v>35</v>
      </c>
    </row>
    <row r="520" spans="2:24" ht="12">
      <c r="B520" s="1" t="s">
        <v>903</v>
      </c>
      <c r="C520" s="10" t="s">
        <v>960</v>
      </c>
      <c r="D520" s="10" t="s">
        <v>961</v>
      </c>
      <c r="E520" s="10" t="s">
        <v>56</v>
      </c>
      <c r="F520" s="4">
        <v>1376</v>
      </c>
      <c r="G520" s="4">
        <v>5516</v>
      </c>
      <c r="H520" s="4">
        <v>1154</v>
      </c>
      <c r="I520" s="4">
        <v>4466</v>
      </c>
      <c r="J520" s="12"/>
      <c r="V520" s="12"/>
      <c r="W520" s="12"/>
      <c r="X520" s="13" t="s">
        <v>35</v>
      </c>
    </row>
    <row r="521" spans="2:24" ht="12">
      <c r="B521" s="1" t="s">
        <v>903</v>
      </c>
      <c r="C521" s="10" t="s">
        <v>962</v>
      </c>
      <c r="D521" s="10" t="s">
        <v>963</v>
      </c>
      <c r="E521" s="10" t="s">
        <v>65</v>
      </c>
      <c r="F521" s="4">
        <v>1228</v>
      </c>
      <c r="G521" s="4">
        <v>5368</v>
      </c>
      <c r="H521" s="4">
        <v>1012</v>
      </c>
      <c r="I521" s="4">
        <v>4324</v>
      </c>
      <c r="J521" s="12"/>
      <c r="X521" s="13" t="s">
        <v>35</v>
      </c>
    </row>
    <row r="522" spans="2:24" ht="12">
      <c r="B522" s="1" t="s">
        <v>903</v>
      </c>
      <c r="C522" s="10" t="s">
        <v>964</v>
      </c>
      <c r="D522" s="10" t="s">
        <v>965</v>
      </c>
      <c r="E522" s="10" t="s">
        <v>65</v>
      </c>
      <c r="F522" s="4">
        <v>1290</v>
      </c>
      <c r="G522" s="4">
        <v>5430</v>
      </c>
      <c r="H522" s="4">
        <v>1032</v>
      </c>
      <c r="I522" s="4">
        <v>4344</v>
      </c>
      <c r="X522" s="13" t="s">
        <v>35</v>
      </c>
    </row>
    <row r="523" spans="2:24" ht="12">
      <c r="B523" s="1" t="s">
        <v>903</v>
      </c>
      <c r="C523" s="10" t="s">
        <v>966</v>
      </c>
      <c r="D523" s="10" t="s">
        <v>967</v>
      </c>
      <c r="E523" s="10" t="s">
        <v>65</v>
      </c>
      <c r="F523" s="4">
        <v>1232</v>
      </c>
      <c r="G523" s="4">
        <v>5376</v>
      </c>
      <c r="H523" s="4">
        <v>1032</v>
      </c>
      <c r="I523" s="4">
        <v>4344</v>
      </c>
      <c r="X523" s="13" t="s">
        <v>35</v>
      </c>
    </row>
    <row r="524" spans="2:24" ht="12">
      <c r="B524" s="1" t="s">
        <v>903</v>
      </c>
      <c r="C524" s="10" t="s">
        <v>968</v>
      </c>
      <c r="D524" s="10" t="s">
        <v>969</v>
      </c>
      <c r="E524" s="10" t="s">
        <v>65</v>
      </c>
      <c r="F524" s="4">
        <v>1368</v>
      </c>
      <c r="G524" s="4">
        <v>5508</v>
      </c>
      <c r="H524" s="4">
        <v>1152</v>
      </c>
      <c r="I524" s="4">
        <v>4464</v>
      </c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V524" s="12"/>
      <c r="W524" s="12"/>
      <c r="X524" s="13" t="s">
        <v>35</v>
      </c>
    </row>
    <row r="525" spans="2:24" ht="12">
      <c r="B525" s="1" t="s">
        <v>903</v>
      </c>
      <c r="C525" s="10" t="s">
        <v>970</v>
      </c>
      <c r="D525" s="10" t="s">
        <v>971</v>
      </c>
      <c r="E525" s="10" t="s">
        <v>74</v>
      </c>
      <c r="F525" s="4">
        <v>1358</v>
      </c>
      <c r="G525" s="4">
        <v>5498</v>
      </c>
      <c r="H525" s="4">
        <v>1154</v>
      </c>
      <c r="I525" s="4">
        <v>4466</v>
      </c>
      <c r="J525" s="12"/>
      <c r="X525" s="13" t="s">
        <v>35</v>
      </c>
    </row>
    <row r="526" spans="2:24" ht="12">
      <c r="B526" s="1" t="s">
        <v>903</v>
      </c>
      <c r="C526" s="10" t="s">
        <v>972</v>
      </c>
      <c r="D526" s="10" t="s">
        <v>973</v>
      </c>
      <c r="E526" s="10" t="s">
        <v>74</v>
      </c>
      <c r="F526" s="4">
        <v>1310</v>
      </c>
      <c r="G526" s="4">
        <v>5450</v>
      </c>
      <c r="H526" s="4">
        <v>1100</v>
      </c>
      <c r="I526" s="4">
        <v>4412</v>
      </c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V526" s="12"/>
      <c r="W526" s="12"/>
      <c r="X526" s="13" t="s">
        <v>35</v>
      </c>
    </row>
    <row r="527" spans="2:24" ht="12">
      <c r="B527" s="1" t="s">
        <v>903</v>
      </c>
      <c r="C527" s="10" t="s">
        <v>974</v>
      </c>
      <c r="D527" s="10" t="s">
        <v>975</v>
      </c>
      <c r="E527" s="1" t="s">
        <v>78</v>
      </c>
      <c r="F527" s="4">
        <v>648</v>
      </c>
      <c r="G527" s="4">
        <v>1938</v>
      </c>
      <c r="X527" s="13" t="s">
        <v>35</v>
      </c>
    </row>
    <row r="528" spans="2:24" ht="12">
      <c r="B528" s="1" t="s">
        <v>903</v>
      </c>
      <c r="C528" s="10" t="s">
        <v>976</v>
      </c>
      <c r="D528" s="10" t="s">
        <v>977</v>
      </c>
      <c r="E528" s="1" t="s">
        <v>78</v>
      </c>
      <c r="F528" s="4">
        <v>450</v>
      </c>
      <c r="G528" s="4">
        <v>1230</v>
      </c>
      <c r="X528" s="13" t="s">
        <v>35</v>
      </c>
    </row>
    <row r="529" spans="2:24" ht="12">
      <c r="B529" s="1" t="s">
        <v>903</v>
      </c>
      <c r="C529" s="10" t="s">
        <v>978</v>
      </c>
      <c r="D529" s="10" t="s">
        <v>979</v>
      </c>
      <c r="E529" s="1" t="s">
        <v>78</v>
      </c>
      <c r="F529" s="4">
        <v>281</v>
      </c>
      <c r="G529" s="4">
        <v>1301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V529" s="12"/>
      <c r="W529" s="12"/>
      <c r="X529" s="13" t="s">
        <v>35</v>
      </c>
    </row>
    <row r="530" spans="2:24" ht="12">
      <c r="B530" s="1" t="s">
        <v>903</v>
      </c>
      <c r="C530" s="1" t="s">
        <v>980</v>
      </c>
      <c r="D530" s="1" t="s">
        <v>981</v>
      </c>
      <c r="E530" s="1" t="s">
        <v>78</v>
      </c>
      <c r="F530" s="6">
        <v>496</v>
      </c>
      <c r="G530" s="6">
        <v>826</v>
      </c>
      <c r="H530" s="12"/>
      <c r="I530" s="12"/>
      <c r="J530" s="12"/>
      <c r="V530" s="12"/>
      <c r="W530" s="12"/>
      <c r="X530" s="13" t="s">
        <v>35</v>
      </c>
    </row>
    <row r="531" spans="2:24" ht="12">
      <c r="B531" s="1" t="s">
        <v>903</v>
      </c>
      <c r="C531" s="10" t="s">
        <v>982</v>
      </c>
      <c r="D531" s="10" t="s">
        <v>983</v>
      </c>
      <c r="E531" s="1" t="s">
        <v>78</v>
      </c>
      <c r="F531" s="4">
        <v>648</v>
      </c>
      <c r="G531" s="4">
        <v>1938</v>
      </c>
      <c r="H531" s="12"/>
      <c r="I531" s="12"/>
      <c r="X531" s="13" t="s">
        <v>35</v>
      </c>
    </row>
    <row r="532" spans="2:24" ht="12">
      <c r="B532" s="1" t="s">
        <v>903</v>
      </c>
      <c r="C532" s="10" t="s">
        <v>984</v>
      </c>
      <c r="D532" s="10" t="s">
        <v>985</v>
      </c>
      <c r="E532" s="1" t="s">
        <v>78</v>
      </c>
      <c r="F532" s="4">
        <v>620</v>
      </c>
      <c r="G532" s="4">
        <v>2600</v>
      </c>
      <c r="H532" s="12"/>
      <c r="I532" s="12"/>
      <c r="J532" s="12"/>
      <c r="K532" s="12"/>
      <c r="X532" s="13" t="s">
        <v>35</v>
      </c>
    </row>
    <row r="533" spans="2:24" ht="12">
      <c r="B533" s="1" t="s">
        <v>903</v>
      </c>
      <c r="C533" s="10" t="s">
        <v>986</v>
      </c>
      <c r="D533" s="10" t="s">
        <v>987</v>
      </c>
      <c r="E533" s="1" t="s">
        <v>78</v>
      </c>
      <c r="F533" s="4">
        <v>840</v>
      </c>
      <c r="G533" s="4">
        <v>2220</v>
      </c>
      <c r="X533" s="13" t="s">
        <v>35</v>
      </c>
    </row>
    <row r="534" spans="2:24" ht="12">
      <c r="B534" s="1" t="s">
        <v>903</v>
      </c>
      <c r="C534" s="10" t="s">
        <v>988</v>
      </c>
      <c r="D534" s="10" t="s">
        <v>989</v>
      </c>
      <c r="E534" s="1" t="s">
        <v>78</v>
      </c>
      <c r="F534" s="4">
        <v>390</v>
      </c>
      <c r="G534" s="4">
        <v>1290</v>
      </c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V534" s="12"/>
      <c r="W534" s="12"/>
      <c r="X534" s="13" t="s">
        <v>35</v>
      </c>
    </row>
    <row r="535" spans="2:24" ht="12">
      <c r="B535" s="1" t="s">
        <v>903</v>
      </c>
      <c r="C535" s="10" t="s">
        <v>990</v>
      </c>
      <c r="D535" s="10" t="s">
        <v>991</v>
      </c>
      <c r="E535" s="1" t="s">
        <v>78</v>
      </c>
      <c r="F535" s="4">
        <v>642</v>
      </c>
      <c r="G535" s="4">
        <v>1008</v>
      </c>
      <c r="X535" s="13" t="s">
        <v>35</v>
      </c>
    </row>
    <row r="536" spans="2:24" ht="12">
      <c r="B536" s="1" t="s">
        <v>903</v>
      </c>
      <c r="C536" s="1" t="s">
        <v>992</v>
      </c>
      <c r="D536" s="1" t="s">
        <v>993</v>
      </c>
      <c r="E536" s="1" t="s">
        <v>78</v>
      </c>
      <c r="F536" s="6">
        <v>584</v>
      </c>
      <c r="G536" s="6">
        <v>780</v>
      </c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V536" s="12"/>
      <c r="W536" s="12"/>
      <c r="X536" s="13" t="s">
        <v>35</v>
      </c>
    </row>
    <row r="537" spans="2:24" ht="12">
      <c r="B537" s="1" t="s">
        <v>903</v>
      </c>
      <c r="C537" s="10" t="s">
        <v>994</v>
      </c>
      <c r="D537" s="10" t="s">
        <v>995</v>
      </c>
      <c r="E537" s="1" t="s">
        <v>78</v>
      </c>
      <c r="F537" s="4">
        <v>430</v>
      </c>
      <c r="G537" s="4">
        <v>1920</v>
      </c>
      <c r="X537" s="13" t="s">
        <v>35</v>
      </c>
    </row>
    <row r="538" spans="2:24" ht="12">
      <c r="B538" s="1" t="s">
        <v>903</v>
      </c>
      <c r="C538" s="10" t="s">
        <v>996</v>
      </c>
      <c r="D538" s="10" t="s">
        <v>997</v>
      </c>
      <c r="E538" s="1" t="s">
        <v>78</v>
      </c>
      <c r="F538" s="4">
        <v>784</v>
      </c>
      <c r="G538" s="4">
        <v>1504</v>
      </c>
      <c r="H538" s="12"/>
      <c r="I538" s="12"/>
      <c r="J538" s="12"/>
      <c r="V538" s="12"/>
      <c r="W538" s="12"/>
      <c r="X538" s="13" t="s">
        <v>35</v>
      </c>
    </row>
    <row r="539" spans="2:24" ht="12">
      <c r="B539" s="1" t="s">
        <v>903</v>
      </c>
      <c r="C539" s="10" t="s">
        <v>998</v>
      </c>
      <c r="D539" s="10" t="s">
        <v>999</v>
      </c>
      <c r="E539" s="1" t="s">
        <v>78</v>
      </c>
      <c r="F539" s="4">
        <v>430</v>
      </c>
      <c r="G539" s="4">
        <v>1920</v>
      </c>
      <c r="X539" s="13" t="s">
        <v>35</v>
      </c>
    </row>
    <row r="540" spans="2:24" ht="12">
      <c r="B540" s="1" t="s">
        <v>903</v>
      </c>
      <c r="C540" s="1" t="s">
        <v>1000</v>
      </c>
      <c r="D540" s="1" t="s">
        <v>1001</v>
      </c>
      <c r="E540" s="1" t="s">
        <v>78</v>
      </c>
      <c r="F540" s="6">
        <v>474</v>
      </c>
      <c r="G540" s="6">
        <v>1374</v>
      </c>
      <c r="X540" s="13" t="s">
        <v>35</v>
      </c>
    </row>
    <row r="541" spans="2:24" ht="12">
      <c r="B541" s="1" t="s">
        <v>903</v>
      </c>
      <c r="C541" s="10" t="s">
        <v>1002</v>
      </c>
      <c r="D541" s="10" t="s">
        <v>1003</v>
      </c>
      <c r="E541" s="1" t="s">
        <v>78</v>
      </c>
      <c r="F541" s="4">
        <v>430</v>
      </c>
      <c r="G541" s="4">
        <v>1920</v>
      </c>
      <c r="X541" s="13" t="s">
        <v>35</v>
      </c>
    </row>
    <row r="542" spans="2:24" ht="12">
      <c r="B542" s="1" t="s">
        <v>903</v>
      </c>
      <c r="C542" s="10" t="s">
        <v>1004</v>
      </c>
      <c r="D542" s="10" t="s">
        <v>1005</v>
      </c>
      <c r="E542" s="1" t="s">
        <v>78</v>
      </c>
      <c r="F542" s="4">
        <v>430</v>
      </c>
      <c r="G542" s="4">
        <v>1920</v>
      </c>
      <c r="X542" s="13" t="s">
        <v>35</v>
      </c>
    </row>
    <row r="543" spans="2:24" ht="12">
      <c r="B543" s="1" t="s">
        <v>903</v>
      </c>
      <c r="C543" s="10" t="s">
        <v>1006</v>
      </c>
      <c r="D543" s="10" t="s">
        <v>1007</v>
      </c>
      <c r="E543" s="1" t="s">
        <v>78</v>
      </c>
      <c r="F543" s="4">
        <v>430</v>
      </c>
      <c r="G543" s="4">
        <v>1920</v>
      </c>
      <c r="X543" s="13" t="s">
        <v>35</v>
      </c>
    </row>
    <row r="544" spans="2:24" ht="12">
      <c r="B544" s="1" t="s">
        <v>903</v>
      </c>
      <c r="C544" s="10" t="s">
        <v>1008</v>
      </c>
      <c r="D544" s="10" t="s">
        <v>1009</v>
      </c>
      <c r="E544" s="10" t="s">
        <v>78</v>
      </c>
      <c r="F544" s="4">
        <v>490</v>
      </c>
      <c r="G544" s="4">
        <v>1330</v>
      </c>
      <c r="J544" s="12"/>
      <c r="M544" s="12"/>
      <c r="N544" s="12"/>
      <c r="X544" s="13" t="s">
        <v>35</v>
      </c>
    </row>
    <row r="545" spans="2:24" ht="12">
      <c r="B545" s="1" t="s">
        <v>903</v>
      </c>
      <c r="C545" s="10" t="s">
        <v>1010</v>
      </c>
      <c r="D545" s="10" t="s">
        <v>1011</v>
      </c>
      <c r="E545" s="1" t="s">
        <v>78</v>
      </c>
      <c r="F545" s="4">
        <v>430</v>
      </c>
      <c r="G545" s="4">
        <v>1920</v>
      </c>
      <c r="H545" s="12"/>
      <c r="I545" s="12"/>
      <c r="J545" s="12"/>
      <c r="X545" s="13" t="s">
        <v>35</v>
      </c>
    </row>
    <row r="546" spans="2:24" ht="12">
      <c r="B546" s="1" t="s">
        <v>903</v>
      </c>
      <c r="C546" s="10" t="s">
        <v>1012</v>
      </c>
      <c r="D546" s="10" t="s">
        <v>1013</v>
      </c>
      <c r="E546" s="1" t="s">
        <v>78</v>
      </c>
      <c r="F546" s="4">
        <v>560</v>
      </c>
      <c r="G546" s="4">
        <v>2000</v>
      </c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V546" s="12"/>
      <c r="W546" s="12"/>
      <c r="X546" s="13" t="s">
        <v>35</v>
      </c>
    </row>
    <row r="547" spans="2:24" ht="12">
      <c r="B547" s="1" t="s">
        <v>903</v>
      </c>
      <c r="C547" s="10" t="s">
        <v>1014</v>
      </c>
      <c r="D547" s="10" t="s">
        <v>1015</v>
      </c>
      <c r="E547" s="1" t="s">
        <v>78</v>
      </c>
      <c r="F547" s="4">
        <v>610</v>
      </c>
      <c r="G547" s="4">
        <v>730</v>
      </c>
      <c r="X547" s="13" t="s">
        <v>35</v>
      </c>
    </row>
    <row r="548" spans="2:24" ht="12">
      <c r="B548" s="1" t="s">
        <v>903</v>
      </c>
      <c r="C548" s="10" t="s">
        <v>1016</v>
      </c>
      <c r="D548" s="10" t="s">
        <v>1017</v>
      </c>
      <c r="E548" s="1" t="s">
        <v>78</v>
      </c>
      <c r="F548" s="4">
        <v>690</v>
      </c>
      <c r="G548" s="4">
        <v>1130</v>
      </c>
      <c r="H548" s="12"/>
      <c r="X548" s="13" t="s">
        <v>35</v>
      </c>
    </row>
    <row r="549" spans="2:24" ht="12">
      <c r="B549" s="1" t="s">
        <v>903</v>
      </c>
      <c r="C549" s="10" t="s">
        <v>1018</v>
      </c>
      <c r="D549" s="10" t="s">
        <v>1019</v>
      </c>
      <c r="E549" s="1" t="s">
        <v>78</v>
      </c>
      <c r="F549" s="4">
        <v>650</v>
      </c>
      <c r="G549" s="4">
        <v>1910</v>
      </c>
      <c r="X549" s="13" t="s">
        <v>35</v>
      </c>
    </row>
    <row r="550" spans="2:24" ht="12">
      <c r="B550" s="1" t="s">
        <v>903</v>
      </c>
      <c r="C550" s="10" t="s">
        <v>1020</v>
      </c>
      <c r="D550" s="10" t="s">
        <v>1021</v>
      </c>
      <c r="E550" s="1" t="s">
        <v>78</v>
      </c>
      <c r="F550" s="4">
        <v>670</v>
      </c>
      <c r="G550" s="4">
        <v>1600</v>
      </c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V550" s="12"/>
      <c r="W550" s="12"/>
      <c r="X550" s="13" t="s">
        <v>35</v>
      </c>
    </row>
    <row r="551" spans="2:24" ht="12">
      <c r="B551" s="1" t="s">
        <v>903</v>
      </c>
      <c r="C551" s="10" t="s">
        <v>1022</v>
      </c>
      <c r="D551" s="10" t="s">
        <v>1023</v>
      </c>
      <c r="E551" s="1" t="s">
        <v>78</v>
      </c>
      <c r="F551" s="4">
        <v>738</v>
      </c>
      <c r="G551" s="4">
        <v>1138</v>
      </c>
      <c r="X551" s="13" t="s">
        <v>35</v>
      </c>
    </row>
    <row r="552" spans="2:24" ht="12">
      <c r="B552" s="1" t="s">
        <v>903</v>
      </c>
      <c r="C552" s="10" t="s">
        <v>1024</v>
      </c>
      <c r="D552" s="10" t="s">
        <v>1025</v>
      </c>
      <c r="E552" s="1" t="s">
        <v>78</v>
      </c>
      <c r="F552" s="4">
        <v>432</v>
      </c>
      <c r="G552" s="4">
        <v>1992</v>
      </c>
      <c r="X552" s="13" t="s">
        <v>35</v>
      </c>
    </row>
    <row r="553" spans="2:24" ht="12">
      <c r="B553" s="1" t="s">
        <v>903</v>
      </c>
      <c r="C553" s="10" t="s">
        <v>1026</v>
      </c>
      <c r="D553" s="10" t="s">
        <v>1027</v>
      </c>
      <c r="E553" s="1" t="s">
        <v>78</v>
      </c>
      <c r="F553" s="4">
        <v>680</v>
      </c>
      <c r="G553" s="4">
        <v>860</v>
      </c>
      <c r="N553" s="12"/>
      <c r="O553" s="12"/>
      <c r="P553" s="12"/>
      <c r="Q553" s="12"/>
      <c r="R553" s="12"/>
      <c r="S553" s="12"/>
      <c r="V553" s="12"/>
      <c r="W553" s="12"/>
      <c r="X553" s="13" t="s">
        <v>35</v>
      </c>
    </row>
    <row r="554" spans="2:24" ht="12">
      <c r="B554" s="1" t="s">
        <v>903</v>
      </c>
      <c r="C554" s="10" t="s">
        <v>1028</v>
      </c>
      <c r="D554" s="10" t="s">
        <v>1029</v>
      </c>
      <c r="E554" s="1" t="s">
        <v>78</v>
      </c>
      <c r="F554" s="4">
        <v>832</v>
      </c>
      <c r="G554" s="4">
        <v>3712</v>
      </c>
      <c r="H554" s="12"/>
      <c r="I554" s="12"/>
      <c r="J554" s="12"/>
      <c r="X554" s="13" t="s">
        <v>35</v>
      </c>
    </row>
    <row r="555" spans="2:24" ht="12">
      <c r="B555" s="1" t="s">
        <v>903</v>
      </c>
      <c r="C555" s="10" t="s">
        <v>1030</v>
      </c>
      <c r="D555" s="10" t="s">
        <v>1031</v>
      </c>
      <c r="E555" s="1" t="s">
        <v>78</v>
      </c>
      <c r="F555" s="4">
        <v>640</v>
      </c>
      <c r="G555" s="4">
        <v>1750</v>
      </c>
      <c r="X555" s="13" t="s">
        <v>35</v>
      </c>
    </row>
    <row r="556" spans="2:24" ht="12">
      <c r="B556" s="1" t="s">
        <v>903</v>
      </c>
      <c r="C556" s="10" t="s">
        <v>1032</v>
      </c>
      <c r="D556" s="10" t="s">
        <v>1033</v>
      </c>
      <c r="E556" s="1" t="s">
        <v>78</v>
      </c>
      <c r="F556" s="4">
        <v>600</v>
      </c>
      <c r="G556" s="4">
        <v>2520</v>
      </c>
      <c r="H556" s="12"/>
      <c r="I556" s="12"/>
      <c r="J556" s="12"/>
      <c r="X556" s="13" t="s">
        <v>35</v>
      </c>
    </row>
    <row r="557" spans="2:24" ht="12">
      <c r="B557" s="1" t="s">
        <v>903</v>
      </c>
      <c r="C557" s="10" t="s">
        <v>1034</v>
      </c>
      <c r="D557" s="10" t="s">
        <v>1035</v>
      </c>
      <c r="E557" s="1" t="s">
        <v>78</v>
      </c>
      <c r="F557" s="4">
        <v>610</v>
      </c>
      <c r="G557" s="4">
        <v>700</v>
      </c>
      <c r="H557" s="12"/>
      <c r="X557" s="13" t="s">
        <v>35</v>
      </c>
    </row>
    <row r="558" spans="2:24" ht="12">
      <c r="B558" s="1" t="s">
        <v>903</v>
      </c>
      <c r="C558" s="10" t="s">
        <v>1036</v>
      </c>
      <c r="D558" s="10" t="s">
        <v>1037</v>
      </c>
      <c r="E558" s="1" t="s">
        <v>78</v>
      </c>
      <c r="F558" s="4">
        <v>460</v>
      </c>
      <c r="G558" s="4">
        <v>1960</v>
      </c>
      <c r="H558" s="12"/>
      <c r="I558" s="12"/>
      <c r="J558" s="12"/>
      <c r="X558" s="13" t="s">
        <v>35</v>
      </c>
    </row>
    <row r="559" spans="2:24" ht="12">
      <c r="B559" s="1" t="s">
        <v>903</v>
      </c>
      <c r="C559" s="1" t="s">
        <v>1038</v>
      </c>
      <c r="D559" s="1" t="s">
        <v>1039</v>
      </c>
      <c r="E559" s="1" t="s">
        <v>78</v>
      </c>
      <c r="F559" s="6">
        <v>720</v>
      </c>
      <c r="G559" s="6">
        <v>1890</v>
      </c>
      <c r="L559" s="12"/>
      <c r="M559" s="12"/>
      <c r="N559" s="12"/>
      <c r="O559" s="12"/>
      <c r="X559" s="13" t="s">
        <v>35</v>
      </c>
    </row>
    <row r="560" spans="2:24" ht="12">
      <c r="B560" s="1" t="s">
        <v>903</v>
      </c>
      <c r="C560" s="10" t="s">
        <v>1040</v>
      </c>
      <c r="D560" s="10" t="s">
        <v>1041</v>
      </c>
      <c r="E560" s="1" t="s">
        <v>78</v>
      </c>
      <c r="F560" s="4">
        <v>542</v>
      </c>
      <c r="G560" s="4">
        <v>1202</v>
      </c>
      <c r="X560" s="13" t="s">
        <v>35</v>
      </c>
    </row>
    <row r="561" spans="2:24" ht="12">
      <c r="B561" s="1" t="s">
        <v>903</v>
      </c>
      <c r="C561" s="10" t="s">
        <v>1042</v>
      </c>
      <c r="D561" s="10" t="s">
        <v>1043</v>
      </c>
      <c r="E561" s="10" t="s">
        <v>78</v>
      </c>
      <c r="F561" s="4">
        <v>464</v>
      </c>
      <c r="G561" s="4">
        <v>1604</v>
      </c>
      <c r="H561" s="12"/>
      <c r="I561" s="12"/>
      <c r="J561" s="12"/>
      <c r="K561" s="12"/>
      <c r="X561" s="13" t="s">
        <v>35</v>
      </c>
    </row>
    <row r="562" spans="2:24" ht="12">
      <c r="B562" s="1" t="s">
        <v>903</v>
      </c>
      <c r="C562" s="10" t="s">
        <v>1044</v>
      </c>
      <c r="D562" s="10" t="s">
        <v>1045</v>
      </c>
      <c r="E562" s="10" t="s">
        <v>78</v>
      </c>
      <c r="F562" s="4">
        <v>710</v>
      </c>
      <c r="G562" s="4">
        <v>792</v>
      </c>
      <c r="H562" s="12"/>
      <c r="I562" s="12"/>
      <c r="J562" s="12"/>
      <c r="M562" s="12"/>
      <c r="N562" s="12"/>
      <c r="X562" s="13" t="s">
        <v>35</v>
      </c>
    </row>
    <row r="563" spans="2:24" ht="12">
      <c r="B563" s="1" t="s">
        <v>903</v>
      </c>
      <c r="C563" s="10" t="s">
        <v>1046</v>
      </c>
      <c r="D563" s="10" t="s">
        <v>1047</v>
      </c>
      <c r="E563" s="1" t="s">
        <v>78</v>
      </c>
      <c r="F563" s="4">
        <v>913</v>
      </c>
      <c r="G563" s="4">
        <v>1313</v>
      </c>
      <c r="H563" s="12"/>
      <c r="I563" s="12"/>
      <c r="J563" s="12"/>
      <c r="X563" s="13" t="s">
        <v>35</v>
      </c>
    </row>
    <row r="564" spans="2:24" ht="12">
      <c r="B564" s="1" t="s">
        <v>903</v>
      </c>
      <c r="C564" s="10" t="s">
        <v>1048</v>
      </c>
      <c r="D564" s="10" t="s">
        <v>1049</v>
      </c>
      <c r="E564" s="1" t="s">
        <v>78</v>
      </c>
      <c r="F564" s="4">
        <v>430</v>
      </c>
      <c r="G564" s="4">
        <v>1920</v>
      </c>
      <c r="X564" s="13" t="s">
        <v>35</v>
      </c>
    </row>
    <row r="565" spans="2:24" ht="12">
      <c r="B565" s="1" t="s">
        <v>903</v>
      </c>
      <c r="C565" s="10" t="s">
        <v>1050</v>
      </c>
      <c r="D565" s="10" t="s">
        <v>1051</v>
      </c>
      <c r="E565" s="1" t="s">
        <v>78</v>
      </c>
      <c r="F565" s="4">
        <v>654</v>
      </c>
      <c r="G565" s="4">
        <v>2014</v>
      </c>
      <c r="J565" s="12"/>
      <c r="X565" s="13" t="s">
        <v>35</v>
      </c>
    </row>
    <row r="566" spans="2:24" ht="12">
      <c r="B566" s="1" t="s">
        <v>903</v>
      </c>
      <c r="C566" s="10" t="s">
        <v>1052</v>
      </c>
      <c r="D566" s="10" t="s">
        <v>1053</v>
      </c>
      <c r="E566" s="10" t="s">
        <v>78</v>
      </c>
      <c r="F566" s="4">
        <v>430</v>
      </c>
      <c r="G566" s="4">
        <v>1420</v>
      </c>
      <c r="X566" s="13" t="s">
        <v>35</v>
      </c>
    </row>
    <row r="567" spans="2:24" ht="12">
      <c r="B567" s="1" t="s">
        <v>903</v>
      </c>
      <c r="C567" s="10" t="s">
        <v>1054</v>
      </c>
      <c r="D567" s="10" t="s">
        <v>1055</v>
      </c>
      <c r="E567" s="1" t="s">
        <v>78</v>
      </c>
      <c r="F567" s="4">
        <v>596</v>
      </c>
      <c r="G567" s="4">
        <v>2156</v>
      </c>
      <c r="X567" s="13" t="s">
        <v>35</v>
      </c>
    </row>
    <row r="568" spans="2:24" ht="12">
      <c r="B568" s="1" t="s">
        <v>903</v>
      </c>
      <c r="C568" s="10" t="s">
        <v>1056</v>
      </c>
      <c r="D568" s="10" t="s">
        <v>1057</v>
      </c>
      <c r="E568" s="10" t="s">
        <v>78</v>
      </c>
      <c r="F568" s="4">
        <v>1226</v>
      </c>
      <c r="G568" s="4">
        <v>2606</v>
      </c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V568" s="12"/>
      <c r="W568" s="12"/>
      <c r="X568" s="13" t="s">
        <v>35</v>
      </c>
    </row>
    <row r="569" spans="2:24" ht="12">
      <c r="B569" s="1" t="s">
        <v>903</v>
      </c>
      <c r="C569" s="10" t="s">
        <v>1058</v>
      </c>
      <c r="D569" s="10" t="s">
        <v>1059</v>
      </c>
      <c r="E569" s="10" t="s">
        <v>78</v>
      </c>
      <c r="F569" s="4">
        <v>531</v>
      </c>
      <c r="G569" s="4">
        <v>1761</v>
      </c>
      <c r="X569" s="13" t="s">
        <v>35</v>
      </c>
    </row>
    <row r="570" spans="2:24" ht="12">
      <c r="B570" s="1" t="s">
        <v>903</v>
      </c>
      <c r="C570" s="10" t="s">
        <v>1060</v>
      </c>
      <c r="D570" s="10" t="s">
        <v>1061</v>
      </c>
      <c r="E570" s="10" t="s">
        <v>78</v>
      </c>
      <c r="F570" s="4">
        <v>630</v>
      </c>
      <c r="G570" s="4">
        <v>1056</v>
      </c>
      <c r="H570" s="12"/>
      <c r="I570" s="12"/>
      <c r="J570" s="12"/>
      <c r="X570" s="13" t="s">
        <v>35</v>
      </c>
    </row>
    <row r="571" spans="2:24" ht="12">
      <c r="B571" s="1" t="s">
        <v>903</v>
      </c>
      <c r="C571" s="10" t="s">
        <v>1062</v>
      </c>
      <c r="D571" s="10" t="s">
        <v>1063</v>
      </c>
      <c r="E571" s="10" t="s">
        <v>78</v>
      </c>
      <c r="F571" s="4">
        <v>732</v>
      </c>
      <c r="G571" s="4">
        <v>2412</v>
      </c>
      <c r="H571" s="12"/>
      <c r="I571" s="12"/>
      <c r="J571" s="12"/>
      <c r="M571" s="12"/>
      <c r="N571" s="12"/>
      <c r="X571" s="13" t="s">
        <v>35</v>
      </c>
    </row>
    <row r="572" spans="2:24" ht="12">
      <c r="B572" s="1" t="s">
        <v>903</v>
      </c>
      <c r="C572" s="10" t="s">
        <v>1064</v>
      </c>
      <c r="D572" s="10" t="s">
        <v>1065</v>
      </c>
      <c r="E572" s="1" t="s">
        <v>78</v>
      </c>
      <c r="F572" s="4">
        <v>592</v>
      </c>
      <c r="G572" s="4">
        <v>892</v>
      </c>
      <c r="X572" s="13" t="s">
        <v>35</v>
      </c>
    </row>
    <row r="573" spans="2:24" ht="12">
      <c r="B573" s="1" t="s">
        <v>903</v>
      </c>
      <c r="C573" s="1" t="s">
        <v>1066</v>
      </c>
      <c r="D573" s="1" t="s">
        <v>1067</v>
      </c>
      <c r="E573" s="1" t="s">
        <v>78</v>
      </c>
      <c r="F573" s="6">
        <v>820</v>
      </c>
      <c r="G573" s="6">
        <v>1480</v>
      </c>
      <c r="J573" s="12"/>
      <c r="X573" s="13" t="s">
        <v>35</v>
      </c>
    </row>
    <row r="574" spans="2:24" ht="12">
      <c r="B574" s="1" t="s">
        <v>903</v>
      </c>
      <c r="C574" s="1" t="s">
        <v>1068</v>
      </c>
      <c r="D574" s="1" t="s">
        <v>1069</v>
      </c>
      <c r="E574" s="1" t="s">
        <v>78</v>
      </c>
      <c r="F574" s="6">
        <v>570</v>
      </c>
      <c r="G574" s="6">
        <v>1000</v>
      </c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V574" s="12"/>
      <c r="W574" s="12"/>
      <c r="X574" s="13" t="s">
        <v>35</v>
      </c>
    </row>
    <row r="575" spans="2:24" ht="12">
      <c r="B575" s="1" t="s">
        <v>903</v>
      </c>
      <c r="C575" s="10" t="s">
        <v>1070</v>
      </c>
      <c r="D575" s="10" t="s">
        <v>1071</v>
      </c>
      <c r="E575" s="1" t="s">
        <v>78</v>
      </c>
      <c r="F575" s="4">
        <v>530</v>
      </c>
      <c r="G575" s="4">
        <v>1220</v>
      </c>
      <c r="L575" s="12"/>
      <c r="M575" s="12"/>
      <c r="N575" s="12"/>
      <c r="O575" s="12"/>
      <c r="P575" s="12"/>
      <c r="Q575" s="12"/>
      <c r="R575" s="12"/>
      <c r="S575" s="12"/>
      <c r="V575" s="12"/>
      <c r="W575" s="12"/>
      <c r="X575" s="13" t="s">
        <v>35</v>
      </c>
    </row>
    <row r="576" spans="2:24" ht="12">
      <c r="B576" s="1" t="s">
        <v>903</v>
      </c>
      <c r="C576" s="10" t="s">
        <v>1072</v>
      </c>
      <c r="D576" s="10" t="s">
        <v>1073</v>
      </c>
      <c r="E576" s="1" t="s">
        <v>78</v>
      </c>
      <c r="F576" s="4">
        <v>472</v>
      </c>
      <c r="G576" s="4">
        <v>1312</v>
      </c>
      <c r="X576" s="13" t="s">
        <v>35</v>
      </c>
    </row>
    <row r="577" spans="2:24" ht="12">
      <c r="B577" s="1" t="s">
        <v>903</v>
      </c>
      <c r="C577" s="1" t="s">
        <v>1074</v>
      </c>
      <c r="D577" s="1" t="s">
        <v>1075</v>
      </c>
      <c r="E577" s="1" t="s">
        <v>78</v>
      </c>
      <c r="F577" s="6">
        <v>660</v>
      </c>
      <c r="G577" s="6">
        <v>960</v>
      </c>
      <c r="X577" s="13" t="s">
        <v>35</v>
      </c>
    </row>
    <row r="578" spans="2:24" ht="12">
      <c r="B578" s="1" t="s">
        <v>903</v>
      </c>
      <c r="C578" s="10" t="s">
        <v>1076</v>
      </c>
      <c r="D578" s="10" t="s">
        <v>1077</v>
      </c>
      <c r="E578" s="1" t="s">
        <v>78</v>
      </c>
      <c r="F578" s="4">
        <v>720</v>
      </c>
      <c r="G578" s="4">
        <v>904</v>
      </c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V578" s="12"/>
      <c r="W578" s="12"/>
      <c r="X578" s="13" t="s">
        <v>35</v>
      </c>
    </row>
    <row r="579" spans="2:24" ht="12">
      <c r="B579" s="1" t="s">
        <v>903</v>
      </c>
      <c r="C579" s="10" t="s">
        <v>1078</v>
      </c>
      <c r="D579" s="10" t="s">
        <v>1079</v>
      </c>
      <c r="E579" s="1" t="s">
        <v>78</v>
      </c>
      <c r="F579" s="4">
        <v>518</v>
      </c>
      <c r="G579" s="4">
        <v>3698</v>
      </c>
      <c r="X579" s="13" t="s">
        <v>35</v>
      </c>
    </row>
    <row r="580" spans="2:24" ht="12">
      <c r="B580" s="1" t="s">
        <v>903</v>
      </c>
      <c r="C580" s="1" t="s">
        <v>1080</v>
      </c>
      <c r="D580" s="1" t="s">
        <v>1081</v>
      </c>
      <c r="E580" s="1" t="s">
        <v>78</v>
      </c>
      <c r="F580" s="6">
        <v>648</v>
      </c>
      <c r="G580" s="6">
        <v>1938</v>
      </c>
      <c r="H580" s="12"/>
      <c r="I580" s="12"/>
      <c r="J580" s="12"/>
      <c r="X580" s="13" t="s">
        <v>35</v>
      </c>
    </row>
    <row r="581" spans="2:24" ht="12">
      <c r="B581" s="1" t="s">
        <v>903</v>
      </c>
      <c r="C581" s="10" t="s">
        <v>1082</v>
      </c>
      <c r="D581" s="10" t="s">
        <v>1083</v>
      </c>
      <c r="E581" s="1" t="s">
        <v>78</v>
      </c>
      <c r="F581" s="4">
        <v>878</v>
      </c>
      <c r="G581" s="4">
        <v>2640</v>
      </c>
      <c r="X581" s="13" t="s">
        <v>35</v>
      </c>
    </row>
    <row r="582" spans="2:24" ht="12">
      <c r="B582" s="1" t="s">
        <v>903</v>
      </c>
      <c r="C582" s="10" t="s">
        <v>1084</v>
      </c>
      <c r="D582" s="10" t="s">
        <v>1085</v>
      </c>
      <c r="E582" s="10" t="s">
        <v>78</v>
      </c>
      <c r="F582" s="4">
        <v>660</v>
      </c>
      <c r="G582" s="4">
        <v>960</v>
      </c>
      <c r="H582" s="12"/>
      <c r="Q582" s="12"/>
      <c r="R582" s="12"/>
      <c r="X582" s="13" t="s">
        <v>35</v>
      </c>
    </row>
    <row r="583" spans="2:24" ht="12">
      <c r="B583" s="1" t="s">
        <v>903</v>
      </c>
      <c r="C583" s="1" t="s">
        <v>1086</v>
      </c>
      <c r="D583" s="1" t="s">
        <v>1087</v>
      </c>
      <c r="E583" s="1" t="s">
        <v>123</v>
      </c>
      <c r="F583" s="6">
        <v>1112</v>
      </c>
      <c r="G583" s="6">
        <v>4082</v>
      </c>
      <c r="X583" s="13" t="s">
        <v>35</v>
      </c>
    </row>
    <row r="584" spans="2:24" ht="12">
      <c r="B584" s="1" t="s">
        <v>903</v>
      </c>
      <c r="C584" s="1" t="s">
        <v>1088</v>
      </c>
      <c r="D584" s="1" t="s">
        <v>1089</v>
      </c>
      <c r="E584" s="1" t="s">
        <v>123</v>
      </c>
      <c r="F584" s="6">
        <v>1112</v>
      </c>
      <c r="G584" s="6">
        <v>4082</v>
      </c>
      <c r="H584" s="12"/>
      <c r="I584" s="12"/>
      <c r="X584" s="13" t="s">
        <v>35</v>
      </c>
    </row>
    <row r="585" spans="2:24" ht="12">
      <c r="B585" s="1" t="s">
        <v>903</v>
      </c>
      <c r="C585" s="1" t="s">
        <v>1090</v>
      </c>
      <c r="D585" s="1" t="s">
        <v>1091</v>
      </c>
      <c r="E585" s="1" t="s">
        <v>123</v>
      </c>
      <c r="F585" s="6">
        <v>1112</v>
      </c>
      <c r="G585" s="6">
        <v>4082</v>
      </c>
      <c r="H585" s="12"/>
      <c r="I585" s="12"/>
      <c r="J585" s="12"/>
      <c r="K585" s="12"/>
      <c r="L585" s="12"/>
      <c r="M585" s="12"/>
      <c r="N585" s="12"/>
      <c r="O585" s="12"/>
      <c r="V585" s="12"/>
      <c r="W585" s="12"/>
      <c r="X585" s="13" t="s">
        <v>35</v>
      </c>
    </row>
    <row r="586" spans="2:24" ht="12">
      <c r="B586" s="1" t="s">
        <v>903</v>
      </c>
      <c r="C586" s="1" t="s">
        <v>1092</v>
      </c>
      <c r="D586" s="1" t="s">
        <v>1093</v>
      </c>
      <c r="E586" s="1" t="s">
        <v>123</v>
      </c>
      <c r="F586" s="6">
        <v>1112</v>
      </c>
      <c r="G586" s="6">
        <v>4082</v>
      </c>
      <c r="H586" s="12"/>
      <c r="I586" s="12"/>
      <c r="J586" s="12"/>
      <c r="X586" s="13" t="s">
        <v>35</v>
      </c>
    </row>
    <row r="587" spans="2:24" ht="12">
      <c r="B587" s="1" t="s">
        <v>903</v>
      </c>
      <c r="C587" s="1" t="s">
        <v>1094</v>
      </c>
      <c r="D587" s="1" t="s">
        <v>1095</v>
      </c>
      <c r="E587" s="1" t="s">
        <v>199</v>
      </c>
      <c r="F587" s="11"/>
      <c r="G587" s="11"/>
      <c r="H587" s="12"/>
      <c r="I587" s="12"/>
      <c r="L587" s="6">
        <v>6800</v>
      </c>
      <c r="M587" s="6">
        <v>19900</v>
      </c>
      <c r="V587" s="12"/>
      <c r="W587" s="12"/>
      <c r="X587" s="13" t="s">
        <v>35</v>
      </c>
    </row>
    <row r="588" spans="2:24" ht="12">
      <c r="B588" s="1" t="s">
        <v>903</v>
      </c>
      <c r="C588" s="1" t="s">
        <v>1096</v>
      </c>
      <c r="D588" s="1" t="s">
        <v>1097</v>
      </c>
      <c r="E588" s="1" t="s">
        <v>199</v>
      </c>
      <c r="F588" s="11"/>
      <c r="G588" s="11"/>
      <c r="H588" s="12"/>
      <c r="I588" s="12"/>
      <c r="L588" s="6">
        <v>6890</v>
      </c>
      <c r="M588" s="6">
        <v>19990</v>
      </c>
      <c r="N588" s="6">
        <v>5788</v>
      </c>
      <c r="O588" s="6">
        <v>16588</v>
      </c>
      <c r="X588" s="13" t="s">
        <v>35</v>
      </c>
    </row>
    <row r="589" spans="2:24" ht="12">
      <c r="B589" s="1" t="s">
        <v>903</v>
      </c>
      <c r="C589" s="1" t="s">
        <v>1098</v>
      </c>
      <c r="D589" s="1" t="s">
        <v>1099</v>
      </c>
      <c r="E589" s="1" t="s">
        <v>199</v>
      </c>
      <c r="F589" s="12"/>
      <c r="G589" s="12"/>
      <c r="L589" s="6">
        <v>6924</v>
      </c>
      <c r="M589" s="6">
        <v>20024</v>
      </c>
      <c r="N589" s="12"/>
      <c r="X589" s="13" t="s">
        <v>35</v>
      </c>
    </row>
    <row r="590" spans="2:24" ht="12">
      <c r="B590" s="1" t="s">
        <v>903</v>
      </c>
      <c r="C590" s="1" t="s">
        <v>1100</v>
      </c>
      <c r="D590" s="1" t="s">
        <v>1101</v>
      </c>
      <c r="E590" s="1" t="s">
        <v>199</v>
      </c>
      <c r="F590" s="11"/>
      <c r="G590" s="11"/>
      <c r="H590" s="12"/>
      <c r="I590" s="12"/>
      <c r="N590" s="12"/>
      <c r="O590" s="12"/>
      <c r="V590" s="6">
        <v>7275</v>
      </c>
      <c r="W590" s="6">
        <v>20175</v>
      </c>
      <c r="X590" s="13" t="s">
        <v>35</v>
      </c>
    </row>
    <row r="591" spans="2:24" ht="12">
      <c r="B591" s="1" t="s">
        <v>903</v>
      </c>
      <c r="C591" s="1" t="s">
        <v>1102</v>
      </c>
      <c r="D591" s="1" t="s">
        <v>1103</v>
      </c>
      <c r="E591" s="1" t="s">
        <v>199</v>
      </c>
      <c r="F591" s="11"/>
      <c r="G591" s="11"/>
      <c r="H591" s="12"/>
      <c r="I591" s="12"/>
      <c r="L591" s="6">
        <v>7218</v>
      </c>
      <c r="M591" s="6">
        <v>20318</v>
      </c>
      <c r="N591" s="12"/>
      <c r="O591" s="12"/>
      <c r="P591" s="12"/>
      <c r="Q591" s="12"/>
      <c r="R591" s="12"/>
      <c r="S591" s="12"/>
      <c r="V591" s="12"/>
      <c r="X591" s="13" t="s">
        <v>35</v>
      </c>
    </row>
    <row r="592" spans="2:24" ht="12">
      <c r="B592" s="1" t="s">
        <v>903</v>
      </c>
      <c r="C592" s="1" t="s">
        <v>1104</v>
      </c>
      <c r="D592" s="1" t="s">
        <v>1105</v>
      </c>
      <c r="E592" s="1" t="s">
        <v>199</v>
      </c>
      <c r="F592" s="11"/>
      <c r="G592" s="11"/>
      <c r="L592" s="6">
        <v>6890</v>
      </c>
      <c r="M592" s="6">
        <v>19990</v>
      </c>
      <c r="N592" s="6">
        <v>5788</v>
      </c>
      <c r="O592" s="6">
        <v>16588</v>
      </c>
      <c r="X592" s="13" t="s">
        <v>35</v>
      </c>
    </row>
    <row r="593" spans="2:24" ht="12">
      <c r="B593" s="1" t="s">
        <v>1106</v>
      </c>
      <c r="C593" s="9" t="s">
        <v>1107</v>
      </c>
      <c r="D593" s="10" t="s">
        <v>1108</v>
      </c>
      <c r="E593" s="10" t="s">
        <v>39</v>
      </c>
      <c r="F593" s="11">
        <v>3890</v>
      </c>
      <c r="G593" s="11">
        <v>10826</v>
      </c>
      <c r="H593" s="11">
        <v>3890</v>
      </c>
      <c r="I593" s="11">
        <v>10826</v>
      </c>
      <c r="J593" s="11">
        <v>6198</v>
      </c>
      <c r="K593" s="11">
        <v>13472</v>
      </c>
      <c r="L593" s="11">
        <v>8090</v>
      </c>
      <c r="M593" s="11">
        <v>17314</v>
      </c>
      <c r="X593" s="13" t="s">
        <v>35</v>
      </c>
    </row>
    <row r="594" spans="2:24" ht="12">
      <c r="B594" s="1" t="s">
        <v>1106</v>
      </c>
      <c r="C594" s="9" t="s">
        <v>1109</v>
      </c>
      <c r="D594" s="10" t="s">
        <v>1110</v>
      </c>
      <c r="E594" s="10" t="s">
        <v>39</v>
      </c>
      <c r="F594" s="12">
        <v>3538</v>
      </c>
      <c r="G594" s="11">
        <v>8986</v>
      </c>
      <c r="H594" s="11">
        <v>4084</v>
      </c>
      <c r="I594" s="11">
        <v>5794</v>
      </c>
      <c r="R594" s="11">
        <v>7116</v>
      </c>
      <c r="S594" s="11">
        <v>22781</v>
      </c>
      <c r="X594" s="13" t="s">
        <v>35</v>
      </c>
    </row>
    <row r="595" spans="2:24" ht="12">
      <c r="B595" s="1" t="s">
        <v>1106</v>
      </c>
      <c r="C595" s="9" t="s">
        <v>1111</v>
      </c>
      <c r="D595" s="10" t="s">
        <v>1112</v>
      </c>
      <c r="E595" s="9" t="s">
        <v>44</v>
      </c>
      <c r="F595" s="12">
        <v>3336</v>
      </c>
      <c r="G595" s="11">
        <v>8604</v>
      </c>
      <c r="H595" s="11">
        <v>3336</v>
      </c>
      <c r="I595" s="11">
        <v>8604</v>
      </c>
      <c r="J595" s="11">
        <v>5476</v>
      </c>
      <c r="K595" s="11">
        <v>15372</v>
      </c>
      <c r="X595" s="13" t="s">
        <v>35</v>
      </c>
    </row>
    <row r="596" spans="2:24" ht="12">
      <c r="B596" s="1" t="s">
        <v>1106</v>
      </c>
      <c r="C596" s="9" t="s">
        <v>1113</v>
      </c>
      <c r="D596" s="10" t="s">
        <v>1114</v>
      </c>
      <c r="E596" s="9" t="s">
        <v>44</v>
      </c>
      <c r="F596" s="11">
        <v>4046</v>
      </c>
      <c r="G596" s="11">
        <v>11426</v>
      </c>
      <c r="H596" s="11">
        <v>4046</v>
      </c>
      <c r="I596" s="11">
        <v>11426</v>
      </c>
      <c r="J596" s="11">
        <v>4622</v>
      </c>
      <c r="K596" s="11">
        <v>12002</v>
      </c>
      <c r="T596" s="12"/>
      <c r="U596" s="12"/>
      <c r="V596" s="12"/>
      <c r="W596" s="12"/>
      <c r="X596" s="13" t="s">
        <v>35</v>
      </c>
    </row>
    <row r="597" spans="2:24" ht="12">
      <c r="B597" s="1" t="s">
        <v>1106</v>
      </c>
      <c r="C597" s="9" t="s">
        <v>1115</v>
      </c>
      <c r="D597" s="10" t="s">
        <v>1116</v>
      </c>
      <c r="E597" s="9" t="s">
        <v>44</v>
      </c>
      <c r="F597" s="11">
        <v>3518</v>
      </c>
      <c r="G597" s="11">
        <v>8648</v>
      </c>
      <c r="H597" s="11">
        <v>3596</v>
      </c>
      <c r="I597" s="11">
        <v>9068</v>
      </c>
      <c r="X597" s="13" t="s">
        <v>35</v>
      </c>
    </row>
    <row r="598" spans="2:24" ht="12">
      <c r="B598" s="1" t="s">
        <v>1106</v>
      </c>
      <c r="C598" s="9" t="s">
        <v>1117</v>
      </c>
      <c r="D598" s="10" t="s">
        <v>1118</v>
      </c>
      <c r="E598" s="9" t="s">
        <v>44</v>
      </c>
      <c r="F598" s="11">
        <v>3529</v>
      </c>
      <c r="G598" s="11">
        <v>9625</v>
      </c>
      <c r="H598" s="11">
        <v>4017</v>
      </c>
      <c r="I598" s="11">
        <v>9611</v>
      </c>
      <c r="L598" s="11">
        <v>9315</v>
      </c>
      <c r="M598" s="11">
        <v>20941</v>
      </c>
      <c r="N598" s="11">
        <v>8179</v>
      </c>
      <c r="O598" s="11">
        <v>17279</v>
      </c>
      <c r="X598" s="13" t="s">
        <v>35</v>
      </c>
    </row>
    <row r="599" spans="2:24" ht="12">
      <c r="B599" s="1" t="s">
        <v>1106</v>
      </c>
      <c r="C599" s="9" t="s">
        <v>1119</v>
      </c>
      <c r="D599" s="10" t="s">
        <v>1120</v>
      </c>
      <c r="E599" s="9" t="s">
        <v>47</v>
      </c>
      <c r="F599" s="11">
        <v>3576</v>
      </c>
      <c r="G599" s="11">
        <v>7240</v>
      </c>
      <c r="H599" s="11">
        <v>2784</v>
      </c>
      <c r="I599" s="11">
        <v>7584</v>
      </c>
      <c r="X599" s="13" t="s">
        <v>35</v>
      </c>
    </row>
    <row r="600" spans="2:24" ht="12">
      <c r="B600" s="1" t="s">
        <v>1106</v>
      </c>
      <c r="C600" s="9" t="s">
        <v>732</v>
      </c>
      <c r="D600" s="10" t="s">
        <v>1121</v>
      </c>
      <c r="E600" s="9" t="s">
        <v>56</v>
      </c>
      <c r="F600" s="11">
        <v>2520</v>
      </c>
      <c r="G600" s="11">
        <v>5750</v>
      </c>
      <c r="H600" s="11">
        <v>2970</v>
      </c>
      <c r="I600" s="11">
        <v>6730</v>
      </c>
      <c r="L600" s="12"/>
      <c r="M600" s="12"/>
      <c r="X600" s="13" t="s">
        <v>35</v>
      </c>
    </row>
    <row r="601" spans="2:24" ht="12">
      <c r="B601" s="1" t="s">
        <v>1106</v>
      </c>
      <c r="C601" s="9" t="s">
        <v>1122</v>
      </c>
      <c r="D601" s="10" t="s">
        <v>1123</v>
      </c>
      <c r="E601" s="9" t="s">
        <v>56</v>
      </c>
      <c r="F601" s="11">
        <v>2913</v>
      </c>
      <c r="G601" s="11">
        <v>6315</v>
      </c>
      <c r="H601" s="11">
        <v>3165</v>
      </c>
      <c r="I601" s="11">
        <v>7071</v>
      </c>
      <c r="J601" s="12"/>
      <c r="L601" s="12"/>
      <c r="M601" s="12"/>
      <c r="X601" s="13" t="s">
        <v>35</v>
      </c>
    </row>
    <row r="602" spans="2:24" ht="12">
      <c r="B602" s="1" t="s">
        <v>1106</v>
      </c>
      <c r="C602" s="9" t="s">
        <v>1124</v>
      </c>
      <c r="D602" s="10" t="s">
        <v>1125</v>
      </c>
      <c r="E602" s="9" t="s">
        <v>56</v>
      </c>
      <c r="F602" s="11">
        <v>2746</v>
      </c>
      <c r="G602" s="11">
        <v>6270</v>
      </c>
      <c r="H602" s="11">
        <v>2883</v>
      </c>
      <c r="I602" s="11">
        <v>5284</v>
      </c>
      <c r="X602" s="13" t="s">
        <v>35</v>
      </c>
    </row>
    <row r="603" spans="2:24" ht="12">
      <c r="B603" s="1" t="s">
        <v>1106</v>
      </c>
      <c r="C603" s="9" t="s">
        <v>1126</v>
      </c>
      <c r="D603" s="10" t="s">
        <v>1127</v>
      </c>
      <c r="E603" s="9" t="s">
        <v>65</v>
      </c>
      <c r="F603" s="11">
        <v>3664</v>
      </c>
      <c r="G603" s="11">
        <v>7990</v>
      </c>
      <c r="H603" s="11">
        <v>3814</v>
      </c>
      <c r="I603" s="11">
        <v>7990</v>
      </c>
      <c r="J603" s="12"/>
      <c r="K603" s="12"/>
      <c r="X603" s="13" t="s">
        <v>35</v>
      </c>
    </row>
    <row r="604" spans="2:24" ht="12">
      <c r="B604" s="1" t="s">
        <v>1106</v>
      </c>
      <c r="C604" s="9" t="s">
        <v>1128</v>
      </c>
      <c r="D604" s="10" t="s">
        <v>1129</v>
      </c>
      <c r="E604" s="9" t="s">
        <v>74</v>
      </c>
      <c r="F604" s="11">
        <v>2896</v>
      </c>
      <c r="G604" s="11">
        <v>6752</v>
      </c>
      <c r="H604" s="11">
        <v>2304</v>
      </c>
      <c r="I604" s="11">
        <v>5400</v>
      </c>
      <c r="X604" s="13" t="s">
        <v>35</v>
      </c>
    </row>
    <row r="605" spans="2:24" ht="12">
      <c r="B605" s="1" t="s">
        <v>1106</v>
      </c>
      <c r="C605" s="9" t="s">
        <v>1130</v>
      </c>
      <c r="D605" s="10" t="s">
        <v>1131</v>
      </c>
      <c r="E605" s="9" t="s">
        <v>74</v>
      </c>
      <c r="F605" s="11">
        <v>2900</v>
      </c>
      <c r="G605" s="11">
        <v>6892</v>
      </c>
      <c r="H605" s="12"/>
      <c r="I605" s="12"/>
      <c r="X605" s="13" t="s">
        <v>35</v>
      </c>
    </row>
    <row r="606" spans="2:24" ht="12">
      <c r="B606" s="1" t="s">
        <v>1106</v>
      </c>
      <c r="C606" s="9" t="s">
        <v>93</v>
      </c>
      <c r="D606" s="10" t="s">
        <v>1132</v>
      </c>
      <c r="E606" s="9" t="s">
        <v>74</v>
      </c>
      <c r="F606" s="11">
        <v>2650</v>
      </c>
      <c r="G606" s="11">
        <v>6024</v>
      </c>
      <c r="H606" s="12"/>
      <c r="I606" s="12"/>
      <c r="J606" s="12"/>
      <c r="K606" s="12"/>
      <c r="L606" s="12"/>
      <c r="M606" s="12"/>
      <c r="N606" s="12"/>
      <c r="O606" s="12"/>
      <c r="R606" s="12"/>
      <c r="S606" s="12"/>
      <c r="X606" s="13" t="s">
        <v>35</v>
      </c>
    </row>
    <row r="607" spans="2:24" ht="12">
      <c r="B607" s="1" t="s">
        <v>1106</v>
      </c>
      <c r="C607" s="9" t="s">
        <v>1133</v>
      </c>
      <c r="D607" s="10" t="s">
        <v>1134</v>
      </c>
      <c r="E607" s="9" t="s">
        <v>78</v>
      </c>
      <c r="F607" s="11">
        <v>1230</v>
      </c>
      <c r="G607" s="11">
        <v>4260</v>
      </c>
      <c r="X607" s="13" t="s">
        <v>35</v>
      </c>
    </row>
    <row r="608" spans="2:24" ht="12">
      <c r="B608" s="1" t="s">
        <v>1106</v>
      </c>
      <c r="C608" s="9" t="s">
        <v>1133</v>
      </c>
      <c r="D608" s="10" t="s">
        <v>1134</v>
      </c>
      <c r="E608" s="9" t="s">
        <v>78</v>
      </c>
      <c r="F608" s="11">
        <v>1230</v>
      </c>
      <c r="G608" s="11">
        <v>4260</v>
      </c>
      <c r="X608" s="13" t="s">
        <v>35</v>
      </c>
    </row>
    <row r="609" spans="2:24" ht="12">
      <c r="B609" s="1" t="s">
        <v>1106</v>
      </c>
      <c r="C609" s="9" t="s">
        <v>1133</v>
      </c>
      <c r="D609" s="10" t="s">
        <v>1134</v>
      </c>
      <c r="E609" s="9" t="s">
        <v>78</v>
      </c>
      <c r="F609" s="11">
        <v>1230</v>
      </c>
      <c r="G609" s="11">
        <v>4260</v>
      </c>
      <c r="X609" s="13" t="s">
        <v>35</v>
      </c>
    </row>
    <row r="610" spans="2:24" ht="12">
      <c r="B610" s="1" t="s">
        <v>1106</v>
      </c>
      <c r="C610" s="9" t="s">
        <v>1133</v>
      </c>
      <c r="D610" s="10" t="s">
        <v>1134</v>
      </c>
      <c r="E610" s="9" t="s">
        <v>78</v>
      </c>
      <c r="F610" s="11">
        <v>1230</v>
      </c>
      <c r="G610" s="11">
        <v>4260</v>
      </c>
      <c r="X610" s="13" t="s">
        <v>35</v>
      </c>
    </row>
    <row r="611" spans="2:24" ht="12">
      <c r="B611" s="1" t="s">
        <v>1106</v>
      </c>
      <c r="C611" s="9" t="s">
        <v>1133</v>
      </c>
      <c r="D611" s="10" t="s">
        <v>1134</v>
      </c>
      <c r="E611" s="9" t="s">
        <v>78</v>
      </c>
      <c r="F611" s="11">
        <v>1230</v>
      </c>
      <c r="G611" s="11">
        <v>4260</v>
      </c>
      <c r="X611" s="13" t="s">
        <v>35</v>
      </c>
    </row>
    <row r="612" spans="2:24" ht="12">
      <c r="B612" s="1" t="s">
        <v>1106</v>
      </c>
      <c r="C612" s="9" t="s">
        <v>1133</v>
      </c>
      <c r="D612" s="10" t="s">
        <v>1134</v>
      </c>
      <c r="E612" s="9" t="s">
        <v>78</v>
      </c>
      <c r="F612" s="11">
        <v>1230</v>
      </c>
      <c r="G612" s="11">
        <v>4260</v>
      </c>
      <c r="X612" s="13" t="s">
        <v>35</v>
      </c>
    </row>
    <row r="613" spans="2:24" ht="12">
      <c r="B613" s="1" t="s">
        <v>1106</v>
      </c>
      <c r="C613" s="9" t="s">
        <v>1133</v>
      </c>
      <c r="D613" s="10" t="s">
        <v>1134</v>
      </c>
      <c r="E613" s="9" t="s">
        <v>78</v>
      </c>
      <c r="F613" s="11">
        <v>1230</v>
      </c>
      <c r="G613" s="11">
        <v>4260</v>
      </c>
      <c r="X613" s="13" t="s">
        <v>35</v>
      </c>
    </row>
    <row r="614" spans="2:24" ht="12">
      <c r="B614" s="1" t="s">
        <v>1106</v>
      </c>
      <c r="C614" s="9" t="s">
        <v>1133</v>
      </c>
      <c r="D614" s="10" t="s">
        <v>1134</v>
      </c>
      <c r="E614" s="9" t="s">
        <v>78</v>
      </c>
      <c r="F614" s="11">
        <v>1230</v>
      </c>
      <c r="G614" s="11">
        <v>4260</v>
      </c>
      <c r="X614" s="13" t="s">
        <v>35</v>
      </c>
    </row>
    <row r="615" spans="2:24" ht="12">
      <c r="B615" s="1" t="s">
        <v>1106</v>
      </c>
      <c r="C615" s="9" t="s">
        <v>1133</v>
      </c>
      <c r="D615" s="10" t="s">
        <v>1134</v>
      </c>
      <c r="E615" s="9" t="s">
        <v>78</v>
      </c>
      <c r="F615" s="11">
        <v>1230</v>
      </c>
      <c r="G615" s="11">
        <v>4260</v>
      </c>
      <c r="X615" s="13" t="s">
        <v>35</v>
      </c>
    </row>
    <row r="616" spans="2:24" ht="12">
      <c r="B616" s="1" t="s">
        <v>1106</v>
      </c>
      <c r="C616" s="9" t="s">
        <v>1133</v>
      </c>
      <c r="D616" s="10" t="s">
        <v>1134</v>
      </c>
      <c r="E616" s="9" t="s">
        <v>78</v>
      </c>
      <c r="F616" s="11">
        <v>1230</v>
      </c>
      <c r="G616" s="11">
        <v>4260</v>
      </c>
      <c r="X616" s="13" t="s">
        <v>35</v>
      </c>
    </row>
    <row r="617" spans="2:24" ht="12">
      <c r="B617" s="1" t="s">
        <v>1106</v>
      </c>
      <c r="C617" s="9" t="s">
        <v>1133</v>
      </c>
      <c r="D617" s="10" t="s">
        <v>1134</v>
      </c>
      <c r="E617" s="9" t="s">
        <v>78</v>
      </c>
      <c r="F617" s="11">
        <v>1230</v>
      </c>
      <c r="G617" s="11">
        <v>4260</v>
      </c>
      <c r="H617" s="12"/>
      <c r="I617" s="12"/>
      <c r="X617" s="13" t="s">
        <v>35</v>
      </c>
    </row>
    <row r="618" spans="2:24" ht="12">
      <c r="B618" s="1" t="s">
        <v>1106</v>
      </c>
      <c r="C618" s="9" t="s">
        <v>1133</v>
      </c>
      <c r="D618" s="10" t="s">
        <v>1134</v>
      </c>
      <c r="E618" s="9" t="s">
        <v>78</v>
      </c>
      <c r="F618" s="11">
        <v>1230</v>
      </c>
      <c r="G618" s="11">
        <v>4260</v>
      </c>
      <c r="X618" s="13" t="s">
        <v>35</v>
      </c>
    </row>
    <row r="619" spans="2:24" ht="12">
      <c r="B619" s="1" t="s">
        <v>1106</v>
      </c>
      <c r="C619" s="9" t="s">
        <v>1133</v>
      </c>
      <c r="D619" s="10" t="s">
        <v>1134</v>
      </c>
      <c r="E619" s="9" t="s">
        <v>78</v>
      </c>
      <c r="F619" s="11">
        <v>1230</v>
      </c>
      <c r="G619" s="11">
        <v>4260</v>
      </c>
      <c r="X619" s="13" t="s">
        <v>35</v>
      </c>
    </row>
    <row r="620" spans="2:24" ht="12">
      <c r="B620" s="1" t="s">
        <v>1106</v>
      </c>
      <c r="C620" s="9" t="s">
        <v>1135</v>
      </c>
      <c r="D620" s="10" t="s">
        <v>1136</v>
      </c>
      <c r="E620" s="9" t="s">
        <v>78</v>
      </c>
      <c r="F620" s="11">
        <v>1720</v>
      </c>
      <c r="G620" s="11">
        <v>4950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V620" s="11"/>
      <c r="W620" s="11"/>
      <c r="X620" s="13" t="s">
        <v>35</v>
      </c>
    </row>
    <row r="621" spans="2:24" ht="12">
      <c r="B621" s="1" t="s">
        <v>1106</v>
      </c>
      <c r="C621" s="9" t="s">
        <v>1133</v>
      </c>
      <c r="D621" s="10" t="s">
        <v>1134</v>
      </c>
      <c r="E621" s="9" t="s">
        <v>78</v>
      </c>
      <c r="F621" s="11">
        <v>1230</v>
      </c>
      <c r="G621" s="11">
        <v>4260</v>
      </c>
      <c r="X621" s="13" t="s">
        <v>35</v>
      </c>
    </row>
    <row r="622" spans="2:24" ht="12">
      <c r="B622" s="1" t="s">
        <v>1106</v>
      </c>
      <c r="C622" s="9" t="s">
        <v>1133</v>
      </c>
      <c r="D622" s="10" t="s">
        <v>1134</v>
      </c>
      <c r="E622" s="9" t="s">
        <v>78</v>
      </c>
      <c r="F622" s="11">
        <v>1230</v>
      </c>
      <c r="G622" s="11">
        <v>4260</v>
      </c>
      <c r="X622" s="13" t="s">
        <v>35</v>
      </c>
    </row>
    <row r="623" spans="2:24" ht="12">
      <c r="B623" s="1" t="s">
        <v>1106</v>
      </c>
      <c r="C623" s="9" t="s">
        <v>1133</v>
      </c>
      <c r="D623" s="10" t="s">
        <v>1134</v>
      </c>
      <c r="E623" s="9" t="s">
        <v>78</v>
      </c>
      <c r="F623" s="11">
        <v>1230</v>
      </c>
      <c r="G623" s="11">
        <v>4260</v>
      </c>
      <c r="X623" s="13" t="s">
        <v>35</v>
      </c>
    </row>
    <row r="624" spans="2:24" ht="12">
      <c r="B624" s="1" t="s">
        <v>1106</v>
      </c>
      <c r="C624" s="9" t="s">
        <v>1133</v>
      </c>
      <c r="D624" s="10" t="s">
        <v>1134</v>
      </c>
      <c r="E624" s="9" t="s">
        <v>78</v>
      </c>
      <c r="F624" s="11">
        <v>1230</v>
      </c>
      <c r="G624" s="11">
        <v>4260</v>
      </c>
      <c r="X624" s="13" t="s">
        <v>35</v>
      </c>
    </row>
    <row r="625" spans="2:24" ht="12">
      <c r="B625" s="1" t="s">
        <v>1106</v>
      </c>
      <c r="C625" s="9" t="s">
        <v>1133</v>
      </c>
      <c r="D625" s="10" t="s">
        <v>1134</v>
      </c>
      <c r="E625" s="9" t="s">
        <v>78</v>
      </c>
      <c r="F625" s="11">
        <v>1230</v>
      </c>
      <c r="G625" s="11">
        <v>4260</v>
      </c>
      <c r="X625" s="13" t="s">
        <v>35</v>
      </c>
    </row>
    <row r="626" spans="2:24" ht="12">
      <c r="B626" s="1" t="s">
        <v>1106</v>
      </c>
      <c r="C626" s="9" t="s">
        <v>1133</v>
      </c>
      <c r="D626" s="10" t="s">
        <v>1134</v>
      </c>
      <c r="E626" s="9" t="s">
        <v>78</v>
      </c>
      <c r="F626" s="11">
        <v>1230</v>
      </c>
      <c r="G626" s="11">
        <v>4260</v>
      </c>
      <c r="X626" s="13" t="s">
        <v>35</v>
      </c>
    </row>
    <row r="627" spans="2:24" ht="12">
      <c r="B627" s="1" t="s">
        <v>1106</v>
      </c>
      <c r="C627" s="9" t="s">
        <v>1133</v>
      </c>
      <c r="D627" s="10" t="s">
        <v>1134</v>
      </c>
      <c r="E627" s="9" t="s">
        <v>78</v>
      </c>
      <c r="F627" s="11">
        <v>1230</v>
      </c>
      <c r="G627" s="11">
        <v>4260</v>
      </c>
      <c r="X627" s="13" t="s">
        <v>35</v>
      </c>
    </row>
    <row r="628" spans="2:24" ht="12">
      <c r="B628" s="1" t="s">
        <v>1106</v>
      </c>
      <c r="C628" s="9" t="s">
        <v>1133</v>
      </c>
      <c r="D628" s="10" t="s">
        <v>1134</v>
      </c>
      <c r="E628" s="9" t="s">
        <v>78</v>
      </c>
      <c r="F628" s="11">
        <v>1230</v>
      </c>
      <c r="G628" s="11">
        <v>4260</v>
      </c>
      <c r="X628" s="13" t="s">
        <v>35</v>
      </c>
    </row>
    <row r="629" spans="2:24" ht="12">
      <c r="B629" s="1" t="s">
        <v>1106</v>
      </c>
      <c r="C629" s="9" t="s">
        <v>1133</v>
      </c>
      <c r="D629" s="10" t="s">
        <v>1134</v>
      </c>
      <c r="E629" s="9" t="s">
        <v>78</v>
      </c>
      <c r="F629" s="11">
        <v>1230</v>
      </c>
      <c r="G629" s="11">
        <v>4260</v>
      </c>
      <c r="X629" s="13" t="s">
        <v>35</v>
      </c>
    </row>
    <row r="630" spans="2:24" ht="12">
      <c r="B630" s="1" t="s">
        <v>1106</v>
      </c>
      <c r="C630" s="10" t="s">
        <v>1137</v>
      </c>
      <c r="D630" s="10" t="s">
        <v>1138</v>
      </c>
      <c r="E630" s="10" t="s">
        <v>199</v>
      </c>
      <c r="F630" s="4">
        <v>8330</v>
      </c>
      <c r="G630" s="11">
        <v>13980</v>
      </c>
      <c r="X630" s="13" t="s">
        <v>35</v>
      </c>
    </row>
    <row r="631" spans="2:24" ht="12">
      <c r="B631" s="9" t="s">
        <v>1139</v>
      </c>
      <c r="C631" s="9" t="s">
        <v>1140</v>
      </c>
      <c r="D631" s="10" t="s">
        <v>1141</v>
      </c>
      <c r="E631" s="10" t="s">
        <v>39</v>
      </c>
      <c r="F631" s="11">
        <v>1928</v>
      </c>
      <c r="G631" s="12">
        <v>5486</v>
      </c>
      <c r="H631" s="11">
        <v>2034</v>
      </c>
      <c r="I631" s="11">
        <v>5754</v>
      </c>
      <c r="J631" s="11">
        <v>3384</v>
      </c>
      <c r="K631" s="11">
        <v>8540</v>
      </c>
      <c r="L631" s="11">
        <v>6734</v>
      </c>
      <c r="M631" s="11">
        <v>15512</v>
      </c>
      <c r="N631" s="11">
        <v>3984</v>
      </c>
      <c r="O631" s="11">
        <v>9754</v>
      </c>
      <c r="S631" s="11"/>
      <c r="T631" s="11">
        <v>2700</v>
      </c>
      <c r="U631" s="11">
        <v>7168</v>
      </c>
      <c r="X631" s="13" t="s">
        <v>35</v>
      </c>
    </row>
    <row r="632" spans="2:24" ht="12">
      <c r="B632" s="9" t="s">
        <v>1139</v>
      </c>
      <c r="C632" s="9" t="s">
        <v>1142</v>
      </c>
      <c r="D632" s="10" t="s">
        <v>1143</v>
      </c>
      <c r="E632" s="10" t="s">
        <v>47</v>
      </c>
      <c r="F632" s="11">
        <v>1792</v>
      </c>
      <c r="G632" s="11">
        <v>5078</v>
      </c>
      <c r="H632" s="11">
        <v>2124</v>
      </c>
      <c r="I632" s="11">
        <v>5492</v>
      </c>
      <c r="K632" s="11"/>
      <c r="L632" s="11">
        <v>6856</v>
      </c>
      <c r="M632" s="11">
        <v>14542</v>
      </c>
      <c r="V632" s="11"/>
      <c r="W632" s="11"/>
      <c r="X632" s="13" t="s">
        <v>35</v>
      </c>
    </row>
    <row r="633" spans="2:24" ht="12">
      <c r="B633" s="9" t="s">
        <v>1139</v>
      </c>
      <c r="C633" s="9" t="s">
        <v>1144</v>
      </c>
      <c r="D633" s="10" t="s">
        <v>1145</v>
      </c>
      <c r="E633" s="9" t="s">
        <v>74</v>
      </c>
      <c r="F633" s="11">
        <v>1590</v>
      </c>
      <c r="G633" s="11">
        <v>3660</v>
      </c>
      <c r="H633" s="11"/>
      <c r="I633" s="11"/>
      <c r="L633" s="12"/>
      <c r="O633" s="12"/>
      <c r="X633" s="13" t="s">
        <v>35</v>
      </c>
    </row>
    <row r="634" spans="2:24" ht="12">
      <c r="B634" s="9" t="s">
        <v>1139</v>
      </c>
      <c r="C634" s="9" t="s">
        <v>1146</v>
      </c>
      <c r="D634" s="10" t="s">
        <v>1147</v>
      </c>
      <c r="E634" s="9" t="s">
        <v>74</v>
      </c>
      <c r="F634" s="11">
        <v>1712</v>
      </c>
      <c r="G634" s="11">
        <v>4002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3" t="s">
        <v>35</v>
      </c>
    </row>
    <row r="635" spans="2:24" ht="12">
      <c r="B635" s="9" t="s">
        <v>1139</v>
      </c>
      <c r="C635" s="9" t="s">
        <v>1148</v>
      </c>
      <c r="D635" s="10" t="s">
        <v>1149</v>
      </c>
      <c r="E635" s="9" t="s">
        <v>74</v>
      </c>
      <c r="F635" s="11">
        <v>1954</v>
      </c>
      <c r="G635" s="11">
        <v>4474</v>
      </c>
      <c r="H635" s="11"/>
      <c r="I635" s="11"/>
      <c r="J635" s="11"/>
      <c r="K635" s="11"/>
      <c r="L635" s="11"/>
      <c r="M635" s="11"/>
      <c r="N635" s="11"/>
      <c r="O635" s="11"/>
      <c r="V635" s="11"/>
      <c r="W635" s="11"/>
      <c r="X635" s="13" t="s">
        <v>35</v>
      </c>
    </row>
    <row r="636" spans="2:24" ht="12">
      <c r="B636" s="9" t="s">
        <v>1139</v>
      </c>
      <c r="C636" s="9" t="s">
        <v>1150</v>
      </c>
      <c r="D636" s="15" t="s">
        <v>1151</v>
      </c>
      <c r="E636" s="9" t="s">
        <v>74</v>
      </c>
      <c r="F636" s="12">
        <v>1726</v>
      </c>
      <c r="G636" s="11">
        <v>3996</v>
      </c>
      <c r="H636" s="11"/>
      <c r="I636" s="11"/>
      <c r="V636" s="11"/>
      <c r="W636" s="11"/>
      <c r="X636" s="13" t="s">
        <v>35</v>
      </c>
    </row>
    <row r="637" spans="2:24" ht="12">
      <c r="B637" s="9" t="s">
        <v>1139</v>
      </c>
      <c r="C637" s="9" t="s">
        <v>1152</v>
      </c>
      <c r="D637" s="10" t="s">
        <v>1153</v>
      </c>
      <c r="E637" s="9" t="s">
        <v>74</v>
      </c>
      <c r="F637" s="11">
        <v>1784</v>
      </c>
      <c r="G637" s="11">
        <v>3954</v>
      </c>
      <c r="H637" s="11">
        <v>2022</v>
      </c>
      <c r="I637" s="11">
        <v>4624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V637" s="11"/>
      <c r="W637" s="11"/>
      <c r="X637" s="13" t="s">
        <v>35</v>
      </c>
    </row>
    <row r="638" spans="2:24" ht="12">
      <c r="B638" s="9" t="s">
        <v>1139</v>
      </c>
      <c r="C638" s="9" t="s">
        <v>1154</v>
      </c>
      <c r="D638" s="10" t="s">
        <v>1155</v>
      </c>
      <c r="E638" s="10" t="s">
        <v>74</v>
      </c>
      <c r="F638" s="12">
        <v>1686</v>
      </c>
      <c r="G638" s="11">
        <v>4006</v>
      </c>
      <c r="H638" s="11"/>
      <c r="I638" s="11"/>
      <c r="V638" s="11"/>
      <c r="W638" s="11"/>
      <c r="X638" s="13" t="s">
        <v>35</v>
      </c>
    </row>
    <row r="639" spans="2:24" ht="12">
      <c r="B639" s="9" t="s">
        <v>1139</v>
      </c>
      <c r="C639" s="9" t="s">
        <v>1156</v>
      </c>
      <c r="D639" s="10" t="s">
        <v>1157</v>
      </c>
      <c r="E639" s="9" t="s">
        <v>74</v>
      </c>
      <c r="F639" s="12">
        <v>1606</v>
      </c>
      <c r="G639" s="11">
        <v>3820</v>
      </c>
      <c r="H639" s="11"/>
      <c r="X639" s="13" t="s">
        <v>35</v>
      </c>
    </row>
    <row r="640" spans="2:24" ht="12">
      <c r="B640" s="9" t="s">
        <v>1139</v>
      </c>
      <c r="C640" s="9" t="s">
        <v>1158</v>
      </c>
      <c r="D640" s="10" t="s">
        <v>1159</v>
      </c>
      <c r="E640" s="10" t="s">
        <v>74</v>
      </c>
      <c r="F640" s="12">
        <v>1736</v>
      </c>
      <c r="G640" s="11">
        <v>3866</v>
      </c>
      <c r="H640" s="11"/>
      <c r="I640" s="11"/>
      <c r="S640" s="11"/>
      <c r="V640" s="11"/>
      <c r="X640" s="13" t="s">
        <v>35</v>
      </c>
    </row>
    <row r="641" spans="2:24" ht="12">
      <c r="B641" s="9" t="s">
        <v>1139</v>
      </c>
      <c r="C641" s="9" t="s">
        <v>1160</v>
      </c>
      <c r="D641" s="10" t="s">
        <v>1161</v>
      </c>
      <c r="E641" s="9" t="s">
        <v>78</v>
      </c>
      <c r="F641" s="11">
        <v>1000</v>
      </c>
      <c r="G641" s="11">
        <v>2850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V641" s="11"/>
      <c r="W641" s="11"/>
      <c r="X641" s="13" t="s">
        <v>35</v>
      </c>
    </row>
    <row r="642" spans="2:24" ht="12">
      <c r="B642" s="9" t="s">
        <v>1139</v>
      </c>
      <c r="C642" s="9" t="s">
        <v>1162</v>
      </c>
      <c r="D642" s="10" t="s">
        <v>1163</v>
      </c>
      <c r="E642" s="9" t="s">
        <v>78</v>
      </c>
      <c r="F642" s="11">
        <v>1472</v>
      </c>
      <c r="G642" s="11">
        <v>4278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V642" s="11"/>
      <c r="W642" s="11"/>
      <c r="X642" s="13" t="s">
        <v>35</v>
      </c>
    </row>
    <row r="643" spans="2:24" ht="12">
      <c r="B643" s="9" t="s">
        <v>1139</v>
      </c>
      <c r="C643" s="9" t="s">
        <v>1164</v>
      </c>
      <c r="D643" s="10" t="s">
        <v>1165</v>
      </c>
      <c r="E643" s="9" t="s">
        <v>78</v>
      </c>
      <c r="F643" s="11">
        <v>1134</v>
      </c>
      <c r="G643" s="11">
        <v>3126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V643" s="11"/>
      <c r="W643" s="11"/>
      <c r="X643" s="13" t="s">
        <v>35</v>
      </c>
    </row>
    <row r="644" spans="2:24" ht="12">
      <c r="B644" s="9" t="s">
        <v>1139</v>
      </c>
      <c r="C644" s="9" t="s">
        <v>1166</v>
      </c>
      <c r="D644" s="10" t="s">
        <v>1167</v>
      </c>
      <c r="E644" s="9" t="s">
        <v>78</v>
      </c>
      <c r="F644" s="11">
        <v>864</v>
      </c>
      <c r="G644" s="11">
        <v>2880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V644" s="11"/>
      <c r="W644" s="11"/>
      <c r="X644" s="13" t="s">
        <v>35</v>
      </c>
    </row>
    <row r="645" spans="2:24" ht="12">
      <c r="B645" s="9" t="s">
        <v>1139</v>
      </c>
      <c r="C645" s="9" t="s">
        <v>1168</v>
      </c>
      <c r="D645" s="10" t="s">
        <v>1169</v>
      </c>
      <c r="E645" s="9" t="s">
        <v>199</v>
      </c>
      <c r="F645" s="11"/>
      <c r="G645" s="11"/>
      <c r="H645" s="11">
        <v>1332</v>
      </c>
      <c r="I645" s="11">
        <v>4248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V645" s="11"/>
      <c r="W645" s="11"/>
      <c r="X645" s="13" t="s">
        <v>35</v>
      </c>
    </row>
    <row r="646" spans="2:24" ht="12">
      <c r="B646" s="9" t="s">
        <v>1139</v>
      </c>
      <c r="C646" s="9" t="s">
        <v>1170</v>
      </c>
      <c r="D646" s="10" t="s">
        <v>1171</v>
      </c>
      <c r="E646" s="9" t="s">
        <v>199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V646" s="11">
        <v>6948</v>
      </c>
      <c r="W646" s="11">
        <v>15316</v>
      </c>
      <c r="X646" s="13" t="s">
        <v>35</v>
      </c>
    </row>
    <row r="647" ht="12">
      <c r="X647" s="13" t="s">
        <v>35</v>
      </c>
    </row>
    <row r="648" ht="12">
      <c r="X648" s="13" t="s">
        <v>35</v>
      </c>
    </row>
    <row r="649" ht="12">
      <c r="X649" s="13" t="s">
        <v>35</v>
      </c>
    </row>
    <row r="650" ht="12">
      <c r="X650" s="13" t="s">
        <v>35</v>
      </c>
    </row>
    <row r="651" ht="12">
      <c r="X651" s="13" t="s">
        <v>35</v>
      </c>
    </row>
    <row r="652" ht="12">
      <c r="X652" s="13" t="s">
        <v>35</v>
      </c>
    </row>
    <row r="653" ht="12">
      <c r="X653" s="13" t="s">
        <v>35</v>
      </c>
    </row>
    <row r="654" ht="12">
      <c r="X654" s="13" t="s">
        <v>35</v>
      </c>
    </row>
    <row r="655" ht="12">
      <c r="X655" s="13" t="s">
        <v>35</v>
      </c>
    </row>
    <row r="656" ht="12">
      <c r="X656" s="13" t="s">
        <v>35</v>
      </c>
    </row>
    <row r="657" ht="12">
      <c r="X657" s="13" t="s">
        <v>35</v>
      </c>
    </row>
    <row r="658" ht="12">
      <c r="X658" s="13" t="s">
        <v>35</v>
      </c>
    </row>
    <row r="659" ht="12">
      <c r="X659" s="13" t="s">
        <v>35</v>
      </c>
    </row>
    <row r="660" ht="12">
      <c r="X660" s="13" t="s">
        <v>35</v>
      </c>
    </row>
    <row r="661" ht="12">
      <c r="X661" s="13" t="s">
        <v>35</v>
      </c>
    </row>
    <row r="662" ht="12">
      <c r="X662" s="13" t="s">
        <v>35</v>
      </c>
    </row>
    <row r="663" ht="12">
      <c r="X663" s="13" t="s">
        <v>35</v>
      </c>
    </row>
    <row r="664" ht="12">
      <c r="X664" s="13" t="s">
        <v>35</v>
      </c>
    </row>
    <row r="665" ht="12">
      <c r="X665" s="13" t="s">
        <v>35</v>
      </c>
    </row>
    <row r="666" ht="12">
      <c r="X666" s="13" t="s">
        <v>35</v>
      </c>
    </row>
    <row r="667" ht="12">
      <c r="X667" s="13" t="s">
        <v>35</v>
      </c>
    </row>
    <row r="668" ht="12">
      <c r="X668" s="13" t="s">
        <v>35</v>
      </c>
    </row>
    <row r="669" ht="12">
      <c r="X669" s="13" t="s">
        <v>35</v>
      </c>
    </row>
    <row r="670" ht="12">
      <c r="X670" s="13" t="s">
        <v>35</v>
      </c>
    </row>
    <row r="671" ht="12">
      <c r="X671" s="13" t="s">
        <v>35</v>
      </c>
    </row>
    <row r="672" ht="12">
      <c r="X672" s="13" t="s">
        <v>35</v>
      </c>
    </row>
    <row r="673" ht="12">
      <c r="X673" s="13" t="s">
        <v>35</v>
      </c>
    </row>
    <row r="674" ht="12">
      <c r="X674" s="13" t="s">
        <v>35</v>
      </c>
    </row>
    <row r="675" ht="12">
      <c r="X675" s="13" t="s">
        <v>35</v>
      </c>
    </row>
    <row r="676" ht="12">
      <c r="X676" s="13" t="s">
        <v>35</v>
      </c>
    </row>
    <row r="677" ht="12">
      <c r="X677" s="13" t="s">
        <v>35</v>
      </c>
    </row>
    <row r="678" ht="12">
      <c r="X678" s="13" t="s">
        <v>35</v>
      </c>
    </row>
    <row r="679" ht="12">
      <c r="X679" s="13" t="s">
        <v>35</v>
      </c>
    </row>
    <row r="680" ht="12">
      <c r="X680" s="13" t="s">
        <v>35</v>
      </c>
    </row>
    <row r="681" ht="12">
      <c r="X681" s="13" t="s">
        <v>35</v>
      </c>
    </row>
    <row r="682" ht="12">
      <c r="X682" s="13" t="s">
        <v>35</v>
      </c>
    </row>
    <row r="683" ht="12">
      <c r="X683" s="13" t="s">
        <v>35</v>
      </c>
    </row>
    <row r="684" ht="12">
      <c r="X684" s="13" t="s">
        <v>35</v>
      </c>
    </row>
    <row r="685" ht="12">
      <c r="X685" s="13" t="s">
        <v>35</v>
      </c>
    </row>
    <row r="686" ht="12">
      <c r="X686" s="13" t="s">
        <v>35</v>
      </c>
    </row>
    <row r="687" ht="12">
      <c r="X687" s="13" t="s">
        <v>35</v>
      </c>
    </row>
    <row r="688" ht="12">
      <c r="X688" s="13" t="s">
        <v>35</v>
      </c>
    </row>
    <row r="689" ht="12">
      <c r="X689" s="13" t="s">
        <v>35</v>
      </c>
    </row>
    <row r="690" ht="12">
      <c r="X690" s="13" t="s">
        <v>35</v>
      </c>
    </row>
    <row r="691" ht="12">
      <c r="X691" s="13" t="s">
        <v>35</v>
      </c>
    </row>
    <row r="692" ht="12">
      <c r="X692" s="13" t="s">
        <v>35</v>
      </c>
    </row>
    <row r="693" ht="12">
      <c r="X693" s="13" t="s">
        <v>35</v>
      </c>
    </row>
    <row r="694" ht="12">
      <c r="X694" s="13" t="s">
        <v>35</v>
      </c>
    </row>
    <row r="695" ht="12">
      <c r="X695" s="13" t="s">
        <v>35</v>
      </c>
    </row>
    <row r="696" ht="12">
      <c r="X696" s="13" t="s">
        <v>35</v>
      </c>
    </row>
    <row r="697" ht="12">
      <c r="X697" s="13" t="s">
        <v>35</v>
      </c>
    </row>
    <row r="698" ht="12">
      <c r="X698" s="13" t="s">
        <v>35</v>
      </c>
    </row>
    <row r="699" ht="12">
      <c r="X699" s="13" t="s">
        <v>35</v>
      </c>
    </row>
    <row r="700" ht="12">
      <c r="X700" s="13" t="s">
        <v>35</v>
      </c>
    </row>
    <row r="701" ht="12">
      <c r="X701" s="13" t="s">
        <v>35</v>
      </c>
    </row>
    <row r="702" ht="12">
      <c r="X702" s="13" t="s">
        <v>35</v>
      </c>
    </row>
    <row r="703" ht="12">
      <c r="X703" s="13" t="s">
        <v>35</v>
      </c>
    </row>
    <row r="704" ht="12">
      <c r="X704" s="13" t="s">
        <v>35</v>
      </c>
    </row>
    <row r="705" ht="12">
      <c r="X705" s="13" t="s">
        <v>35</v>
      </c>
    </row>
    <row r="706" ht="12">
      <c r="X706" s="13" t="s">
        <v>35</v>
      </c>
    </row>
    <row r="707" ht="12">
      <c r="X707" s="13" t="s">
        <v>35</v>
      </c>
    </row>
    <row r="708" ht="12">
      <c r="X708" s="13" t="s">
        <v>35</v>
      </c>
    </row>
    <row r="709" ht="12">
      <c r="X709" s="13" t="s">
        <v>35</v>
      </c>
    </row>
    <row r="710" ht="12">
      <c r="X710" s="13" t="s">
        <v>35</v>
      </c>
    </row>
    <row r="711" ht="12">
      <c r="X711" s="13" t="s">
        <v>35</v>
      </c>
    </row>
    <row r="712" ht="12">
      <c r="X712" s="13" t="s">
        <v>35</v>
      </c>
    </row>
    <row r="713" ht="12">
      <c r="X713" s="13" t="s">
        <v>35</v>
      </c>
    </row>
    <row r="714" ht="12">
      <c r="X714" s="13" t="s">
        <v>35</v>
      </c>
    </row>
    <row r="715" ht="12">
      <c r="X715" s="13" t="s">
        <v>35</v>
      </c>
    </row>
    <row r="716" ht="12">
      <c r="X716" s="13" t="s">
        <v>35</v>
      </c>
    </row>
    <row r="717" ht="12">
      <c r="X717" s="13" t="s">
        <v>35</v>
      </c>
    </row>
    <row r="718" ht="12">
      <c r="X718" s="13" t="s">
        <v>35</v>
      </c>
    </row>
    <row r="719" ht="12">
      <c r="X719" s="13" t="s">
        <v>35</v>
      </c>
    </row>
    <row r="720" ht="12">
      <c r="X720" s="13" t="s">
        <v>35</v>
      </c>
    </row>
    <row r="721" ht="12">
      <c r="X721" s="13" t="s">
        <v>35</v>
      </c>
    </row>
    <row r="722" ht="12">
      <c r="X722" s="13" t="s">
        <v>35</v>
      </c>
    </row>
    <row r="723" ht="12">
      <c r="X723" s="13" t="s">
        <v>35</v>
      </c>
    </row>
    <row r="724" ht="12">
      <c r="X724" s="13" t="s">
        <v>35</v>
      </c>
    </row>
    <row r="725" ht="12">
      <c r="X725" s="13" t="s">
        <v>35</v>
      </c>
    </row>
    <row r="726" ht="12">
      <c r="X726" s="13" t="s">
        <v>35</v>
      </c>
    </row>
    <row r="727" ht="12">
      <c r="X727" s="13" t="s">
        <v>35</v>
      </c>
    </row>
    <row r="728" ht="12">
      <c r="X728" s="13" t="s">
        <v>35</v>
      </c>
    </row>
    <row r="729" ht="12">
      <c r="X729" s="13" t="s">
        <v>35</v>
      </c>
    </row>
    <row r="730" ht="12">
      <c r="X730" s="13" t="s">
        <v>35</v>
      </c>
    </row>
    <row r="731" ht="12">
      <c r="X731" s="13" t="s">
        <v>35</v>
      </c>
    </row>
    <row r="732" ht="12">
      <c r="X732" s="13" t="s">
        <v>35</v>
      </c>
    </row>
    <row r="733" ht="12">
      <c r="X733" s="13" t="s">
        <v>35</v>
      </c>
    </row>
    <row r="734" ht="12">
      <c r="X734" s="13" t="s">
        <v>35</v>
      </c>
    </row>
    <row r="735" ht="12">
      <c r="X735" s="13" t="s">
        <v>35</v>
      </c>
    </row>
    <row r="736" ht="12">
      <c r="X736" s="13" t="s">
        <v>35</v>
      </c>
    </row>
    <row r="737" ht="12">
      <c r="X737" s="13" t="s">
        <v>35</v>
      </c>
    </row>
    <row r="738" ht="12">
      <c r="X738" s="13" t="s">
        <v>35</v>
      </c>
    </row>
    <row r="739" ht="12">
      <c r="X739" s="13" t="s">
        <v>35</v>
      </c>
    </row>
    <row r="740" ht="12">
      <c r="X740" s="13" t="s">
        <v>35</v>
      </c>
    </row>
    <row r="741" ht="12">
      <c r="X741" s="13" t="s">
        <v>35</v>
      </c>
    </row>
    <row r="742" ht="12">
      <c r="X742" s="13" t="s">
        <v>35</v>
      </c>
    </row>
    <row r="743" ht="12">
      <c r="X743" s="13" t="s">
        <v>35</v>
      </c>
    </row>
    <row r="744" ht="12">
      <c r="X744" s="13" t="s">
        <v>35</v>
      </c>
    </row>
    <row r="745" ht="12">
      <c r="X745" s="13" t="s">
        <v>35</v>
      </c>
    </row>
    <row r="746" ht="12">
      <c r="X746" s="13" t="s">
        <v>35</v>
      </c>
    </row>
    <row r="747" ht="12">
      <c r="X747" s="13" t="s">
        <v>35</v>
      </c>
    </row>
    <row r="748" ht="12">
      <c r="X748" s="13" t="s">
        <v>35</v>
      </c>
    </row>
    <row r="749" ht="12">
      <c r="X749" s="13" t="s">
        <v>35</v>
      </c>
    </row>
    <row r="750" ht="12">
      <c r="X750" s="13" t="s">
        <v>35</v>
      </c>
    </row>
    <row r="751" ht="12">
      <c r="X751" s="13" t="s">
        <v>35</v>
      </c>
    </row>
    <row r="752" ht="12">
      <c r="X752" s="13" t="s">
        <v>35</v>
      </c>
    </row>
    <row r="753" ht="12">
      <c r="X753" s="13" t="s">
        <v>35</v>
      </c>
    </row>
    <row r="754" ht="12">
      <c r="X754" s="13" t="s">
        <v>35</v>
      </c>
    </row>
    <row r="755" ht="12">
      <c r="X755" s="13" t="s">
        <v>35</v>
      </c>
    </row>
    <row r="756" ht="12">
      <c r="X756" s="13" t="s">
        <v>35</v>
      </c>
    </row>
    <row r="757" ht="12">
      <c r="X757" s="13" t="s">
        <v>35</v>
      </c>
    </row>
    <row r="758" ht="12">
      <c r="X758" s="13" t="s">
        <v>35</v>
      </c>
    </row>
    <row r="759" ht="12">
      <c r="X759" s="13" t="s">
        <v>35</v>
      </c>
    </row>
    <row r="760" ht="12">
      <c r="X760" s="13" t="s">
        <v>35</v>
      </c>
    </row>
    <row r="761" ht="12">
      <c r="X761" s="13" t="s">
        <v>35</v>
      </c>
    </row>
    <row r="762" ht="12">
      <c r="X762" s="13" t="s">
        <v>35</v>
      </c>
    </row>
    <row r="763" ht="12">
      <c r="X763" s="13" t="s">
        <v>35</v>
      </c>
    </row>
    <row r="764" ht="12">
      <c r="X764" s="13" t="s">
        <v>35</v>
      </c>
    </row>
    <row r="765" ht="12">
      <c r="X765" s="13" t="s">
        <v>35</v>
      </c>
    </row>
    <row r="766" ht="12">
      <c r="X766" s="13" t="s">
        <v>35</v>
      </c>
    </row>
    <row r="767" ht="12">
      <c r="X767" s="13" t="s">
        <v>35</v>
      </c>
    </row>
    <row r="768" ht="12">
      <c r="X768" s="13" t="s">
        <v>35</v>
      </c>
    </row>
    <row r="769" ht="12">
      <c r="X769" s="13" t="s">
        <v>35</v>
      </c>
    </row>
    <row r="770" ht="12">
      <c r="X770" s="13" t="s">
        <v>35</v>
      </c>
    </row>
    <row r="771" ht="12">
      <c r="X771" s="13" t="s">
        <v>35</v>
      </c>
    </row>
    <row r="772" ht="12">
      <c r="X772" s="13" t="s">
        <v>35</v>
      </c>
    </row>
    <row r="773" ht="12">
      <c r="X773" s="13" t="s">
        <v>35</v>
      </c>
    </row>
    <row r="774" ht="12">
      <c r="X774" s="13" t="s">
        <v>35</v>
      </c>
    </row>
    <row r="775" ht="12">
      <c r="X775" s="13" t="s">
        <v>35</v>
      </c>
    </row>
    <row r="776" ht="12">
      <c r="X776" s="13" t="s">
        <v>35</v>
      </c>
    </row>
    <row r="777" ht="12">
      <c r="X777" s="13" t="s">
        <v>35</v>
      </c>
    </row>
    <row r="778" ht="12">
      <c r="X778" s="13" t="s">
        <v>35</v>
      </c>
    </row>
    <row r="779" ht="12">
      <c r="X779" s="13" t="s">
        <v>35</v>
      </c>
    </row>
    <row r="780" ht="12">
      <c r="X780" s="13" t="s">
        <v>35</v>
      </c>
    </row>
    <row r="781" ht="12">
      <c r="X781" s="13" t="s">
        <v>35</v>
      </c>
    </row>
    <row r="782" ht="12">
      <c r="X782" s="13" t="s">
        <v>35</v>
      </c>
    </row>
    <row r="783" ht="12">
      <c r="X783" s="13" t="s">
        <v>35</v>
      </c>
    </row>
    <row r="784" ht="12">
      <c r="X784" s="13" t="s">
        <v>35</v>
      </c>
    </row>
    <row r="785" ht="12">
      <c r="X785" s="13" t="s">
        <v>35</v>
      </c>
    </row>
    <row r="786" ht="12">
      <c r="X786" s="13" t="s">
        <v>35</v>
      </c>
    </row>
    <row r="787" ht="12">
      <c r="X787" s="13" t="s">
        <v>35</v>
      </c>
    </row>
    <row r="788" ht="12">
      <c r="X788" s="13" t="s">
        <v>35</v>
      </c>
    </row>
    <row r="789" ht="12">
      <c r="X789" s="13" t="s">
        <v>35</v>
      </c>
    </row>
    <row r="790" ht="12">
      <c r="X790" s="13" t="s">
        <v>35</v>
      </c>
    </row>
    <row r="791" ht="12">
      <c r="X791" s="13" t="s">
        <v>35</v>
      </c>
    </row>
    <row r="792" ht="12">
      <c r="X792" s="13" t="s">
        <v>35</v>
      </c>
    </row>
    <row r="793" ht="12">
      <c r="X793" s="13" t="s">
        <v>35</v>
      </c>
    </row>
    <row r="794" ht="12">
      <c r="X794" s="13" t="s">
        <v>35</v>
      </c>
    </row>
    <row r="795" ht="12">
      <c r="X795" s="13" t="s">
        <v>35</v>
      </c>
    </row>
    <row r="796" ht="12">
      <c r="X796" s="13" t="s">
        <v>35</v>
      </c>
    </row>
    <row r="797" ht="12">
      <c r="X797" s="13" t="s">
        <v>35</v>
      </c>
    </row>
    <row r="798" ht="12">
      <c r="X798" s="13" t="s">
        <v>35</v>
      </c>
    </row>
    <row r="799" ht="12">
      <c r="X799" s="13" t="s">
        <v>35</v>
      </c>
    </row>
    <row r="800" ht="12">
      <c r="X800" s="13" t="s">
        <v>35</v>
      </c>
    </row>
    <row r="801" ht="12">
      <c r="X801" s="13" t="s">
        <v>35</v>
      </c>
    </row>
    <row r="802" ht="12">
      <c r="X802" s="13" t="s">
        <v>35</v>
      </c>
    </row>
    <row r="803" ht="12">
      <c r="X803" s="13" t="s">
        <v>35</v>
      </c>
    </row>
    <row r="804" ht="12">
      <c r="X804" s="13" t="s">
        <v>35</v>
      </c>
    </row>
    <row r="805" ht="12">
      <c r="X805" s="13" t="s">
        <v>35</v>
      </c>
    </row>
    <row r="806" ht="12">
      <c r="X806" s="13" t="s">
        <v>35</v>
      </c>
    </row>
    <row r="807" ht="12">
      <c r="X807" s="13" t="s">
        <v>35</v>
      </c>
    </row>
    <row r="808" ht="12">
      <c r="X808" s="13" t="s">
        <v>35</v>
      </c>
    </row>
    <row r="809" ht="12">
      <c r="X809" s="13" t="s">
        <v>35</v>
      </c>
    </row>
    <row r="810" ht="12">
      <c r="X810" s="13" t="s">
        <v>35</v>
      </c>
    </row>
    <row r="811" ht="12">
      <c r="X811" s="13" t="s">
        <v>35</v>
      </c>
    </row>
    <row r="812" ht="12">
      <c r="X812" s="13" t="s">
        <v>35</v>
      </c>
    </row>
    <row r="813" ht="12">
      <c r="X813" s="13" t="s">
        <v>35</v>
      </c>
    </row>
    <row r="814" ht="12">
      <c r="X814" s="13" t="s">
        <v>35</v>
      </c>
    </row>
    <row r="815" ht="12">
      <c r="X815" s="13" t="s">
        <v>35</v>
      </c>
    </row>
    <row r="816" spans="24:40" ht="12">
      <c r="X816" s="13" t="s">
        <v>35</v>
      </c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24:40" ht="12">
      <c r="X817" s="13" t="s">
        <v>35</v>
      </c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ht="12">
      <c r="X818" s="13" t="s">
        <v>35</v>
      </c>
    </row>
    <row r="819" ht="12">
      <c r="X819" s="13" t="s">
        <v>35</v>
      </c>
    </row>
    <row r="820" ht="12">
      <c r="X820" s="13" t="s">
        <v>35</v>
      </c>
    </row>
    <row r="821" ht="12">
      <c r="X821" s="13" t="s">
        <v>35</v>
      </c>
    </row>
    <row r="822" ht="12">
      <c r="X822" s="13" t="s">
        <v>35</v>
      </c>
    </row>
    <row r="823" ht="12">
      <c r="X823" s="13" t="s">
        <v>35</v>
      </c>
    </row>
    <row r="824" ht="12">
      <c r="X824" s="13" t="s">
        <v>35</v>
      </c>
    </row>
    <row r="825" ht="12">
      <c r="X825" s="13" t="s">
        <v>35</v>
      </c>
    </row>
    <row r="826" ht="12">
      <c r="X826" s="13" t="s">
        <v>35</v>
      </c>
    </row>
    <row r="827" ht="12">
      <c r="X827" s="13" t="s">
        <v>35</v>
      </c>
    </row>
    <row r="828" ht="12">
      <c r="X828" s="13" t="s">
        <v>35</v>
      </c>
    </row>
    <row r="829" ht="12">
      <c r="X829" s="13" t="s">
        <v>35</v>
      </c>
    </row>
    <row r="830" ht="12">
      <c r="X830" s="13" t="s">
        <v>35</v>
      </c>
    </row>
    <row r="831" ht="12">
      <c r="X831" s="13" t="s">
        <v>35</v>
      </c>
    </row>
    <row r="832" ht="12">
      <c r="X832" s="13" t="s">
        <v>35</v>
      </c>
    </row>
    <row r="833" ht="12">
      <c r="X833" s="13" t="s">
        <v>35</v>
      </c>
    </row>
    <row r="834" ht="12">
      <c r="X834" s="13" t="s">
        <v>35</v>
      </c>
    </row>
    <row r="835" ht="12">
      <c r="X835" s="13" t="s">
        <v>35</v>
      </c>
    </row>
    <row r="836" spans="1:40" ht="12">
      <c r="A836" s="2" t="s">
        <v>3</v>
      </c>
      <c r="B836" s="2" t="s">
        <v>3</v>
      </c>
      <c r="C836" s="2" t="s">
        <v>3</v>
      </c>
      <c r="D836" s="2" t="s">
        <v>3</v>
      </c>
      <c r="E836" s="2" t="s">
        <v>3</v>
      </c>
      <c r="F836" s="2" t="s">
        <v>3</v>
      </c>
      <c r="G836" s="2" t="s">
        <v>3</v>
      </c>
      <c r="H836" s="2" t="s">
        <v>3</v>
      </c>
      <c r="I836" s="2" t="s">
        <v>3</v>
      </c>
      <c r="J836" s="2" t="s">
        <v>3</v>
      </c>
      <c r="K836" s="2" t="s">
        <v>3</v>
      </c>
      <c r="L836" s="2" t="s">
        <v>3</v>
      </c>
      <c r="M836" s="2" t="s">
        <v>3</v>
      </c>
      <c r="N836" s="2" t="s">
        <v>3</v>
      </c>
      <c r="O836" s="2" t="s">
        <v>3</v>
      </c>
      <c r="P836" s="2" t="s">
        <v>3</v>
      </c>
      <c r="Q836" s="2" t="s">
        <v>3</v>
      </c>
      <c r="R836" s="2" t="s">
        <v>3</v>
      </c>
      <c r="S836" s="2" t="s">
        <v>3</v>
      </c>
      <c r="T836" s="2" t="s">
        <v>3</v>
      </c>
      <c r="U836" s="2" t="s">
        <v>3</v>
      </c>
      <c r="V836" s="2" t="s">
        <v>3</v>
      </c>
      <c r="W836" s="2" t="s">
        <v>3</v>
      </c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2:40" ht="12">
      <c r="B837" s="6">
        <v>16</v>
      </c>
      <c r="C837" s="6">
        <v>7</v>
      </c>
      <c r="E837" s="6">
        <v>7</v>
      </c>
      <c r="F837" s="6">
        <v>7</v>
      </c>
      <c r="G837" s="6">
        <v>7</v>
      </c>
      <c r="H837" s="6">
        <v>7</v>
      </c>
      <c r="I837" s="6">
        <v>7</v>
      </c>
      <c r="J837" s="6">
        <v>7</v>
      </c>
      <c r="K837" s="6">
        <v>7</v>
      </c>
      <c r="L837" s="6">
        <v>7</v>
      </c>
      <c r="M837" s="6">
        <v>7</v>
      </c>
      <c r="N837" s="6">
        <v>7</v>
      </c>
      <c r="O837" s="6">
        <v>7</v>
      </c>
      <c r="P837" s="6">
        <v>7</v>
      </c>
      <c r="Q837" s="6">
        <v>7</v>
      </c>
      <c r="AA837" s="4"/>
      <c r="AB837" s="4"/>
      <c r="AC837" s="4"/>
      <c r="AD837" s="4"/>
      <c r="AE837" s="4"/>
      <c r="AF837" s="4"/>
      <c r="AG837" s="4"/>
      <c r="AH837" s="4"/>
      <c r="AN837" s="18" t="s">
        <v>35</v>
      </c>
    </row>
    <row r="838" spans="18:40" ht="12">
      <c r="R838" s="6">
        <f>SUM(B837:Q842)</f>
        <v>115</v>
      </c>
      <c r="AA838" s="4"/>
      <c r="AB838" s="4"/>
      <c r="AC838" s="4"/>
      <c r="AD838" s="4"/>
      <c r="AE838" s="4"/>
      <c r="AF838" s="4"/>
      <c r="AG838" s="4"/>
      <c r="AH838" s="4"/>
      <c r="AN838" s="18" t="s">
        <v>35</v>
      </c>
    </row>
    <row r="839" spans="2:40" ht="12">
      <c r="B839" s="6">
        <f>((0-0)/2)+0</f>
        <v>0</v>
      </c>
      <c r="AA839" s="4"/>
      <c r="AD839" s="4"/>
      <c r="AF839" s="4"/>
      <c r="AG839" s="4"/>
      <c r="AH839" s="4"/>
      <c r="AN839" s="18" t="s">
        <v>35</v>
      </c>
    </row>
    <row r="840" spans="2:40" ht="12">
      <c r="B840" s="1" t="s">
        <v>1172</v>
      </c>
      <c r="C840" s="1" t="s">
        <v>14</v>
      </c>
      <c r="AN840" s="18" t="s">
        <v>35</v>
      </c>
    </row>
    <row r="841" spans="2:40" ht="12">
      <c r="B841" s="6">
        <f>COUNT(#VALUE!)</f>
        <v>1</v>
      </c>
      <c r="C841" s="1" t="s">
        <v>1173</v>
      </c>
      <c r="AA841" s="4"/>
      <c r="AD841" s="4"/>
      <c r="AG841" s="4"/>
      <c r="AH841" s="4"/>
      <c r="AN841" s="18" t="s">
        <v>35</v>
      </c>
    </row>
    <row r="842" spans="26:40" ht="12">
      <c r="Z842" s="5"/>
      <c r="AA842" s="4"/>
      <c r="AB842" s="21"/>
      <c r="AC842" s="5"/>
      <c r="AD842" s="4"/>
      <c r="AG842" s="4"/>
      <c r="AH842" s="4"/>
      <c r="AN842" s="18" t="s">
        <v>35</v>
      </c>
    </row>
    <row r="843" spans="1:40" ht="12">
      <c r="A843" s="1" t="s">
        <v>1174</v>
      </c>
      <c r="E843" s="1" t="s">
        <v>1175</v>
      </c>
      <c r="AA843" s="4"/>
      <c r="AD843" s="4"/>
      <c r="AG843" s="4"/>
      <c r="AH843" s="4"/>
      <c r="AN843" s="18" t="s">
        <v>35</v>
      </c>
    </row>
    <row r="844" spans="25:40" ht="12">
      <c r="Y844" s="2" t="s">
        <v>1176</v>
      </c>
      <c r="Z844" s="2" t="s">
        <v>1176</v>
      </c>
      <c r="AA844" s="2" t="s">
        <v>1176</v>
      </c>
      <c r="AB844" s="2" t="s">
        <v>1176</v>
      </c>
      <c r="AC844" s="2" t="s">
        <v>1176</v>
      </c>
      <c r="AD844" s="2" t="s">
        <v>1176</v>
      </c>
      <c r="AE844" s="2" t="s">
        <v>1176</v>
      </c>
      <c r="AF844" s="2" t="s">
        <v>1176</v>
      </c>
      <c r="AG844" s="2" t="s">
        <v>1176</v>
      </c>
      <c r="AH844" s="2" t="s">
        <v>1176</v>
      </c>
      <c r="AI844" s="2" t="s">
        <v>1176</v>
      </c>
      <c r="AJ844" s="2" t="s">
        <v>1176</v>
      </c>
      <c r="AK844" s="2" t="s">
        <v>1176</v>
      </c>
      <c r="AL844" s="2" t="s">
        <v>1176</v>
      </c>
      <c r="AM844" s="2" t="s">
        <v>1176</v>
      </c>
      <c r="AN844" s="18" t="s">
        <v>35</v>
      </c>
    </row>
    <row r="845" spans="1:40" ht="12">
      <c r="A845" s="1" t="s">
        <v>1177</v>
      </c>
      <c r="B845" s="1" t="s">
        <v>1178</v>
      </c>
      <c r="E845" s="1" t="s">
        <v>1179</v>
      </c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18" t="s">
        <v>35</v>
      </c>
    </row>
    <row r="846" spans="2:40" ht="12">
      <c r="B846" s="1" t="s">
        <v>1180</v>
      </c>
      <c r="Z846" s="10" t="s">
        <v>1181</v>
      </c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18" t="s">
        <v>35</v>
      </c>
    </row>
    <row r="847" spans="2:40" ht="12">
      <c r="B847" s="1" t="s">
        <v>1182</v>
      </c>
      <c r="W847" s="1" t="s">
        <v>1183</v>
      </c>
      <c r="AN847" s="18" t="s">
        <v>35</v>
      </c>
    </row>
    <row r="848" spans="26:40" ht="12">
      <c r="Z848" s="3" t="s">
        <v>16</v>
      </c>
      <c r="AA848" s="3" t="s">
        <v>16</v>
      </c>
      <c r="AB848" s="3" t="s">
        <v>16</v>
      </c>
      <c r="AC848" s="3" t="s">
        <v>16</v>
      </c>
      <c r="AD848" s="3" t="s">
        <v>16</v>
      </c>
      <c r="AE848" s="3" t="s">
        <v>16</v>
      </c>
      <c r="AF848" s="3" t="s">
        <v>16</v>
      </c>
      <c r="AG848" s="3" t="s">
        <v>16</v>
      </c>
      <c r="AH848" s="3" t="s">
        <v>16</v>
      </c>
      <c r="AI848" s="3" t="s">
        <v>16</v>
      </c>
      <c r="AJ848" s="3" t="s">
        <v>16</v>
      </c>
      <c r="AL848" s="4"/>
      <c r="AM848" s="4"/>
      <c r="AN848" s="18" t="s">
        <v>35</v>
      </c>
    </row>
    <row r="849" spans="1:40" ht="12">
      <c r="A849" s="1" t="s">
        <v>1184</v>
      </c>
      <c r="Z849" s="1" t="s">
        <v>1185</v>
      </c>
      <c r="AA849" s="1" t="s">
        <v>1186</v>
      </c>
      <c r="AB849" s="1" t="s">
        <v>1187</v>
      </c>
      <c r="AC849" s="1" t="s">
        <v>1188</v>
      </c>
      <c r="AD849" s="1" t="s">
        <v>1189</v>
      </c>
      <c r="AE849" s="1" t="s">
        <v>47</v>
      </c>
      <c r="AF849" s="1" t="s">
        <v>1190</v>
      </c>
      <c r="AG849" s="1" t="s">
        <v>1191</v>
      </c>
      <c r="AH849" s="1" t="s">
        <v>1192</v>
      </c>
      <c r="AI849" s="1" t="s">
        <v>1193</v>
      </c>
      <c r="AK849" s="4"/>
      <c r="AL849" s="4"/>
      <c r="AM849" s="4"/>
      <c r="AN849" s="18" t="s">
        <v>35</v>
      </c>
    </row>
    <row r="850" ht="12">
      <c r="AN850" s="18" t="s">
        <v>35</v>
      </c>
    </row>
    <row r="851" spans="1:40" ht="12">
      <c r="A851" s="1" t="s">
        <v>1194</v>
      </c>
      <c r="B851" s="1" t="s">
        <v>1195</v>
      </c>
      <c r="Y851" s="1" t="s">
        <v>1196</v>
      </c>
      <c r="AN851" s="18" t="s">
        <v>35</v>
      </c>
    </row>
    <row r="852" spans="2:40" ht="12">
      <c r="B852" s="1" t="s">
        <v>1197</v>
      </c>
      <c r="Z852" s="4"/>
      <c r="AA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18" t="s">
        <v>35</v>
      </c>
    </row>
    <row r="853" spans="2:40" ht="12">
      <c r="B853" s="1" t="s">
        <v>1198</v>
      </c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18" t="s">
        <v>35</v>
      </c>
    </row>
    <row r="854" spans="32:40" ht="12">
      <c r="AF854" s="7" t="s">
        <v>16</v>
      </c>
      <c r="AN854" s="18" t="s">
        <v>35</v>
      </c>
    </row>
    <row r="855" spans="26:40" ht="12">
      <c r="Z855" s="4"/>
      <c r="AB855" s="4"/>
      <c r="AC855" s="4"/>
      <c r="AD855" s="4"/>
      <c r="AE855" s="4"/>
      <c r="AF855" s="1" t="s">
        <v>1188</v>
      </c>
      <c r="AG855" s="4"/>
      <c r="AH855" s="4"/>
      <c r="AI855" s="4"/>
      <c r="AJ855" s="4"/>
      <c r="AK855" s="4"/>
      <c r="AL855" s="4"/>
      <c r="AM855" s="4"/>
      <c r="AN855" s="18" t="s">
        <v>35</v>
      </c>
    </row>
    <row r="856" spans="1:40" ht="12">
      <c r="A856" s="1" t="s">
        <v>1199</v>
      </c>
      <c r="B856" s="1" t="s">
        <v>1200</v>
      </c>
      <c r="G856" s="1" t="s">
        <v>1201</v>
      </c>
      <c r="H856" s="1" t="s">
        <v>1200</v>
      </c>
      <c r="AF856" s="1" t="s">
        <v>1189</v>
      </c>
      <c r="AN856" s="18" t="s">
        <v>35</v>
      </c>
    </row>
    <row r="857" spans="2:40" ht="12">
      <c r="B857" s="1" t="s">
        <v>1202</v>
      </c>
      <c r="H857" s="1" t="s">
        <v>1203</v>
      </c>
      <c r="Z857" s="4"/>
      <c r="AD857" s="10" t="s">
        <v>1204</v>
      </c>
      <c r="AF857" s="1" t="s">
        <v>47</v>
      </c>
      <c r="AN857" s="18" t="s">
        <v>35</v>
      </c>
    </row>
    <row r="858" spans="2:40" ht="12">
      <c r="B858" s="1" t="s">
        <v>1205</v>
      </c>
      <c r="H858" s="1" t="s">
        <v>1206</v>
      </c>
      <c r="AD858" s="1" t="s">
        <v>1207</v>
      </c>
      <c r="AE858" s="1" t="s">
        <v>1208</v>
      </c>
      <c r="AG858" s="1" t="s">
        <v>1207</v>
      </c>
      <c r="AH858" s="1" t="s">
        <v>1208</v>
      </c>
      <c r="AN858" s="18" t="s">
        <v>35</v>
      </c>
    </row>
    <row r="859" spans="2:40" ht="12">
      <c r="B859" s="1" t="s">
        <v>1209</v>
      </c>
      <c r="H859" s="1" t="s">
        <v>1209</v>
      </c>
      <c r="AD859" s="1" t="s">
        <v>1210</v>
      </c>
      <c r="AE859" s="1" t="s">
        <v>1210</v>
      </c>
      <c r="AG859" s="1" t="s">
        <v>1211</v>
      </c>
      <c r="AH859" s="1" t="s">
        <v>1211</v>
      </c>
      <c r="AN859" s="18" t="s">
        <v>35</v>
      </c>
    </row>
    <row r="860" spans="2:40" ht="12">
      <c r="B860" s="1" t="s">
        <v>1212</v>
      </c>
      <c r="H860" s="1" t="s">
        <v>1212</v>
      </c>
      <c r="Z860" s="21"/>
      <c r="AD860" s="21"/>
      <c r="AN860" s="18" t="s">
        <v>35</v>
      </c>
    </row>
    <row r="861" spans="2:40" ht="12">
      <c r="B861" s="1" t="s">
        <v>1213</v>
      </c>
      <c r="H861" s="1" t="s">
        <v>1213</v>
      </c>
      <c r="Z861" s="21"/>
      <c r="AC861" s="6">
        <v>1</v>
      </c>
      <c r="AD861" s="21">
        <f>AP907</f>
        <v>1768</v>
      </c>
      <c r="AE861" s="21">
        <f>BG949</f>
        <v>2068</v>
      </c>
      <c r="AG861" s="21">
        <f>AQ907</f>
        <v>5550</v>
      </c>
      <c r="AH861" s="21">
        <f>BH949</f>
        <v>5754</v>
      </c>
      <c r="AN861" s="18" t="s">
        <v>35</v>
      </c>
    </row>
    <row r="862" spans="26:40" ht="12">
      <c r="Z862" s="21"/>
      <c r="AC862" s="6">
        <v>2</v>
      </c>
      <c r="AD862" s="21">
        <f>AR907</f>
        <v>2078.5</v>
      </c>
      <c r="AE862" s="21">
        <f>BI949</f>
        <v>2419.5</v>
      </c>
      <c r="AG862" s="21">
        <f>AS907</f>
        <v>6375.5</v>
      </c>
      <c r="AH862" s="21">
        <f>BJ949</f>
        <v>6394.5</v>
      </c>
      <c r="AN862" s="18" t="s">
        <v>35</v>
      </c>
    </row>
    <row r="863" spans="26:40" ht="12">
      <c r="Z863" s="21"/>
      <c r="AC863" s="6">
        <v>3</v>
      </c>
      <c r="AD863" s="21">
        <f>AT907</f>
        <v>1547</v>
      </c>
      <c r="AE863" s="21">
        <f>BK949</f>
        <v>1643</v>
      </c>
      <c r="AG863" s="21">
        <f>AU907</f>
        <v>5385</v>
      </c>
      <c r="AH863" s="21">
        <f>BL949</f>
        <v>4492</v>
      </c>
      <c r="AN863" s="18" t="s">
        <v>35</v>
      </c>
    </row>
    <row r="864" spans="26:40" ht="12">
      <c r="Z864" s="21"/>
      <c r="AC864" s="6">
        <v>4</v>
      </c>
      <c r="AD864" s="21">
        <f>AV907</f>
        <v>1670</v>
      </c>
      <c r="AE864" s="21">
        <f>BM949</f>
        <v>1800</v>
      </c>
      <c r="AG864" s="21">
        <f>AW907</f>
        <v>4797</v>
      </c>
      <c r="AH864" s="21">
        <f>BN949</f>
        <v>4319</v>
      </c>
      <c r="AN864" s="18" t="s">
        <v>35</v>
      </c>
    </row>
    <row r="865" spans="26:40" ht="12">
      <c r="Z865" s="21"/>
      <c r="AC865" s="6">
        <v>5</v>
      </c>
      <c r="AD865" s="21">
        <f>AX907</f>
        <v>1608</v>
      </c>
      <c r="AE865" s="21">
        <f>BO949</f>
        <v>1700</v>
      </c>
      <c r="AG865" s="21">
        <f>AY907</f>
        <v>4308</v>
      </c>
      <c r="AH865" s="21">
        <f>BP949</f>
        <v>4272</v>
      </c>
      <c r="AN865" s="18" t="s">
        <v>35</v>
      </c>
    </row>
    <row r="866" spans="26:40" ht="12">
      <c r="Z866" s="21"/>
      <c r="AC866" s="6">
        <v>6</v>
      </c>
      <c r="AD866" s="21">
        <f>AZ907</f>
        <v>1646</v>
      </c>
      <c r="AE866" s="22" t="s">
        <v>898</v>
      </c>
      <c r="AG866" s="21">
        <f>BA907</f>
        <v>4146</v>
      </c>
      <c r="AH866" s="22" t="s">
        <v>430</v>
      </c>
      <c r="AN866" s="18" t="s">
        <v>35</v>
      </c>
    </row>
    <row r="868" spans="26:40" ht="12">
      <c r="Z868" s="21"/>
      <c r="AC868" s="6">
        <v>1</v>
      </c>
      <c r="AD868" s="21">
        <f>BB907</f>
        <v>900</v>
      </c>
      <c r="AE868" s="22" t="s">
        <v>898</v>
      </c>
      <c r="AG868" s="21">
        <f>BC907</f>
        <v>3078</v>
      </c>
      <c r="AH868" s="22" t="s">
        <v>430</v>
      </c>
      <c r="AN868" s="18" t="s">
        <v>35</v>
      </c>
    </row>
    <row r="869" spans="26:40" ht="12">
      <c r="Z869" s="21"/>
      <c r="AC869" s="6">
        <v>2</v>
      </c>
      <c r="AD869" s="21">
        <f>BD907</f>
        <v>553.5</v>
      </c>
      <c r="AE869" s="22" t="s">
        <v>898</v>
      </c>
      <c r="AG869" s="21">
        <f>BE907</f>
        <v>972</v>
      </c>
      <c r="AH869" s="22" t="s">
        <v>430</v>
      </c>
      <c r="AN869" s="18" t="s">
        <v>35</v>
      </c>
    </row>
    <row r="870" spans="26:40" ht="12">
      <c r="Z870" s="21"/>
      <c r="AD870" s="23" t="s">
        <v>1214</v>
      </c>
      <c r="AN870" s="18" t="s">
        <v>35</v>
      </c>
    </row>
    <row r="871" spans="26:40" ht="12">
      <c r="Z871" s="21"/>
      <c r="AD871" s="21"/>
      <c r="AN871" s="18" t="s">
        <v>35</v>
      </c>
    </row>
    <row r="872" spans="26:40" ht="12">
      <c r="Z872" s="21"/>
      <c r="AD872" s="21"/>
      <c r="AN872" s="18" t="s">
        <v>35</v>
      </c>
    </row>
    <row r="873" spans="30:40" ht="12">
      <c r="AD873" s="21"/>
      <c r="AN873" s="18" t="s">
        <v>35</v>
      </c>
    </row>
    <row r="874" ht="12">
      <c r="AN874" s="18" t="s">
        <v>35</v>
      </c>
    </row>
    <row r="875" ht="12">
      <c r="AN875" s="18" t="s">
        <v>35</v>
      </c>
    </row>
    <row r="876" ht="12">
      <c r="AN876" s="18" t="s">
        <v>35</v>
      </c>
    </row>
    <row r="877" spans="33:40" ht="12">
      <c r="AG877" s="24"/>
      <c r="AH877" s="24"/>
      <c r="AI877" s="24"/>
      <c r="AN877" s="18" t="s">
        <v>35</v>
      </c>
    </row>
    <row r="878" spans="33:40" ht="12">
      <c r="AG878" s="24"/>
      <c r="AH878" s="24"/>
      <c r="AI878" s="24"/>
      <c r="AN878" s="18" t="s">
        <v>35</v>
      </c>
    </row>
    <row r="879" spans="33:40" ht="12">
      <c r="AG879" s="24"/>
      <c r="AH879" s="24"/>
      <c r="AI879" s="24"/>
      <c r="AN879" s="18" t="s">
        <v>35</v>
      </c>
    </row>
    <row r="880" spans="33:40" ht="12">
      <c r="AG880" s="24"/>
      <c r="AH880" s="24"/>
      <c r="AI880" s="24"/>
      <c r="AN880" s="18" t="s">
        <v>35</v>
      </c>
    </row>
    <row r="881" spans="33:40" ht="12">
      <c r="AG881" s="24"/>
      <c r="AH881" s="24"/>
      <c r="AI881" s="24"/>
      <c r="AN881" s="18" t="s">
        <v>35</v>
      </c>
    </row>
    <row r="882" spans="33:40" ht="12">
      <c r="AG882" s="24"/>
      <c r="AH882" s="24"/>
      <c r="AI882" s="24"/>
      <c r="AN882" s="18" t="s">
        <v>35</v>
      </c>
    </row>
    <row r="883" spans="33:40" ht="12">
      <c r="AG883" s="24"/>
      <c r="AH883" s="24"/>
      <c r="AI883" s="24"/>
      <c r="AN883" s="18" t="s">
        <v>35</v>
      </c>
    </row>
    <row r="884" spans="33:40" ht="12">
      <c r="AG884" s="24"/>
      <c r="AH884" s="24"/>
      <c r="AI884" s="24"/>
      <c r="AN884" s="18" t="s">
        <v>35</v>
      </c>
    </row>
    <row r="885" spans="33:40" ht="12">
      <c r="AG885" s="24"/>
      <c r="AH885" s="24"/>
      <c r="AI885" s="24"/>
      <c r="AN885" s="18" t="s">
        <v>35</v>
      </c>
    </row>
    <row r="886" spans="33:40" ht="12">
      <c r="AG886" s="24"/>
      <c r="AH886" s="24"/>
      <c r="AI886" s="24"/>
      <c r="AN886" s="18" t="s">
        <v>35</v>
      </c>
    </row>
    <row r="887" spans="33:40" ht="12">
      <c r="AG887" s="24"/>
      <c r="AH887" s="24"/>
      <c r="AI887" s="24"/>
      <c r="AN887" s="18" t="s">
        <v>35</v>
      </c>
    </row>
    <row r="888" spans="33:40" ht="12">
      <c r="AG888" s="24"/>
      <c r="AH888" s="24"/>
      <c r="AI888" s="24"/>
      <c r="AN888" s="18" t="s">
        <v>35</v>
      </c>
    </row>
    <row r="889" spans="33:40" ht="12">
      <c r="AG889" s="24"/>
      <c r="AH889" s="24"/>
      <c r="AI889" s="24"/>
      <c r="AN889" s="18" t="s">
        <v>35</v>
      </c>
    </row>
    <row r="890" spans="33:40" ht="12">
      <c r="AG890" s="24"/>
      <c r="AH890" s="24"/>
      <c r="AI890" s="24"/>
      <c r="AN890" s="18" t="s">
        <v>35</v>
      </c>
    </row>
    <row r="891" spans="33:40" ht="12">
      <c r="AG891" s="24"/>
      <c r="AH891" s="24"/>
      <c r="AI891" s="24"/>
      <c r="AN891" s="18" t="s">
        <v>35</v>
      </c>
    </row>
    <row r="892" spans="33:40" ht="12">
      <c r="AG892" s="24"/>
      <c r="AH892" s="24"/>
      <c r="AI892" s="24"/>
      <c r="AN892" s="18" t="s">
        <v>35</v>
      </c>
    </row>
    <row r="893" spans="31:40" ht="12">
      <c r="AE893" s="24"/>
      <c r="AF893" s="24"/>
      <c r="AG893" s="24"/>
      <c r="AN893" s="18" t="s">
        <v>35</v>
      </c>
    </row>
    <row r="894" spans="31:57" ht="12">
      <c r="AE894" s="4"/>
      <c r="AF894" s="4"/>
      <c r="AG894" s="4"/>
      <c r="AH894" s="4"/>
      <c r="AI894" s="4"/>
      <c r="AJ894" s="4"/>
      <c r="AN894" s="18" t="s">
        <v>35</v>
      </c>
      <c r="AO894" s="6">
        <v>18</v>
      </c>
      <c r="AP894" s="6">
        <v>8</v>
      </c>
      <c r="AQ894" s="6">
        <v>7</v>
      </c>
      <c r="AR894" s="6">
        <v>7</v>
      </c>
      <c r="AS894" s="6">
        <v>7</v>
      </c>
      <c r="AT894" s="6">
        <v>7</v>
      </c>
      <c r="AU894" s="6">
        <v>7</v>
      </c>
      <c r="AV894" s="6">
        <v>7</v>
      </c>
      <c r="AW894" s="6">
        <v>7</v>
      </c>
      <c r="AX894" s="6">
        <v>7</v>
      </c>
      <c r="AY894" s="6">
        <v>7</v>
      </c>
      <c r="AZ894" s="6">
        <v>7</v>
      </c>
      <c r="BA894" s="6">
        <v>7</v>
      </c>
      <c r="BB894" s="6">
        <v>7</v>
      </c>
      <c r="BC894" s="6">
        <v>7</v>
      </c>
      <c r="BD894" s="6">
        <v>7</v>
      </c>
      <c r="BE894" s="6">
        <v>7</v>
      </c>
    </row>
    <row r="895" spans="27:41" ht="12"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O895" s="6">
        <f>SUM(AO894:BE894)</f>
        <v>131</v>
      </c>
    </row>
    <row r="896" spans="27:38" ht="12">
      <c r="AA896" s="4"/>
      <c r="AB896" s="4"/>
      <c r="AC896" s="4"/>
      <c r="AD896" s="4"/>
      <c r="AK896" s="4"/>
      <c r="AL896" s="4"/>
    </row>
    <row r="897" spans="27:41" ht="12"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O897" s="7" t="s">
        <v>1215</v>
      </c>
    </row>
    <row r="898" spans="27:38" ht="12"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2">
      <c r="AO899" s="7" t="s">
        <v>1216</v>
      </c>
    </row>
    <row r="900" ht="12">
      <c r="AO900" s="7" t="s">
        <v>1217</v>
      </c>
    </row>
    <row r="901" ht="12">
      <c r="AO901" s="7" t="s">
        <v>1214</v>
      </c>
    </row>
    <row r="903" spans="42:54" ht="12">
      <c r="AP903" s="7" t="s">
        <v>1218</v>
      </c>
      <c r="BB903" s="7" t="s">
        <v>1219</v>
      </c>
    </row>
    <row r="904" spans="42:56" ht="12">
      <c r="AP904" s="7" t="s">
        <v>39</v>
      </c>
      <c r="AR904" s="7" t="s">
        <v>44</v>
      </c>
      <c r="AT904" s="7" t="s">
        <v>47</v>
      </c>
      <c r="AV904" s="7" t="s">
        <v>56</v>
      </c>
      <c r="AX904" s="7" t="s">
        <v>65</v>
      </c>
      <c r="AZ904" s="7" t="s">
        <v>74</v>
      </c>
      <c r="BB904" s="7" t="s">
        <v>39</v>
      </c>
      <c r="BD904" s="7" t="s">
        <v>44</v>
      </c>
    </row>
    <row r="905" spans="42:57" ht="12">
      <c r="AP905" s="7" t="s">
        <v>1220</v>
      </c>
      <c r="AQ905" s="7" t="s">
        <v>1221</v>
      </c>
      <c r="AR905" s="7" t="s">
        <v>1220</v>
      </c>
      <c r="AS905" s="7" t="s">
        <v>1221</v>
      </c>
      <c r="AT905" s="7" t="s">
        <v>1220</v>
      </c>
      <c r="AU905" s="7" t="s">
        <v>1221</v>
      </c>
      <c r="AV905" s="7" t="s">
        <v>1220</v>
      </c>
      <c r="AW905" s="7" t="s">
        <v>1221</v>
      </c>
      <c r="AX905" s="7" t="s">
        <v>1220</v>
      </c>
      <c r="AY905" s="7" t="s">
        <v>1221</v>
      </c>
      <c r="AZ905" s="7" t="s">
        <v>1220</v>
      </c>
      <c r="BA905" s="7" t="s">
        <v>1221</v>
      </c>
      <c r="BB905" s="7" t="s">
        <v>1220</v>
      </c>
      <c r="BC905" s="7" t="s">
        <v>1221</v>
      </c>
      <c r="BD905" s="7" t="s">
        <v>1220</v>
      </c>
      <c r="BE905" s="7" t="s">
        <v>1221</v>
      </c>
    </row>
    <row r="906" spans="42:57" ht="12">
      <c r="AP906" s="7" t="s">
        <v>1222</v>
      </c>
      <c r="AQ906" s="7" t="s">
        <v>1222</v>
      </c>
      <c r="AR906" s="7" t="s">
        <v>1222</v>
      </c>
      <c r="AS906" s="7" t="s">
        <v>1222</v>
      </c>
      <c r="AT906" s="7" t="s">
        <v>1222</v>
      </c>
      <c r="AU906" s="7" t="s">
        <v>1222</v>
      </c>
      <c r="AV906" s="7" t="s">
        <v>1222</v>
      </c>
      <c r="AW906" s="7" t="s">
        <v>1222</v>
      </c>
      <c r="AX906" s="7" t="s">
        <v>1222</v>
      </c>
      <c r="AY906" s="7" t="s">
        <v>1222</v>
      </c>
      <c r="AZ906" s="7" t="s">
        <v>1222</v>
      </c>
      <c r="BA906" s="7" t="s">
        <v>1222</v>
      </c>
      <c r="BB906" s="7" t="s">
        <v>1222</v>
      </c>
      <c r="BC906" s="7" t="s">
        <v>1222</v>
      </c>
      <c r="BD906" s="7" t="s">
        <v>1222</v>
      </c>
      <c r="BE906" s="7" t="s">
        <v>1222</v>
      </c>
    </row>
    <row r="907" spans="41:61" ht="12">
      <c r="AO907" s="1" t="s">
        <v>1223</v>
      </c>
      <c r="AP907" s="21">
        <v>1768</v>
      </c>
      <c r="AQ907" s="21">
        <v>5550</v>
      </c>
      <c r="AR907" s="21">
        <v>2078.5</v>
      </c>
      <c r="AS907" s="21">
        <v>6375.5</v>
      </c>
      <c r="AT907" s="21">
        <v>1546</v>
      </c>
      <c r="AU907" s="21">
        <v>5385</v>
      </c>
      <c r="AV907" s="21">
        <v>1670</v>
      </c>
      <c r="AW907" s="21">
        <v>4797</v>
      </c>
      <c r="AX907" s="21">
        <v>1608</v>
      </c>
      <c r="AY907" s="21">
        <v>4308</v>
      </c>
      <c r="AZ907" s="21">
        <v>1646</v>
      </c>
      <c r="BA907" s="21">
        <v>4146</v>
      </c>
      <c r="BB907" s="21">
        <v>900</v>
      </c>
      <c r="BC907" s="21">
        <v>3078</v>
      </c>
      <c r="BD907" s="21">
        <v>553.5</v>
      </c>
      <c r="BE907" s="21">
        <v>972</v>
      </c>
      <c r="BH907" s="21"/>
      <c r="BI907" s="21">
        <v>534</v>
      </c>
    </row>
    <row r="908" spans="42:61" ht="12">
      <c r="AP908" s="4"/>
      <c r="AQ908" s="4"/>
      <c r="AR908" s="4"/>
      <c r="AS908" s="4"/>
      <c r="AT908" s="4"/>
      <c r="AU908" s="4"/>
      <c r="AV908" s="4"/>
      <c r="AW908" s="4"/>
      <c r="AX908" s="4"/>
      <c r="AZ908" s="4"/>
      <c r="BA908" s="4"/>
      <c r="BB908" s="4"/>
      <c r="BC908" s="4"/>
      <c r="BD908" s="4"/>
      <c r="BE908" s="4"/>
      <c r="BH908" s="5"/>
      <c r="BI908" s="21">
        <v>534</v>
      </c>
    </row>
    <row r="909" spans="41:61" ht="12">
      <c r="AO909" s="1" t="s">
        <v>1224</v>
      </c>
      <c r="AP909" s="4">
        <v>1911.5</v>
      </c>
      <c r="AQ909" s="4">
        <v>5215.5</v>
      </c>
      <c r="AR909" s="4">
        <v>2238</v>
      </c>
      <c r="AS909" s="4">
        <v>4248</v>
      </c>
      <c r="AT909" s="4">
        <v>1881.5</v>
      </c>
      <c r="AU909" s="4">
        <v>2956.5</v>
      </c>
      <c r="AV909" s="4">
        <v>1608</v>
      </c>
      <c r="AW909" s="4">
        <v>3555</v>
      </c>
      <c r="AX909" s="6">
        <v>1612.5</v>
      </c>
      <c r="AY909" s="6">
        <v>2405</v>
      </c>
      <c r="AZ909" s="4">
        <v>1395</v>
      </c>
      <c r="BA909" s="4">
        <v>2745</v>
      </c>
      <c r="BB909" s="6">
        <v>1035</v>
      </c>
      <c r="BC909" s="6">
        <v>1702</v>
      </c>
      <c r="BD909" s="6">
        <v>945</v>
      </c>
      <c r="BE909" s="6">
        <v>1552</v>
      </c>
      <c r="BG909" s="1" t="s">
        <v>725</v>
      </c>
      <c r="BH909" s="5">
        <v>1198.5</v>
      </c>
      <c r="BI909" s="21">
        <v>534</v>
      </c>
    </row>
    <row r="910" spans="41:61" ht="12">
      <c r="AO910" s="1" t="s">
        <v>1225</v>
      </c>
      <c r="AP910" s="4">
        <v>1838</v>
      </c>
      <c r="AQ910" s="4">
        <v>4718</v>
      </c>
      <c r="AR910" s="4"/>
      <c r="AS910" s="4"/>
      <c r="AT910" s="4">
        <v>1610</v>
      </c>
      <c r="AU910" s="4">
        <v>3060</v>
      </c>
      <c r="AV910" s="4"/>
      <c r="AW910" s="4"/>
      <c r="AX910" s="4">
        <v>1590</v>
      </c>
      <c r="AY910" s="4">
        <v>3050</v>
      </c>
      <c r="AZ910" s="4">
        <v>1500</v>
      </c>
      <c r="BA910" s="4">
        <v>3324</v>
      </c>
      <c r="BB910" s="6">
        <v>744</v>
      </c>
      <c r="BC910" s="6">
        <v>1704</v>
      </c>
      <c r="BD910" s="4"/>
      <c r="BE910" s="4"/>
      <c r="BI910" s="21">
        <v>534</v>
      </c>
    </row>
    <row r="911" spans="41:61" ht="12">
      <c r="AO911" s="1" t="s">
        <v>1226</v>
      </c>
      <c r="AP911" s="4">
        <v>1664</v>
      </c>
      <c r="AQ911" s="4">
        <v>6423.5</v>
      </c>
      <c r="AR911" s="4">
        <v>1777</v>
      </c>
      <c r="AS911" s="4">
        <v>6536.5</v>
      </c>
      <c r="AT911" s="6">
        <v>1701</v>
      </c>
      <c r="AU911" s="6">
        <v>6460</v>
      </c>
      <c r="AV911" s="4">
        <v>1700.5</v>
      </c>
      <c r="AW911" s="4">
        <v>6460</v>
      </c>
      <c r="AX911" s="4"/>
      <c r="AY911" s="4"/>
      <c r="AZ911" s="4"/>
      <c r="BA911" s="4"/>
      <c r="BB911" s="6">
        <v>990</v>
      </c>
      <c r="BC911" s="6">
        <v>3600</v>
      </c>
      <c r="BD911" s="4"/>
      <c r="BE911" s="4"/>
      <c r="BG911" s="1" t="s">
        <v>903</v>
      </c>
      <c r="BH911" s="21">
        <v>900</v>
      </c>
      <c r="BI911" s="21">
        <v>534</v>
      </c>
    </row>
    <row r="912" ht="12">
      <c r="BI912" s="21">
        <v>534</v>
      </c>
    </row>
    <row r="913" spans="41:61" ht="12">
      <c r="AO913" s="1" t="s">
        <v>1227</v>
      </c>
      <c r="AP913" s="4">
        <v>2175</v>
      </c>
      <c r="AQ913" s="4">
        <v>5757</v>
      </c>
      <c r="AR913" s="4">
        <v>2078.5</v>
      </c>
      <c r="AS913" s="4">
        <v>6394.5</v>
      </c>
      <c r="AT913" s="4">
        <v>1776</v>
      </c>
      <c r="AU913" s="4">
        <v>4458</v>
      </c>
      <c r="AV913" s="4">
        <v>1689</v>
      </c>
      <c r="AW913" s="4">
        <v>4371</v>
      </c>
      <c r="AX913" s="6">
        <v>1590</v>
      </c>
      <c r="AY913" s="6">
        <v>4272</v>
      </c>
      <c r="AZ913" s="4">
        <v>1521</v>
      </c>
      <c r="BA913" s="4">
        <v>4203</v>
      </c>
      <c r="BB913" s="6">
        <v>1092</v>
      </c>
      <c r="BC913" s="6">
        <v>3018</v>
      </c>
      <c r="BD913" s="6">
        <v>556</v>
      </c>
      <c r="BE913" s="6">
        <v>951</v>
      </c>
      <c r="BG913" s="1" t="s">
        <v>36</v>
      </c>
      <c r="BH913" s="21">
        <v>810</v>
      </c>
      <c r="BI913" s="21">
        <v>534</v>
      </c>
    </row>
    <row r="914" spans="41:61" ht="12">
      <c r="AO914" s="1" t="s">
        <v>1228</v>
      </c>
      <c r="AP914" s="4">
        <v>1998</v>
      </c>
      <c r="AQ914" s="4">
        <v>5358</v>
      </c>
      <c r="AR914" s="4">
        <v>1880</v>
      </c>
      <c r="AS914" s="4">
        <v>5240</v>
      </c>
      <c r="AT914" s="4">
        <v>1544</v>
      </c>
      <c r="AU914" s="4">
        <v>4224</v>
      </c>
      <c r="AV914" s="4">
        <v>1630</v>
      </c>
      <c r="AW914" s="4">
        <v>4310</v>
      </c>
      <c r="AX914" s="4">
        <v>1560</v>
      </c>
      <c r="AY914" s="4">
        <v>4240</v>
      </c>
      <c r="AZ914" s="4">
        <v>1440</v>
      </c>
      <c r="BA914" s="4">
        <v>4120</v>
      </c>
      <c r="BB914" s="4">
        <v>700</v>
      </c>
      <c r="BC914" s="4">
        <v>2100</v>
      </c>
      <c r="BD914" s="6">
        <v>375</v>
      </c>
      <c r="BE914" s="6">
        <v>750</v>
      </c>
      <c r="BI914" s="21">
        <v>534</v>
      </c>
    </row>
    <row r="915" spans="41:61" ht="12">
      <c r="AO915" s="1" t="s">
        <v>1229</v>
      </c>
      <c r="AP915" s="4">
        <v>2573</v>
      </c>
      <c r="AQ915" s="4">
        <v>5873</v>
      </c>
      <c r="AR915" s="4">
        <v>1698</v>
      </c>
      <c r="AS915" s="4">
        <v>3498</v>
      </c>
      <c r="AT915" s="6">
        <v>1953</v>
      </c>
      <c r="AU915" s="6">
        <v>3472.5</v>
      </c>
      <c r="AV915" s="4">
        <v>1882.5</v>
      </c>
      <c r="AW915" s="4">
        <v>3574</v>
      </c>
      <c r="AX915" s="6">
        <v>1762</v>
      </c>
      <c r="AY915" s="6">
        <v>3562</v>
      </c>
      <c r="AZ915" s="4"/>
      <c r="BA915" s="4"/>
      <c r="BB915" s="6">
        <v>1058</v>
      </c>
      <c r="BC915" s="6">
        <v>2210</v>
      </c>
      <c r="BD915" s="4">
        <v>300</v>
      </c>
      <c r="BE915" s="4">
        <v>600</v>
      </c>
      <c r="BG915" s="1" t="s">
        <v>410</v>
      </c>
      <c r="BH915" s="21">
        <v>535</v>
      </c>
      <c r="BI915" s="21">
        <v>534</v>
      </c>
    </row>
    <row r="916" ht="12">
      <c r="BI916" s="21">
        <v>534</v>
      </c>
    </row>
    <row r="917" spans="27:61" ht="12"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O917" s="1" t="s">
        <v>1230</v>
      </c>
      <c r="AP917" s="4">
        <v>2903</v>
      </c>
      <c r="AQ917" s="4">
        <v>8507</v>
      </c>
      <c r="AR917" s="4"/>
      <c r="AS917" s="4"/>
      <c r="AT917" s="4">
        <v>2966</v>
      </c>
      <c r="AU917" s="4">
        <v>8192</v>
      </c>
      <c r="AV917" s="6">
        <v>2580</v>
      </c>
      <c r="AW917" s="6">
        <v>4734.5</v>
      </c>
      <c r="AX917" s="4">
        <v>2533</v>
      </c>
      <c r="AY917" s="4">
        <v>4527</v>
      </c>
      <c r="AZ917" s="4">
        <v>3195.5</v>
      </c>
      <c r="BA917" s="4">
        <v>6454</v>
      </c>
      <c r="BB917" s="6">
        <v>1560</v>
      </c>
      <c r="BC917" s="6">
        <v>4200</v>
      </c>
      <c r="BD917" s="4"/>
      <c r="BE917" s="4"/>
      <c r="BG917" s="1" t="s">
        <v>275</v>
      </c>
      <c r="BH917" s="21">
        <v>522</v>
      </c>
      <c r="BI917" s="21">
        <v>534</v>
      </c>
    </row>
    <row r="918" spans="27:61" ht="12"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O918" s="1" t="s">
        <v>1231</v>
      </c>
      <c r="AP918" s="4">
        <v>2473</v>
      </c>
      <c r="AQ918" s="4">
        <v>4433</v>
      </c>
      <c r="AR918" s="4">
        <v>2419.5</v>
      </c>
      <c r="AS918" s="4">
        <v>4379.5</v>
      </c>
      <c r="AT918" s="4">
        <v>2223</v>
      </c>
      <c r="AU918" s="4">
        <v>4183</v>
      </c>
      <c r="AV918" s="4"/>
      <c r="AW918" s="4"/>
      <c r="AX918" s="4">
        <v>2285</v>
      </c>
      <c r="AY918" s="4">
        <v>4245</v>
      </c>
      <c r="AZ918" s="4">
        <v>2201.5</v>
      </c>
      <c r="BA918" s="4">
        <v>4161.5</v>
      </c>
      <c r="BB918" s="6">
        <v>960</v>
      </c>
      <c r="BC918" s="6">
        <v>2000</v>
      </c>
      <c r="BD918" s="4"/>
      <c r="BE918" s="4"/>
      <c r="BI918" s="21">
        <v>534</v>
      </c>
    </row>
    <row r="919" spans="41:61" ht="12">
      <c r="AO919" s="1" t="s">
        <v>1232</v>
      </c>
      <c r="AP919" s="4">
        <v>1267.5</v>
      </c>
      <c r="AQ919" s="4">
        <v>7851.5</v>
      </c>
      <c r="AR919" s="4">
        <v>1540</v>
      </c>
      <c r="AS919" s="4">
        <v>8124</v>
      </c>
      <c r="AT919" s="4">
        <v>1255</v>
      </c>
      <c r="AU919" s="4">
        <v>6927</v>
      </c>
      <c r="AV919" s="6">
        <v>1344</v>
      </c>
      <c r="AW919" s="6">
        <v>7016</v>
      </c>
      <c r="AX919" s="4">
        <v>1043</v>
      </c>
      <c r="AY919" s="4">
        <v>6388</v>
      </c>
      <c r="AZ919" s="4">
        <v>1150</v>
      </c>
      <c r="BA919" s="4">
        <v>6168</v>
      </c>
      <c r="BB919" s="6">
        <v>557</v>
      </c>
      <c r="BC919" s="4">
        <v>4515</v>
      </c>
      <c r="BD919" s="4"/>
      <c r="BE919" s="4"/>
      <c r="BG919" s="1" t="s">
        <v>851</v>
      </c>
      <c r="BH919" s="5">
        <v>204</v>
      </c>
      <c r="BI919" s="21">
        <v>534</v>
      </c>
    </row>
    <row r="920" ht="12">
      <c r="BI920" s="21">
        <v>534</v>
      </c>
    </row>
    <row r="921" spans="27:61" ht="12"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O921" s="1" t="s">
        <v>1233</v>
      </c>
      <c r="AP921" s="4">
        <v>1767.5</v>
      </c>
      <c r="AQ921" s="4">
        <v>4958.5</v>
      </c>
      <c r="AR921" s="4"/>
      <c r="AS921" s="4"/>
      <c r="AT921" s="4">
        <v>1369</v>
      </c>
      <c r="AU921" s="4">
        <v>3398</v>
      </c>
      <c r="AV921" s="4">
        <v>1331.5</v>
      </c>
      <c r="AW921" s="4">
        <v>3361</v>
      </c>
      <c r="AX921" s="6">
        <v>1340</v>
      </c>
      <c r="AY921" s="6">
        <v>3369</v>
      </c>
      <c r="AZ921" s="4">
        <v>1393.5</v>
      </c>
      <c r="BA921" s="4">
        <v>3422.5</v>
      </c>
      <c r="BB921" s="6">
        <v>960</v>
      </c>
      <c r="BC921" s="6">
        <v>2550</v>
      </c>
      <c r="BD921" s="4">
        <v>1248.5</v>
      </c>
      <c r="BE921" s="4">
        <v>4038.5</v>
      </c>
      <c r="BI921" s="21">
        <v>534</v>
      </c>
    </row>
    <row r="922" spans="27:60" ht="12"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O922" s="1" t="s">
        <v>1234</v>
      </c>
      <c r="AP922" s="4">
        <v>2818</v>
      </c>
      <c r="AQ922" s="4">
        <v>7046</v>
      </c>
      <c r="AR922" s="4">
        <v>2762</v>
      </c>
      <c r="AS922" s="4">
        <v>7380</v>
      </c>
      <c r="AT922" s="4">
        <v>3112</v>
      </c>
      <c r="AU922" s="4">
        <v>5512</v>
      </c>
      <c r="AV922" s="4"/>
      <c r="AW922" s="4"/>
      <c r="AX922" s="6">
        <v>2545</v>
      </c>
      <c r="AY922" s="6">
        <v>4990</v>
      </c>
      <c r="AZ922" s="6">
        <v>2145</v>
      </c>
      <c r="BA922" s="4">
        <v>5300</v>
      </c>
      <c r="BB922" s="6">
        <v>900</v>
      </c>
      <c r="BC922" s="6">
        <v>1440</v>
      </c>
      <c r="BD922" s="4"/>
      <c r="BE922" s="4"/>
      <c r="BH922" s="4"/>
    </row>
    <row r="923" spans="41:57" ht="12">
      <c r="AO923" s="1" t="s">
        <v>1235</v>
      </c>
      <c r="AP923" s="4">
        <v>1898</v>
      </c>
      <c r="AQ923" s="4">
        <v>5498</v>
      </c>
      <c r="AR923" s="4">
        <v>1748</v>
      </c>
      <c r="AS923" s="4">
        <v>5350</v>
      </c>
      <c r="AT923" s="6">
        <v>1586</v>
      </c>
      <c r="AU923" s="6">
        <v>5188</v>
      </c>
      <c r="AV923" s="4">
        <v>1670</v>
      </c>
      <c r="AW923" s="4">
        <v>5270</v>
      </c>
      <c r="AX923" s="4">
        <v>1728</v>
      </c>
      <c r="AY923" s="4">
        <v>5328</v>
      </c>
      <c r="AZ923" s="4"/>
      <c r="BA923" s="4"/>
      <c r="BB923" s="6">
        <v>906</v>
      </c>
      <c r="BC923" s="6">
        <v>3506</v>
      </c>
      <c r="BD923" s="4">
        <v>219</v>
      </c>
      <c r="BE923" s="25" t="s">
        <v>430</v>
      </c>
    </row>
    <row r="925" spans="27:57" ht="12"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O925" s="1" t="s">
        <v>1236</v>
      </c>
      <c r="AP925" s="6">
        <v>1396</v>
      </c>
      <c r="AQ925" s="6">
        <v>5536</v>
      </c>
      <c r="AR925" s="4">
        <v>1243</v>
      </c>
      <c r="AS925" s="4">
        <v>5383</v>
      </c>
      <c r="AT925" s="6">
        <v>1336.5</v>
      </c>
      <c r="AU925" s="6">
        <v>5476.5</v>
      </c>
      <c r="AV925" s="6">
        <v>1258</v>
      </c>
      <c r="AW925" s="6">
        <v>5398</v>
      </c>
      <c r="AX925" s="6">
        <v>1261</v>
      </c>
      <c r="AY925" s="6">
        <v>5403</v>
      </c>
      <c r="AZ925" s="4">
        <v>1334</v>
      </c>
      <c r="BA925" s="4">
        <v>5474</v>
      </c>
      <c r="BB925" s="6">
        <v>605</v>
      </c>
      <c r="BC925" s="6">
        <v>1602</v>
      </c>
      <c r="BD925" s="6">
        <v>1112</v>
      </c>
      <c r="BE925" s="6">
        <v>4082</v>
      </c>
    </row>
    <row r="926" spans="27:60" ht="12"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O926" s="1" t="s">
        <v>1237</v>
      </c>
      <c r="AP926" s="4">
        <v>3714</v>
      </c>
      <c r="AQ926" s="4">
        <v>9906</v>
      </c>
      <c r="AR926" s="6">
        <v>3523.5</v>
      </c>
      <c r="AS926" s="6">
        <v>9136.5</v>
      </c>
      <c r="AT926" s="4">
        <v>3576</v>
      </c>
      <c r="AU926" s="4">
        <v>7240</v>
      </c>
      <c r="AV926" s="4">
        <v>2746</v>
      </c>
      <c r="AW926" s="4">
        <v>6270</v>
      </c>
      <c r="AX926" s="6">
        <v>3664</v>
      </c>
      <c r="AY926" s="6">
        <v>7990</v>
      </c>
      <c r="AZ926" s="4">
        <v>2896</v>
      </c>
      <c r="BA926" s="4">
        <v>6752</v>
      </c>
      <c r="BB926" s="4">
        <v>1230</v>
      </c>
      <c r="BC926" s="4">
        <v>4260</v>
      </c>
      <c r="BD926" s="4"/>
      <c r="BE926" s="4"/>
      <c r="BH926" s="4"/>
    </row>
    <row r="927" spans="41:60" ht="12">
      <c r="AO927" s="1" t="s">
        <v>1238</v>
      </c>
      <c r="AP927" s="4">
        <v>1928</v>
      </c>
      <c r="AQ927" s="4">
        <v>5486</v>
      </c>
      <c r="AR927" s="4"/>
      <c r="AS927" s="4"/>
      <c r="AT927" s="4">
        <v>1792</v>
      </c>
      <c r="AU927" s="4">
        <v>5078</v>
      </c>
      <c r="AV927" s="4"/>
      <c r="AW927" s="4"/>
      <c r="AX927" s="4"/>
      <c r="AY927" s="4"/>
      <c r="AZ927" s="4">
        <v>1719</v>
      </c>
      <c r="BA927" s="4">
        <v>3975</v>
      </c>
      <c r="BB927" s="6">
        <v>1067</v>
      </c>
      <c r="BC927" s="4">
        <v>3003</v>
      </c>
      <c r="BD927" s="4"/>
      <c r="BE927" s="4"/>
      <c r="BH927" s="4"/>
    </row>
    <row r="929" spans="27:41" ht="12"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O929" s="18" t="s">
        <v>1239</v>
      </c>
    </row>
    <row r="930" ht="12">
      <c r="AO930" s="18" t="s">
        <v>1240</v>
      </c>
    </row>
    <row r="931" ht="12">
      <c r="AO931" s="18" t="s">
        <v>1241</v>
      </c>
    </row>
    <row r="932" ht="12">
      <c r="AO932" s="18" t="s">
        <v>1242</v>
      </c>
    </row>
    <row r="933" ht="12">
      <c r="AO933" s="18" t="s">
        <v>1243</v>
      </c>
    </row>
    <row r="939" spans="18:58" ht="12">
      <c r="R939" s="21"/>
      <c r="S939" s="21"/>
      <c r="V939" s="21"/>
      <c r="W939" s="21"/>
      <c r="BF939" s="7" t="s">
        <v>1244</v>
      </c>
    </row>
    <row r="941" ht="12">
      <c r="BF941" s="7" t="s">
        <v>1216</v>
      </c>
    </row>
    <row r="942" ht="12">
      <c r="BF942" s="7" t="s">
        <v>1245</v>
      </c>
    </row>
    <row r="943" ht="12">
      <c r="BF943" s="7" t="s">
        <v>1214</v>
      </c>
    </row>
    <row r="945" ht="12">
      <c r="BG945" s="7" t="s">
        <v>1218</v>
      </c>
    </row>
    <row r="946" spans="59:69" ht="12">
      <c r="BG946" s="7" t="s">
        <v>39</v>
      </c>
      <c r="BI946" s="7" t="s">
        <v>44</v>
      </c>
      <c r="BK946" s="7" t="s">
        <v>47</v>
      </c>
      <c r="BM946" s="7" t="s">
        <v>56</v>
      </c>
      <c r="BO946" s="7" t="s">
        <v>65</v>
      </c>
      <c r="BQ946" s="7" t="s">
        <v>74</v>
      </c>
    </row>
    <row r="947" spans="59:70" ht="12">
      <c r="BG947" s="7" t="s">
        <v>1220</v>
      </c>
      <c r="BH947" s="7" t="s">
        <v>1221</v>
      </c>
      <c r="BI947" s="7" t="s">
        <v>1220</v>
      </c>
      <c r="BJ947" s="7" t="s">
        <v>1221</v>
      </c>
      <c r="BK947" s="7" t="s">
        <v>1220</v>
      </c>
      <c r="BL947" s="7" t="s">
        <v>1221</v>
      </c>
      <c r="BM947" s="7" t="s">
        <v>1220</v>
      </c>
      <c r="BN947" s="7" t="s">
        <v>1221</v>
      </c>
      <c r="BO947" s="7" t="s">
        <v>1220</v>
      </c>
      <c r="BP947" s="7" t="s">
        <v>1221</v>
      </c>
      <c r="BQ947" s="7" t="s">
        <v>1220</v>
      </c>
      <c r="BR947" s="7" t="s">
        <v>1221</v>
      </c>
    </row>
    <row r="948" spans="59:70" ht="12">
      <c r="BG948" s="7" t="s">
        <v>1222</v>
      </c>
      <c r="BH948" s="7" t="s">
        <v>1222</v>
      </c>
      <c r="BI948" s="7" t="s">
        <v>1222</v>
      </c>
      <c r="BJ948" s="7" t="s">
        <v>1222</v>
      </c>
      <c r="BK948" s="7" t="s">
        <v>1222</v>
      </c>
      <c r="BL948" s="7" t="s">
        <v>1222</v>
      </c>
      <c r="BM948" s="7" t="s">
        <v>1222</v>
      </c>
      <c r="BN948" s="7" t="s">
        <v>1222</v>
      </c>
      <c r="BO948" s="7" t="s">
        <v>1222</v>
      </c>
      <c r="BP948" s="7" t="s">
        <v>1222</v>
      </c>
      <c r="BQ948" s="7" t="s">
        <v>1222</v>
      </c>
      <c r="BR948" s="7" t="s">
        <v>1222</v>
      </c>
    </row>
    <row r="949" spans="58:70" ht="12">
      <c r="BF949" s="1" t="s">
        <v>1223</v>
      </c>
      <c r="BG949" s="21">
        <v>2068</v>
      </c>
      <c r="BH949" s="21">
        <v>5754</v>
      </c>
      <c r="BI949" s="21">
        <v>2419.5</v>
      </c>
      <c r="BJ949" s="21">
        <v>6394.5</v>
      </c>
      <c r="BK949" s="21">
        <v>1643</v>
      </c>
      <c r="BL949" s="21">
        <v>4492</v>
      </c>
      <c r="BM949" s="21">
        <v>1800</v>
      </c>
      <c r="BN949" s="21">
        <v>4319</v>
      </c>
      <c r="BO949" s="21">
        <v>1700</v>
      </c>
      <c r="BP949" s="21">
        <v>4272</v>
      </c>
      <c r="BQ949" s="21">
        <v>1671</v>
      </c>
      <c r="BR949" s="21">
        <v>4201</v>
      </c>
    </row>
    <row r="951" spans="58:68" ht="12">
      <c r="BF951" s="1" t="s">
        <v>1224</v>
      </c>
      <c r="BG951" s="4">
        <v>1911.5</v>
      </c>
      <c r="BH951" s="4">
        <v>5215.5</v>
      </c>
      <c r="BI951" s="4">
        <v>2448</v>
      </c>
      <c r="BJ951" s="4">
        <v>4668</v>
      </c>
      <c r="BK951" s="4">
        <v>2064.5</v>
      </c>
      <c r="BL951" s="4">
        <v>3432.5</v>
      </c>
      <c r="BM951" s="4">
        <v>1699.5</v>
      </c>
      <c r="BN951" s="4">
        <v>3594</v>
      </c>
      <c r="BO951" s="6">
        <v>1746</v>
      </c>
      <c r="BP951" s="6">
        <v>2605</v>
      </c>
    </row>
    <row r="952" spans="58:70" ht="12">
      <c r="BF952" s="1" t="s">
        <v>1225</v>
      </c>
      <c r="BG952" s="4">
        <v>2490</v>
      </c>
      <c r="BH952" s="4">
        <v>5550</v>
      </c>
      <c r="BI952" s="4"/>
      <c r="BJ952" s="4"/>
      <c r="BK952" s="4">
        <v>2118</v>
      </c>
      <c r="BL952" s="4">
        <v>4110</v>
      </c>
      <c r="BM952" s="4"/>
      <c r="BN952" s="4"/>
      <c r="BO952" s="4">
        <v>1828</v>
      </c>
      <c r="BP952" s="4">
        <v>3448</v>
      </c>
      <c r="BQ952" s="6">
        <v>1692</v>
      </c>
      <c r="BR952" s="6">
        <v>3876</v>
      </c>
    </row>
    <row r="953" spans="58:70" ht="12">
      <c r="BF953" s="1" t="s">
        <v>1226</v>
      </c>
      <c r="BG953" s="4">
        <v>2541</v>
      </c>
      <c r="BH953" s="4">
        <v>8613.5</v>
      </c>
      <c r="BI953" s="4">
        <v>2631</v>
      </c>
      <c r="BJ953" s="4">
        <v>8704</v>
      </c>
      <c r="BK953" s="6">
        <v>2585</v>
      </c>
      <c r="BL953" s="6">
        <v>8658</v>
      </c>
      <c r="BM953" s="4">
        <v>2578</v>
      </c>
      <c r="BN953" s="4">
        <v>8651</v>
      </c>
      <c r="BO953" s="4"/>
      <c r="BP953" s="4"/>
      <c r="BQ953" s="4"/>
      <c r="BR953" s="4"/>
    </row>
    <row r="955" spans="58:81" ht="12">
      <c r="BF955" s="1" t="s">
        <v>1227</v>
      </c>
      <c r="BG955" s="4">
        <v>2175</v>
      </c>
      <c r="BH955" s="4">
        <v>5757</v>
      </c>
      <c r="BI955" s="4">
        <v>2078.5</v>
      </c>
      <c r="BJ955" s="4">
        <v>6394.5</v>
      </c>
      <c r="BK955" s="4">
        <v>1776</v>
      </c>
      <c r="BL955" s="4">
        <v>4458</v>
      </c>
      <c r="BM955" s="4">
        <v>1689</v>
      </c>
      <c r="BN955" s="4">
        <v>4371</v>
      </c>
      <c r="BO955" s="6">
        <v>1590</v>
      </c>
      <c r="BP955" s="6">
        <v>4272</v>
      </c>
      <c r="BQ955" s="6">
        <v>1521</v>
      </c>
      <c r="BR955" s="6">
        <v>4203</v>
      </c>
      <c r="CC955" s="4"/>
    </row>
    <row r="956" spans="58:70" ht="12">
      <c r="BF956" s="1" t="s">
        <v>1228</v>
      </c>
      <c r="BG956" s="4">
        <v>2158</v>
      </c>
      <c r="BH956" s="4">
        <v>5838</v>
      </c>
      <c r="BI956" s="4">
        <v>2040</v>
      </c>
      <c r="BJ956" s="4">
        <v>5720</v>
      </c>
      <c r="BK956" s="4">
        <v>1684</v>
      </c>
      <c r="BL956" s="4">
        <v>4644</v>
      </c>
      <c r="BM956" s="4">
        <v>1770</v>
      </c>
      <c r="BN956" s="4">
        <v>4730</v>
      </c>
      <c r="BO956" s="4">
        <v>1700</v>
      </c>
      <c r="BP956" s="4">
        <v>4660</v>
      </c>
      <c r="BQ956" s="6">
        <v>1580</v>
      </c>
      <c r="BR956" s="6">
        <v>4540</v>
      </c>
    </row>
    <row r="957" spans="58:68" ht="12">
      <c r="BF957" s="1" t="s">
        <v>1229</v>
      </c>
      <c r="BG957" s="4">
        <v>2576</v>
      </c>
      <c r="BH957" s="4">
        <v>5876</v>
      </c>
      <c r="BI957" s="4">
        <v>1686</v>
      </c>
      <c r="BJ957" s="4">
        <v>3484</v>
      </c>
      <c r="BK957" s="6">
        <v>1948.5</v>
      </c>
      <c r="BL957" s="6">
        <v>3468</v>
      </c>
      <c r="BM957" s="4">
        <v>1812</v>
      </c>
      <c r="BN957" s="4">
        <v>3487</v>
      </c>
      <c r="BO957" s="6">
        <v>1762</v>
      </c>
      <c r="BP957" s="6">
        <v>3562</v>
      </c>
    </row>
    <row r="958" ht="12">
      <c r="CC958" s="4"/>
    </row>
    <row r="959" spans="58:70" ht="12">
      <c r="BF959" s="1" t="s">
        <v>1230</v>
      </c>
      <c r="BG959" s="6">
        <v>4471</v>
      </c>
      <c r="BH959" s="4">
        <v>7591</v>
      </c>
      <c r="BI959" s="4"/>
      <c r="BJ959" s="4"/>
      <c r="BK959" s="4">
        <v>4704</v>
      </c>
      <c r="BL959" s="4">
        <v>7728</v>
      </c>
      <c r="BM959" s="6">
        <v>3221.5</v>
      </c>
      <c r="BN959" s="6">
        <v>3253.5</v>
      </c>
      <c r="BO959" s="6">
        <v>2619</v>
      </c>
      <c r="BP959" s="6">
        <v>2811</v>
      </c>
      <c r="BQ959" s="6">
        <v>3240</v>
      </c>
      <c r="BR959" s="6">
        <v>5712</v>
      </c>
    </row>
    <row r="960" spans="58:70" ht="12">
      <c r="BF960" s="1" t="s">
        <v>1231</v>
      </c>
      <c r="BG960" s="4">
        <v>2473</v>
      </c>
      <c r="BH960" s="4">
        <v>4433</v>
      </c>
      <c r="BI960" s="4">
        <v>2419.5</v>
      </c>
      <c r="BJ960" s="4">
        <v>4379.5</v>
      </c>
      <c r="BK960" s="4">
        <v>2223</v>
      </c>
      <c r="BL960" s="4">
        <v>4183</v>
      </c>
      <c r="BO960" s="4">
        <v>2171.5</v>
      </c>
      <c r="BP960" s="4">
        <v>4131.5</v>
      </c>
      <c r="BQ960" s="4">
        <v>2201.5</v>
      </c>
      <c r="BR960" s="6">
        <v>4161.5</v>
      </c>
    </row>
    <row r="961" spans="58:70" ht="12">
      <c r="BF961" s="1" t="s">
        <v>1232</v>
      </c>
      <c r="BG961" s="6">
        <v>1268</v>
      </c>
      <c r="BH961" s="6">
        <v>7852</v>
      </c>
      <c r="BI961" s="6">
        <v>1540</v>
      </c>
      <c r="BJ961" s="6">
        <v>8124</v>
      </c>
      <c r="BK961" s="6">
        <v>1258</v>
      </c>
      <c r="BL961" s="6">
        <v>6930</v>
      </c>
      <c r="BM961" s="6">
        <v>1344</v>
      </c>
      <c r="BN961" s="6">
        <v>7016</v>
      </c>
      <c r="BO961" s="6">
        <v>1043</v>
      </c>
      <c r="BP961" s="6">
        <v>6388</v>
      </c>
      <c r="BQ961" s="6">
        <v>1150</v>
      </c>
      <c r="BR961" s="6">
        <v>6168</v>
      </c>
    </row>
    <row r="963" spans="58:70" ht="12">
      <c r="BF963" s="1" t="s">
        <v>1233</v>
      </c>
      <c r="BG963" s="4">
        <v>1849</v>
      </c>
      <c r="BH963" s="4">
        <v>5167</v>
      </c>
      <c r="BI963" s="4"/>
      <c r="BJ963" s="4"/>
      <c r="BK963" s="4">
        <v>1395</v>
      </c>
      <c r="BL963" s="4">
        <v>3381</v>
      </c>
      <c r="BM963" s="4">
        <v>1352</v>
      </c>
      <c r="BN963" s="4">
        <v>3338</v>
      </c>
      <c r="BO963" s="6">
        <v>1372</v>
      </c>
      <c r="BP963" s="6">
        <v>3358</v>
      </c>
      <c r="BQ963" s="6">
        <v>1437.5</v>
      </c>
      <c r="BR963" s="6">
        <v>3423.5</v>
      </c>
    </row>
    <row r="964" spans="58:70" ht="12">
      <c r="BF964" s="1" t="s">
        <v>1234</v>
      </c>
      <c r="BG964" s="4">
        <v>2818</v>
      </c>
      <c r="BH964" s="4">
        <v>7046</v>
      </c>
      <c r="BI964" s="4">
        <v>2762</v>
      </c>
      <c r="BJ964" s="4">
        <v>7380</v>
      </c>
      <c r="BK964" s="4">
        <v>3112</v>
      </c>
      <c r="BL964" s="4">
        <v>5512</v>
      </c>
      <c r="BM964" s="4"/>
      <c r="BN964" s="4"/>
      <c r="BO964" s="6">
        <v>2545</v>
      </c>
      <c r="BP964" s="6">
        <v>4990</v>
      </c>
      <c r="BQ964" s="6">
        <v>2870</v>
      </c>
      <c r="BR964" s="6">
        <v>4168</v>
      </c>
    </row>
    <row r="965" spans="58:68" ht="12">
      <c r="BF965" s="1" t="s">
        <v>1235</v>
      </c>
      <c r="BG965" s="4">
        <v>2308</v>
      </c>
      <c r="BH965" s="4">
        <v>5908</v>
      </c>
      <c r="BI965" s="4">
        <v>2118</v>
      </c>
      <c r="BJ965" s="4">
        <v>5720</v>
      </c>
      <c r="BK965" s="6">
        <v>2052</v>
      </c>
      <c r="BL965" s="6">
        <v>5654</v>
      </c>
      <c r="BM965" s="4">
        <v>2158</v>
      </c>
      <c r="BN965" s="4">
        <v>5758</v>
      </c>
      <c r="BO965" s="4">
        <v>2170</v>
      </c>
      <c r="BP965" s="6">
        <v>5770</v>
      </c>
    </row>
    <row r="967" spans="58:70" ht="12">
      <c r="BF967" s="1" t="s">
        <v>1236</v>
      </c>
      <c r="BG967" s="6">
        <v>1187</v>
      </c>
      <c r="BH967" s="6">
        <v>4499</v>
      </c>
      <c r="BI967" s="6">
        <v>1045</v>
      </c>
      <c r="BJ967" s="6">
        <v>4357</v>
      </c>
      <c r="BK967" s="6">
        <v>1124</v>
      </c>
      <c r="BL967" s="6">
        <v>4436</v>
      </c>
      <c r="BM967" s="6">
        <v>1040</v>
      </c>
      <c r="BN967" s="6">
        <v>4352</v>
      </c>
      <c r="BO967" s="6">
        <v>1032</v>
      </c>
      <c r="BP967" s="6">
        <v>4344</v>
      </c>
      <c r="BQ967" s="6">
        <v>1127</v>
      </c>
      <c r="BR967" s="6">
        <v>4439</v>
      </c>
    </row>
    <row r="968" spans="58:68" ht="12">
      <c r="BF968" s="1" t="s">
        <v>1237</v>
      </c>
      <c r="BG968" s="4">
        <v>3987</v>
      </c>
      <c r="BH968" s="4">
        <v>8310</v>
      </c>
      <c r="BI968" s="4">
        <v>3806.5</v>
      </c>
      <c r="BJ968" s="4">
        <v>9339.5</v>
      </c>
      <c r="BK968" s="4">
        <v>2784</v>
      </c>
      <c r="BL968" s="4">
        <v>7584</v>
      </c>
      <c r="BM968" s="4">
        <v>2970</v>
      </c>
      <c r="BN968" s="4">
        <v>6730</v>
      </c>
      <c r="BO968" s="6">
        <v>3814</v>
      </c>
      <c r="BP968" s="6">
        <v>7990</v>
      </c>
    </row>
    <row r="969" spans="58:70" ht="12">
      <c r="BF969" s="1" t="s">
        <v>1238</v>
      </c>
      <c r="BG969" s="4">
        <v>2034</v>
      </c>
      <c r="BH969" s="4">
        <v>5754</v>
      </c>
      <c r="BI969" s="4"/>
      <c r="BJ969" s="4"/>
      <c r="BK969" s="4">
        <v>2124</v>
      </c>
      <c r="BL969" s="4">
        <v>5492</v>
      </c>
      <c r="BM969" s="4"/>
      <c r="BN969" s="4"/>
      <c r="BO969" s="4"/>
      <c r="BP969" s="4"/>
      <c r="BQ969" s="6">
        <v>2022</v>
      </c>
      <c r="BR969" s="6">
        <v>4624</v>
      </c>
    </row>
    <row r="970" spans="27:38" ht="12"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2">
      <c r="BF971" s="18" t="s">
        <v>1246</v>
      </c>
    </row>
    <row r="972" ht="12">
      <c r="BF972" s="18" t="s">
        <v>1247</v>
      </c>
    </row>
    <row r="973" spans="27:38" ht="12"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27:38" ht="12"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27:38" ht="12"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27:70" ht="12"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BR976" s="7" t="s">
        <v>1248</v>
      </c>
    </row>
    <row r="977" spans="27:38" ht="12"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ht="12">
      <c r="BR978" s="7" t="s">
        <v>1216</v>
      </c>
    </row>
    <row r="979" ht="12">
      <c r="BR979" s="7" t="s">
        <v>1249</v>
      </c>
    </row>
    <row r="980" ht="12">
      <c r="BR980" s="7" t="s">
        <v>1214</v>
      </c>
    </row>
    <row r="982" spans="71:83" ht="12">
      <c r="BS982" s="7" t="s">
        <v>1250</v>
      </c>
      <c r="BU982" s="7" t="s">
        <v>1251</v>
      </c>
      <c r="BW982" s="7" t="s">
        <v>1252</v>
      </c>
      <c r="BY982" s="7" t="s">
        <v>1253</v>
      </c>
      <c r="CA982" s="7" t="s">
        <v>1254</v>
      </c>
      <c r="CC982" s="7" t="s">
        <v>1255</v>
      </c>
      <c r="CE982" s="7" t="s">
        <v>1256</v>
      </c>
    </row>
    <row r="983" spans="71:84" ht="12">
      <c r="BS983" s="7" t="s">
        <v>1220</v>
      </c>
      <c r="BT983" s="7" t="s">
        <v>1221</v>
      </c>
      <c r="BU983" s="7" t="s">
        <v>1220</v>
      </c>
      <c r="BV983" s="7" t="s">
        <v>1221</v>
      </c>
      <c r="BW983" s="7" t="s">
        <v>1220</v>
      </c>
      <c r="BX983" s="7" t="s">
        <v>1221</v>
      </c>
      <c r="BY983" s="7" t="s">
        <v>1220</v>
      </c>
      <c r="BZ983" s="7" t="s">
        <v>1221</v>
      </c>
      <c r="CA983" s="7" t="s">
        <v>1220</v>
      </c>
      <c r="CB983" s="7" t="s">
        <v>1221</v>
      </c>
      <c r="CC983" s="7" t="s">
        <v>1220</v>
      </c>
      <c r="CD983" s="7" t="s">
        <v>1221</v>
      </c>
      <c r="CE983" s="7" t="s">
        <v>1220</v>
      </c>
      <c r="CF983" s="7" t="s">
        <v>1221</v>
      </c>
    </row>
    <row r="984" spans="71:84" ht="12">
      <c r="BS984" s="7" t="s">
        <v>1222</v>
      </c>
      <c r="BT984" s="7" t="s">
        <v>1222</v>
      </c>
      <c r="BU984" s="7" t="s">
        <v>1222</v>
      </c>
      <c r="BV984" s="7" t="s">
        <v>1222</v>
      </c>
      <c r="BW984" s="7" t="s">
        <v>1222</v>
      </c>
      <c r="BX984" s="7" t="s">
        <v>1222</v>
      </c>
      <c r="BY984" s="7" t="s">
        <v>1222</v>
      </c>
      <c r="BZ984" s="7" t="s">
        <v>1222</v>
      </c>
      <c r="CA984" s="7" t="s">
        <v>1222</v>
      </c>
      <c r="CB984" s="7" t="s">
        <v>1222</v>
      </c>
      <c r="CC984" s="7" t="s">
        <v>1222</v>
      </c>
      <c r="CD984" s="7" t="s">
        <v>1222</v>
      </c>
      <c r="CE984" s="7" t="s">
        <v>1222</v>
      </c>
      <c r="CF984" s="7" t="s">
        <v>1222</v>
      </c>
    </row>
    <row r="985" spans="70:84" ht="12">
      <c r="BR985" s="26" t="s">
        <v>1223</v>
      </c>
      <c r="BS985" s="21">
        <v>2980</v>
      </c>
      <c r="BT985" s="21">
        <v>8290</v>
      </c>
      <c r="BU985" s="21">
        <v>6755</v>
      </c>
      <c r="BV985" s="21">
        <v>15491</v>
      </c>
      <c r="BW985" s="21">
        <v>5334</v>
      </c>
      <c r="BX985" s="21">
        <v>13785.5</v>
      </c>
      <c r="BY985" s="21">
        <v>3310</v>
      </c>
      <c r="BZ985" s="21">
        <v>7740</v>
      </c>
      <c r="CA985" s="21">
        <v>4162.5</v>
      </c>
      <c r="CB985" s="21">
        <v>13400</v>
      </c>
      <c r="CC985" s="21">
        <v>2700</v>
      </c>
      <c r="CD985" s="21">
        <v>8138</v>
      </c>
      <c r="CE985" s="21">
        <v>6948</v>
      </c>
      <c r="CF985" s="21">
        <v>15316</v>
      </c>
    </row>
    <row r="987" spans="70:84" ht="12">
      <c r="BR987" s="1" t="s">
        <v>1224</v>
      </c>
      <c r="BS987" s="4">
        <v>2798</v>
      </c>
      <c r="BT987" s="4">
        <v>5896</v>
      </c>
      <c r="BU987" s="6">
        <v>5679.5</v>
      </c>
      <c r="BV987" s="6">
        <v>14903.5</v>
      </c>
      <c r="BW987" s="4">
        <v>6551</v>
      </c>
      <c r="BX987" s="4">
        <v>13631</v>
      </c>
      <c r="BY987" s="4">
        <v>3577</v>
      </c>
      <c r="BZ987" s="4">
        <v>9397</v>
      </c>
      <c r="CA987" s="4">
        <v>2235</v>
      </c>
      <c r="CB987" s="4">
        <v>6705</v>
      </c>
      <c r="CC987" s="4">
        <v>2148</v>
      </c>
      <c r="CD987" s="4">
        <v>5658</v>
      </c>
      <c r="CE987" s="4"/>
      <c r="CF987" s="4"/>
    </row>
    <row r="988" spans="70:84" ht="12">
      <c r="BR988" s="1" t="s">
        <v>1225</v>
      </c>
      <c r="BS988" s="4">
        <v>2621</v>
      </c>
      <c r="BT988" s="4">
        <v>5477</v>
      </c>
      <c r="BU988" s="4">
        <v>6342</v>
      </c>
      <c r="BV988" s="4">
        <v>12684</v>
      </c>
      <c r="BW988" s="4"/>
      <c r="BX988" s="4"/>
      <c r="BY988" s="4"/>
      <c r="BZ988" s="4"/>
      <c r="CA988" s="4"/>
      <c r="CB988" s="4"/>
      <c r="CC988" s="4">
        <v>2880</v>
      </c>
      <c r="CD988" s="4">
        <v>5760</v>
      </c>
      <c r="CE988" s="4"/>
      <c r="CF988" s="4"/>
    </row>
    <row r="989" spans="70:84" ht="12">
      <c r="BR989" s="1" t="s">
        <v>1226</v>
      </c>
      <c r="BS989" s="4">
        <v>2833</v>
      </c>
      <c r="BT989" s="4">
        <v>9159</v>
      </c>
      <c r="BU989" s="4">
        <v>8148.5</v>
      </c>
      <c r="BV989" s="4">
        <v>21147.5</v>
      </c>
      <c r="BW989" s="4">
        <v>7167</v>
      </c>
      <c r="BX989" s="4">
        <v>18471</v>
      </c>
      <c r="BY989" s="4"/>
      <c r="BZ989" s="4"/>
      <c r="CA989" s="4">
        <v>6124</v>
      </c>
      <c r="CB989" s="4">
        <v>15619</v>
      </c>
      <c r="CC989" s="6">
        <v>2577.5</v>
      </c>
      <c r="CD989" s="6">
        <v>8650.5</v>
      </c>
      <c r="CE989" s="4"/>
      <c r="CF989" s="4"/>
    </row>
    <row r="991" spans="70:84" ht="12">
      <c r="BR991" s="1" t="s">
        <v>1227</v>
      </c>
      <c r="BS991" s="4">
        <v>3042.5</v>
      </c>
      <c r="BT991" s="4">
        <v>8573</v>
      </c>
      <c r="BU991" s="4">
        <v>4506</v>
      </c>
      <c r="BV991" s="4">
        <v>13035</v>
      </c>
      <c r="BW991" s="4">
        <v>4506</v>
      </c>
      <c r="BX991" s="4">
        <v>13035</v>
      </c>
      <c r="BY991" s="4"/>
      <c r="BZ991" s="4"/>
      <c r="CA991" s="4">
        <v>2817</v>
      </c>
      <c r="CB991" s="25" t="s">
        <v>430</v>
      </c>
      <c r="CC991" s="4">
        <v>2445</v>
      </c>
      <c r="CD991" s="4">
        <v>6570</v>
      </c>
      <c r="CE991" s="4"/>
      <c r="CF991" s="4"/>
    </row>
    <row r="992" spans="70:84" ht="12">
      <c r="BR992" s="1" t="s">
        <v>1228</v>
      </c>
      <c r="BS992" s="4">
        <v>2980</v>
      </c>
      <c r="BT992" s="4">
        <v>8310</v>
      </c>
      <c r="BU992" s="4">
        <v>5789</v>
      </c>
      <c r="BV992" s="4">
        <v>15529</v>
      </c>
      <c r="BW992" s="4">
        <v>4909</v>
      </c>
      <c r="BX992" s="4">
        <v>13999</v>
      </c>
      <c r="BY992" s="4"/>
      <c r="BZ992" s="4"/>
      <c r="CA992" s="4"/>
      <c r="CB992" s="4"/>
      <c r="CC992" s="4"/>
      <c r="CD992" s="4"/>
      <c r="CE992" s="4"/>
      <c r="CF992" s="4"/>
    </row>
    <row r="993" spans="70:84" ht="12">
      <c r="BR993" s="1" t="s">
        <v>1229</v>
      </c>
      <c r="BS993" s="4">
        <v>3327.5</v>
      </c>
      <c r="BT993" s="4">
        <v>6887.5</v>
      </c>
      <c r="BU993" s="4">
        <v>6776</v>
      </c>
      <c r="BV993" s="4">
        <v>14676</v>
      </c>
      <c r="BW993" s="4">
        <v>5736</v>
      </c>
      <c r="BX993" s="4">
        <v>10436</v>
      </c>
      <c r="BY993" s="4"/>
      <c r="BZ993" s="4"/>
      <c r="CA993" s="4">
        <v>4400</v>
      </c>
      <c r="CB993" s="4">
        <v>13400</v>
      </c>
      <c r="CC993" s="4"/>
      <c r="CD993" s="4"/>
      <c r="CE993" s="4"/>
      <c r="CF993" s="4"/>
    </row>
    <row r="995" spans="70:84" ht="12">
      <c r="BR995" s="1" t="s">
        <v>1230</v>
      </c>
      <c r="BS995" s="4">
        <v>6224.5</v>
      </c>
      <c r="BT995" s="4">
        <v>10693.5</v>
      </c>
      <c r="BU995" s="4">
        <v>10060</v>
      </c>
      <c r="BV995" s="4">
        <v>20011</v>
      </c>
      <c r="BW995" s="4">
        <v>8687</v>
      </c>
      <c r="BX995" s="4">
        <v>19392</v>
      </c>
      <c r="BY995" s="4"/>
      <c r="BZ995" s="4"/>
      <c r="CA995" s="4"/>
      <c r="CB995" s="4"/>
      <c r="CC995" s="6">
        <v>4011</v>
      </c>
      <c r="CD995" s="6">
        <v>9374</v>
      </c>
      <c r="CE995" s="4"/>
      <c r="CF995" s="4"/>
    </row>
    <row r="996" spans="70:84" ht="12">
      <c r="BR996" s="1" t="s">
        <v>1231</v>
      </c>
      <c r="BS996" s="4">
        <v>2785</v>
      </c>
      <c r="BT996" s="4">
        <v>4745</v>
      </c>
      <c r="BU996" s="4">
        <v>6705</v>
      </c>
      <c r="BV996" s="4">
        <v>12705</v>
      </c>
      <c r="BW996" s="4">
        <v>4505</v>
      </c>
      <c r="BX996" s="4">
        <v>10505</v>
      </c>
      <c r="BY996" s="4"/>
      <c r="BZ996" s="4"/>
      <c r="CA996" s="4">
        <v>4240</v>
      </c>
      <c r="CB996" s="4">
        <v>11740</v>
      </c>
      <c r="CC996" s="6">
        <v>2656</v>
      </c>
      <c r="CD996" s="6">
        <v>5116</v>
      </c>
      <c r="CE996" s="4"/>
      <c r="CF996" s="4"/>
    </row>
    <row r="997" spans="70:84" ht="12">
      <c r="BR997" s="1" t="s">
        <v>1232</v>
      </c>
      <c r="BS997" s="4">
        <v>1245</v>
      </c>
      <c r="BT997" s="4">
        <v>8921</v>
      </c>
      <c r="BU997" s="4">
        <v>2243.5</v>
      </c>
      <c r="BV997" s="4">
        <v>17503.5</v>
      </c>
      <c r="BW997" s="4">
        <v>2445</v>
      </c>
      <c r="BX997" s="4">
        <v>15711</v>
      </c>
      <c r="BY997" s="4"/>
      <c r="BZ997" s="4"/>
      <c r="CA997" s="4">
        <v>2228</v>
      </c>
      <c r="CB997" s="4">
        <v>14892</v>
      </c>
      <c r="CC997" s="6">
        <v>2186</v>
      </c>
      <c r="CD997" s="6">
        <v>9570</v>
      </c>
      <c r="CE997" s="4"/>
      <c r="CF997" s="4"/>
    </row>
    <row r="999" spans="70:84" ht="12">
      <c r="BR999" s="1" t="s">
        <v>1233</v>
      </c>
      <c r="BS999" s="4">
        <v>2160</v>
      </c>
      <c r="BT999" s="4">
        <v>6360</v>
      </c>
      <c r="BU999" s="4">
        <v>5708</v>
      </c>
      <c r="BV999" s="4">
        <v>13508</v>
      </c>
      <c r="BW999" s="4">
        <v>4998</v>
      </c>
      <c r="BX999" s="4">
        <v>12198</v>
      </c>
      <c r="BY999" s="4">
        <v>3310</v>
      </c>
      <c r="BZ999" s="4">
        <v>7648</v>
      </c>
      <c r="CA999" s="4">
        <v>4085</v>
      </c>
      <c r="CB999" s="4">
        <v>10905</v>
      </c>
      <c r="CC999" s="6">
        <v>3338</v>
      </c>
      <c r="CD999" s="6">
        <v>8138</v>
      </c>
      <c r="CE999" s="4">
        <v>6080</v>
      </c>
      <c r="CF999" s="4">
        <v>13880</v>
      </c>
    </row>
    <row r="1000" spans="70:84" ht="12">
      <c r="BR1000" s="1" t="s">
        <v>1234</v>
      </c>
      <c r="BS1000" s="4">
        <v>4400</v>
      </c>
      <c r="BT1000" s="4">
        <v>9350</v>
      </c>
      <c r="BU1000" s="4">
        <v>4962.5</v>
      </c>
      <c r="BV1000" s="4">
        <v>12397.5</v>
      </c>
      <c r="BW1000" s="4">
        <v>3390</v>
      </c>
      <c r="BX1000" s="4">
        <v>9240</v>
      </c>
      <c r="BY1000" s="4"/>
      <c r="BZ1000" s="4"/>
      <c r="CA1000" s="4"/>
      <c r="CB1000" s="4"/>
      <c r="CC1000" s="4"/>
      <c r="CD1000" s="4"/>
      <c r="CE1000" s="4"/>
      <c r="CF1000" s="4"/>
    </row>
    <row r="1001" spans="70:84" ht="12">
      <c r="BR1001" s="1" t="s">
        <v>1235</v>
      </c>
      <c r="BS1001" s="4">
        <v>2731</v>
      </c>
      <c r="BT1001" s="4">
        <v>6859</v>
      </c>
      <c r="BU1001" s="4">
        <v>8145</v>
      </c>
      <c r="BV1001" s="4">
        <v>13483</v>
      </c>
      <c r="BW1001" s="4">
        <v>5670</v>
      </c>
      <c r="BX1001" s="4">
        <v>11008</v>
      </c>
      <c r="BY1001" s="4"/>
      <c r="BZ1001" s="4"/>
      <c r="CA1001" s="4">
        <v>3866</v>
      </c>
      <c r="CB1001" s="4">
        <v>7994</v>
      </c>
      <c r="CC1001" s="6">
        <v>3288</v>
      </c>
      <c r="CD1001" s="6">
        <v>6888</v>
      </c>
      <c r="CE1001" s="4"/>
      <c r="CF1001" s="4"/>
    </row>
    <row r="1003" spans="70:84" ht="12">
      <c r="BR1003" s="1" t="s">
        <v>1236</v>
      </c>
      <c r="BS1003" s="6">
        <v>3695</v>
      </c>
      <c r="BT1003" s="6">
        <v>6345</v>
      </c>
      <c r="BU1003" s="6">
        <v>6890</v>
      </c>
      <c r="BV1003" s="6">
        <v>19990</v>
      </c>
      <c r="BW1003" s="6">
        <v>5788</v>
      </c>
      <c r="BX1003" s="6">
        <v>16588</v>
      </c>
      <c r="BY1003" s="4">
        <v>2130</v>
      </c>
      <c r="BZ1003" s="4">
        <v>7740</v>
      </c>
      <c r="CA1003" s="4">
        <v>6348</v>
      </c>
      <c r="CB1003" s="4">
        <v>17148</v>
      </c>
      <c r="CC1003" s="4"/>
      <c r="CD1003" s="4"/>
      <c r="CE1003" s="4">
        <v>7275</v>
      </c>
      <c r="CF1003" s="4">
        <v>22175</v>
      </c>
    </row>
    <row r="1004" spans="70:84" ht="12">
      <c r="BR1004" s="1" t="s">
        <v>1237</v>
      </c>
      <c r="BS1004" s="4">
        <v>5476</v>
      </c>
      <c r="BT1004" s="4">
        <v>13472</v>
      </c>
      <c r="BU1004" s="4">
        <v>8702.5</v>
      </c>
      <c r="BV1004" s="4">
        <v>19127.5</v>
      </c>
      <c r="BW1004" s="4">
        <v>8179</v>
      </c>
      <c r="BX1004" s="4">
        <v>17279</v>
      </c>
      <c r="BY1004" s="4"/>
      <c r="BZ1004" s="4"/>
      <c r="CA1004" s="4">
        <v>7116</v>
      </c>
      <c r="CB1004" s="4">
        <v>22781</v>
      </c>
      <c r="CC1004" s="4"/>
      <c r="CD1004" s="4"/>
      <c r="CE1004" s="4"/>
      <c r="CF1004" s="4"/>
    </row>
    <row r="1005" spans="70:84" ht="12">
      <c r="BR1005" s="1" t="s">
        <v>1238</v>
      </c>
      <c r="BS1005" s="4">
        <v>3384</v>
      </c>
      <c r="BT1005" s="4">
        <v>8540</v>
      </c>
      <c r="BU1005" s="4">
        <v>6795</v>
      </c>
      <c r="BV1005" s="4">
        <v>15027</v>
      </c>
      <c r="BW1005" s="4">
        <v>3984</v>
      </c>
      <c r="BX1005" s="4">
        <v>9754</v>
      </c>
      <c r="BY1005" s="4"/>
      <c r="BZ1005" s="4"/>
      <c r="CA1005" s="4"/>
      <c r="CB1005" s="4"/>
      <c r="CC1005" s="4">
        <v>2700</v>
      </c>
      <c r="CD1005" s="4">
        <v>7168</v>
      </c>
      <c r="CE1005" s="4">
        <v>6948</v>
      </c>
      <c r="CF1005" s="4">
        <v>15316</v>
      </c>
    </row>
    <row r="1007" ht="12">
      <c r="BR1007" s="18" t="s">
        <v>1246</v>
      </c>
    </row>
    <row r="1008" ht="12">
      <c r="BR1008" s="1" t="s">
        <v>1257</v>
      </c>
    </row>
    <row r="1010" ht="12">
      <c r="CG1010" s="1" t="s">
        <v>1258</v>
      </c>
    </row>
    <row r="1014" ht="12">
      <c r="CH1014" s="7" t="s">
        <v>1259</v>
      </c>
    </row>
    <row r="1018" ht="12">
      <c r="CJ1018" s="1" t="s">
        <v>1260</v>
      </c>
    </row>
    <row r="1178" ht="12">
      <c r="CM1178" s="1" t="s">
        <v>1261</v>
      </c>
    </row>
    <row r="1179" ht="12">
      <c r="CM1179" s="7" t="s">
        <v>1216</v>
      </c>
    </row>
    <row r="1180" ht="12">
      <c r="CM1180" s="7" t="s">
        <v>1262</v>
      </c>
    </row>
    <row r="1181" ht="12">
      <c r="CM1181" s="7" t="s">
        <v>1263</v>
      </c>
    </row>
    <row r="1182" ht="12">
      <c r="CM1182" s="7" t="s">
        <v>1264</v>
      </c>
    </row>
    <row r="1218" ht="12">
      <c r="CM1218" s="1" t="s">
        <v>1265</v>
      </c>
    </row>
    <row r="1219" ht="12">
      <c r="CY1219" s="1" t="s">
        <v>1266</v>
      </c>
    </row>
    <row r="1220" ht="12">
      <c r="CY1220" s="1" t="s">
        <v>1266</v>
      </c>
    </row>
    <row r="1221" ht="12">
      <c r="CY1221" s="1" t="s">
        <v>1266</v>
      </c>
    </row>
    <row r="1222" ht="12">
      <c r="CY1222" s="1" t="s">
        <v>1266</v>
      </c>
    </row>
    <row r="1223" ht="12">
      <c r="CY1223" s="1" t="s">
        <v>1266</v>
      </c>
    </row>
    <row r="1224" ht="12">
      <c r="CY1224" s="1" t="s">
        <v>1266</v>
      </c>
    </row>
    <row r="1225" ht="12">
      <c r="CY1225" s="1" t="s">
        <v>1266</v>
      </c>
    </row>
    <row r="1226" ht="12">
      <c r="CY1226" s="1" t="s">
        <v>1266</v>
      </c>
    </row>
    <row r="1227" ht="12">
      <c r="CY1227" s="1" t="s">
        <v>1266</v>
      </c>
    </row>
    <row r="1228" ht="12">
      <c r="CY1228" s="1" t="s">
        <v>1266</v>
      </c>
    </row>
    <row r="1229" ht="12">
      <c r="CY1229" s="1" t="s">
        <v>1266</v>
      </c>
    </row>
    <row r="1230" ht="12">
      <c r="CY1230" s="1" t="s">
        <v>1266</v>
      </c>
    </row>
    <row r="1231" ht="12">
      <c r="CY1231" s="1" t="s">
        <v>1266</v>
      </c>
    </row>
    <row r="1232" ht="12">
      <c r="CY1232" s="1" t="s">
        <v>1266</v>
      </c>
    </row>
    <row r="1233" ht="12">
      <c r="CY1233" s="1" t="s">
        <v>1266</v>
      </c>
    </row>
    <row r="1234" ht="12">
      <c r="CY1234" s="1" t="s">
        <v>1266</v>
      </c>
    </row>
    <row r="1235" ht="12">
      <c r="CY1235" s="1" t="s">
        <v>1266</v>
      </c>
    </row>
    <row r="1236" ht="12">
      <c r="CY1236" s="1" t="s">
        <v>1266</v>
      </c>
    </row>
    <row r="1237" ht="12">
      <c r="CY1237" s="1" t="s">
        <v>1266</v>
      </c>
    </row>
    <row r="1238" ht="12">
      <c r="CY1238" s="1" t="s">
        <v>1266</v>
      </c>
    </row>
    <row r="1239" ht="12">
      <c r="CY1239" s="1" t="s">
        <v>1266</v>
      </c>
    </row>
    <row r="1240" ht="12">
      <c r="CY1240" s="1" t="s">
        <v>1266</v>
      </c>
    </row>
    <row r="1241" ht="12">
      <c r="CY1241" s="1" t="s">
        <v>1266</v>
      </c>
    </row>
    <row r="1242" ht="12">
      <c r="CY1242" s="1" t="s">
        <v>1266</v>
      </c>
    </row>
    <row r="1243" ht="12">
      <c r="CY1243" s="1" t="s">
        <v>1266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